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mdetection217\"/>
    </mc:Choice>
  </mc:AlternateContent>
  <xr:revisionPtr revIDLastSave="0" documentId="13_ncr:1_{B2D09741-9595-4CC9-87FF-8CD6E28FED16}" xr6:coauthVersionLast="47" xr6:coauthVersionMax="47" xr10:uidLastSave="{00000000-0000-0000-0000-000000000000}"/>
  <bookViews>
    <workbookView xWindow="57480" yWindow="10350" windowWidth="29040" windowHeight="15840" tabRatio="809" activeTab="10" xr2:uid="{00000000-000D-0000-FFFF-FFFF00000000}"/>
  </bookViews>
  <sheets>
    <sheet name="Baseline" sheetId="20" r:id="rId1"/>
    <sheet name="FasterRCNN-1-1-3" sheetId="16" r:id="rId2"/>
    <sheet name="FasterRCNN-1-1-3.3" sheetId="21" r:id="rId3"/>
    <sheet name="YOLOv3-1-1-3" sheetId="22" r:id="rId4"/>
    <sheet name="YOLOv3-1-1-3.3" sheetId="4" r:id="rId5"/>
    <sheet name="FSAF-1-1-3" sheetId="25" r:id="rId6"/>
    <sheet name="FSAF-1-1-3.3" sheetId="26" r:id="rId7"/>
    <sheet name="FCOS-1-1-3" sheetId="23" r:id="rId8"/>
    <sheet name="FCOS-1-1-3.3" sheetId="15" r:id="rId9"/>
    <sheet name="PVTv2-1-1-3" sheetId="24" r:id="rId10"/>
    <sheet name="PVTv2-1-1-3.3" sheetId="14" r:id="rId11"/>
  </sheets>
  <definedNames>
    <definedName name="log" localSheetId="3">'YOLOv3-1-1-3'!$C$17:$C$68</definedName>
    <definedName name="log" localSheetId="4">'YOLOv3-1-1-3.3'!$C$17:$C$68</definedName>
    <definedName name="log_1" localSheetId="3">'YOLOv3-1-1-3'!$C$13:$C$68</definedName>
    <definedName name="log_1" localSheetId="4">'YOLOv3-1-1-3.3'!$C$13:$C$68</definedName>
    <definedName name="log_2" localSheetId="7">'FCOS-1-1-3'!$C$13:$C$68</definedName>
    <definedName name="log_2" localSheetId="8">'FCOS-1-1-3.3'!$C$13:$C$68</definedName>
    <definedName name="log_2" localSheetId="5">'FSAF-1-1-3'!$C$13:$C$68</definedName>
    <definedName name="log_2" localSheetId="6">'FSAF-1-1-3.3'!$C$13:$C$68</definedName>
    <definedName name="log_3" localSheetId="9">'PVTv2-1-1-3'!$C$13:$C$68</definedName>
    <definedName name="log_3" localSheetId="10">'PVTv2-1-1-3.3'!$C$13:$C$68</definedName>
    <definedName name="log0" localSheetId="1">'FasterRCNN-1-1-3'!#REF!</definedName>
    <definedName name="log0" localSheetId="2">'FasterRCNN-1-1-3.3'!#REF!</definedName>
    <definedName name="log0" localSheetId="7">'FCOS-1-1-3'!#REF!</definedName>
    <definedName name="log0" localSheetId="8">'FCOS-1-1-3.3'!#REF!</definedName>
    <definedName name="log0" localSheetId="5">'FSAF-1-1-3'!#REF!</definedName>
    <definedName name="log0" localSheetId="6">'FSAF-1-1-3.3'!#REF!</definedName>
    <definedName name="log0" localSheetId="9">'PVTv2-1-1-3'!#REF!</definedName>
    <definedName name="log0" localSheetId="10">'PVTv2-1-1-3.3'!#REF!</definedName>
    <definedName name="log1_" localSheetId="1">'FasterRCNN-1-1-3'!#REF!</definedName>
    <definedName name="log1_" localSheetId="2">'FasterRCNN-1-1-3.3'!#REF!</definedName>
    <definedName name="log1_" localSheetId="7">'FCOS-1-1-3'!#REF!</definedName>
    <definedName name="log1_" localSheetId="8">'FCOS-1-1-3.3'!#REF!</definedName>
    <definedName name="log1_" localSheetId="5">'FSAF-1-1-3'!#REF!</definedName>
    <definedName name="log1_" localSheetId="6">'FSAF-1-1-3.3'!#REF!</definedName>
    <definedName name="log1_" localSheetId="9">'PVTv2-1-1-3'!#REF!</definedName>
    <definedName name="log1_" localSheetId="10">'PVTv2-1-1-3.3'!#REF!</definedName>
    <definedName name="log2_" localSheetId="1">'FasterRCNN-1-1-3'!#REF!</definedName>
    <definedName name="log2_" localSheetId="2">'FasterRCNN-1-1-3.3'!#REF!</definedName>
    <definedName name="log2_" localSheetId="7">'FCOS-1-1-3'!#REF!</definedName>
    <definedName name="log2_" localSheetId="8">'FCOS-1-1-3.3'!#REF!</definedName>
    <definedName name="log2_" localSheetId="5">'FSAF-1-1-3'!#REF!</definedName>
    <definedName name="log2_" localSheetId="6">'FSAF-1-1-3.3'!#REF!</definedName>
    <definedName name="log2_" localSheetId="9">'PVTv2-1-1-3'!#REF!</definedName>
    <definedName name="log2_" localSheetId="10">'PVTv2-1-1-3.3'!#REF!</definedName>
    <definedName name="log3_" localSheetId="1">'FasterRCNN-1-1-3'!#REF!</definedName>
    <definedName name="log3_" localSheetId="2">'FasterRCNN-1-1-3.3'!#REF!</definedName>
    <definedName name="log3_" localSheetId="7">'FCOS-1-1-3'!#REF!</definedName>
    <definedName name="log3_" localSheetId="8">'FCOS-1-1-3.3'!#REF!</definedName>
    <definedName name="log3_" localSheetId="5">'FSAF-1-1-3'!#REF!</definedName>
    <definedName name="log3_" localSheetId="6">'FSAF-1-1-3.3'!#REF!</definedName>
    <definedName name="log3_" localSheetId="9">'PVTv2-1-1-3'!#REF!</definedName>
    <definedName name="log3_" localSheetId="10">'PVTv2-1-1-3.3'!#REF!</definedName>
    <definedName name="log4_" localSheetId="1">'FasterRCNN-1-1-3'!$E$21:$E$23</definedName>
    <definedName name="log4_" localSheetId="2">'FasterRCNN-1-1-3.3'!$E$21:$E$23</definedName>
    <definedName name="log4_" localSheetId="7">'FCOS-1-1-3'!$E$21:$E$26</definedName>
    <definedName name="log4_" localSheetId="8">'FCOS-1-1-3.3'!$E$21:$E$26</definedName>
    <definedName name="log4_" localSheetId="5">'FSAF-1-1-3'!$E$21:$E$26</definedName>
    <definedName name="log4_" localSheetId="6">'FSAF-1-1-3.3'!$E$21:$E$26</definedName>
    <definedName name="log4_" localSheetId="9">'PVTv2-1-1-3'!$E$21:$E$24</definedName>
    <definedName name="log4_" localSheetId="10">'PVTv2-1-1-3.3'!$E$21:$E$24</definedName>
    <definedName name="log4_" localSheetId="3">'YOLOv3-1-1-3'!$E$21:$E$65</definedName>
    <definedName name="log4_" localSheetId="4">'YOLOv3-1-1-3.3'!$E$21:$E$65</definedName>
    <definedName name="log4_1" localSheetId="1">'FasterRCNN-1-1-3'!#REF!</definedName>
    <definedName name="log4_1" localSheetId="2">'FasterRCNN-1-1-3.3'!#REF!</definedName>
    <definedName name="log4_1" localSheetId="7">'FCOS-1-1-3'!#REF!</definedName>
    <definedName name="log4_1" localSheetId="8">'FCOS-1-1-3.3'!#REF!</definedName>
    <definedName name="log4_1" localSheetId="5">'FSAF-1-1-3'!#REF!</definedName>
    <definedName name="log4_1" localSheetId="6">'FSAF-1-1-3.3'!#REF!</definedName>
    <definedName name="log4_1" localSheetId="9">'PVTv2-1-1-3'!#REF!</definedName>
    <definedName name="log4_1" localSheetId="10">'PVTv2-1-1-3.3'!#REF!</definedName>
    <definedName name="log5_" localSheetId="1">'FasterRCNN-1-1-3'!#REF!</definedName>
    <definedName name="log5_" localSheetId="2">'FasterRCNN-1-1-3.3'!#REF!</definedName>
    <definedName name="log5_" localSheetId="7">'FCOS-1-1-3'!#REF!</definedName>
    <definedName name="log5_" localSheetId="8">'FCOS-1-1-3.3'!#REF!</definedName>
    <definedName name="log5_" localSheetId="5">'FSAF-1-1-3'!#REF!</definedName>
    <definedName name="log5_" localSheetId="6">'FSAF-1-1-3.3'!#REF!</definedName>
    <definedName name="log5_" localSheetId="9">'PVTv2-1-1-3'!#REF!</definedName>
    <definedName name="log5_" localSheetId="10">'PVTv2-1-1-3.3'!#REF!</definedName>
    <definedName name="log6_" localSheetId="1">'FasterRCNN-1-1-3'!#REF!</definedName>
    <definedName name="log6_" localSheetId="2">'FasterRCNN-1-1-3.3'!#REF!</definedName>
    <definedName name="log6_" localSheetId="7">'FCOS-1-1-3'!#REF!</definedName>
    <definedName name="log6_" localSheetId="8">'FCOS-1-1-3.3'!#REF!</definedName>
    <definedName name="log6_" localSheetId="5">'FSAF-1-1-3'!#REF!</definedName>
    <definedName name="log6_" localSheetId="6">'FSAF-1-1-3.3'!#REF!</definedName>
    <definedName name="log6_" localSheetId="9">'PVTv2-1-1-3'!#REF!</definedName>
    <definedName name="log6_" localSheetId="10">'PVTv2-1-1-3.3'!#REF!</definedName>
    <definedName name="log6_2" localSheetId="1">'FasterRCNN-1-1-3'!$C$17</definedName>
    <definedName name="log6_2" localSheetId="2">'FasterRCNN-1-1-3.3'!$C$17</definedName>
    <definedName name="log6_2" localSheetId="7">'FCOS-1-1-3'!$C$17</definedName>
    <definedName name="log6_2" localSheetId="10">'PVTv2-1-1-3.3'!$C$17</definedName>
    <definedName name="log6_2" localSheetId="3">'YOLOv3-1-1-3'!$C$17</definedName>
    <definedName name="log6_2" localSheetId="4">'YOLOv3-1-1-3.3'!$C$17</definedName>
    <definedName name="log7_" localSheetId="1">'FasterRCNN-1-1-3'!#REF!</definedName>
    <definedName name="log7_" localSheetId="2">'FasterRCNN-1-1-3.3'!#REF!</definedName>
    <definedName name="log7_" localSheetId="7">'FCOS-1-1-3'!#REF!</definedName>
    <definedName name="log7_" localSheetId="8">'FCOS-1-1-3.3'!#REF!</definedName>
    <definedName name="log7_" localSheetId="5">'FSAF-1-1-3'!#REF!</definedName>
    <definedName name="log7_" localSheetId="6">'FSAF-1-1-3.3'!#REF!</definedName>
    <definedName name="log7_" localSheetId="9">'PVTv2-1-1-3'!#REF!</definedName>
    <definedName name="log7_" localSheetId="10">'PVTv2-1-1-3.3'!#REF!</definedName>
    <definedName name="log7_1" localSheetId="7">'FCOS-1-1-3'!#REF!</definedName>
    <definedName name="log7_1" localSheetId="8">'FCOS-1-1-3.3'!#REF!</definedName>
    <definedName name="log7_1" localSheetId="5">'FSAF-1-1-3'!#REF!</definedName>
    <definedName name="log7_1" localSheetId="6">'FSAF-1-1-3.3'!#REF!</definedName>
    <definedName name="test50fcos_low_3.3_1" localSheetId="8">'FCOS-1-1-3.3'!$C$23:$C$72</definedName>
    <definedName name="test50fsaf_low_3.3" localSheetId="6">'FSAF-1-1-3.3'!$C$23:$C$72</definedName>
    <definedName name="test50yololow" localSheetId="4">'YOLOv3-1-1-3.3'!$C$23:$C$72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5" i="14" l="1"/>
  <c r="AZ26" i="14"/>
  <c r="AZ27" i="14"/>
  <c r="AZ28" i="14"/>
  <c r="AZ29" i="14"/>
  <c r="AZ30" i="14"/>
  <c r="AZ31" i="14"/>
  <c r="AZ32" i="14"/>
  <c r="AZ33" i="14"/>
  <c r="AZ34" i="14"/>
  <c r="AY25" i="14"/>
  <c r="AY26" i="14"/>
  <c r="AY27" i="14"/>
  <c r="AY28" i="14"/>
  <c r="AY29" i="14"/>
  <c r="AY30" i="14"/>
  <c r="AY31" i="14"/>
  <c r="AY32" i="14"/>
  <c r="AY33" i="14"/>
  <c r="AY34" i="14"/>
  <c r="AX25" i="14"/>
  <c r="AX26" i="14"/>
  <c r="AX27" i="14"/>
  <c r="AX28" i="14"/>
  <c r="AX29" i="14"/>
  <c r="AX30" i="14"/>
  <c r="AX31" i="14"/>
  <c r="AX32" i="14"/>
  <c r="AX33" i="14"/>
  <c r="AX34" i="14"/>
  <c r="AW25" i="14"/>
  <c r="AW26" i="14"/>
  <c r="AW27" i="14"/>
  <c r="AW28" i="14"/>
  <c r="AW29" i="14"/>
  <c r="AW30" i="14"/>
  <c r="AW31" i="14"/>
  <c r="AW32" i="14"/>
  <c r="AW33" i="14"/>
  <c r="AW34" i="14"/>
  <c r="AV25" i="14"/>
  <c r="AV26" i="14"/>
  <c r="AV27" i="14"/>
  <c r="AV28" i="14"/>
  <c r="AV29" i="14"/>
  <c r="AV30" i="14"/>
  <c r="AV31" i="14"/>
  <c r="AV32" i="14"/>
  <c r="AV33" i="14"/>
  <c r="AV34" i="14"/>
  <c r="AU25" i="14"/>
  <c r="AU26" i="14"/>
  <c r="AU27" i="14"/>
  <c r="AU28" i="14"/>
  <c r="AU29" i="14"/>
  <c r="AU30" i="14"/>
  <c r="AU31" i="14"/>
  <c r="AU32" i="14"/>
  <c r="AU33" i="14"/>
  <c r="AU34" i="14"/>
  <c r="AT25" i="14"/>
  <c r="AT26" i="14"/>
  <c r="AT27" i="14"/>
  <c r="AT28" i="14"/>
  <c r="AT29" i="14"/>
  <c r="AT30" i="14"/>
  <c r="AT31" i="14"/>
  <c r="AT32" i="14"/>
  <c r="AT33" i="14"/>
  <c r="AT34" i="14"/>
  <c r="AS25" i="14"/>
  <c r="AS26" i="14"/>
  <c r="AS27" i="14"/>
  <c r="AS28" i="14"/>
  <c r="AS29" i="14"/>
  <c r="AS30" i="14"/>
  <c r="AS31" i="14"/>
  <c r="AS32" i="14"/>
  <c r="AS33" i="14"/>
  <c r="AS34" i="14"/>
  <c r="AR25" i="14"/>
  <c r="AR26" i="14"/>
  <c r="AR27" i="14"/>
  <c r="AR28" i="14"/>
  <c r="AR29" i="14"/>
  <c r="AR30" i="14"/>
  <c r="AR31" i="14"/>
  <c r="AR32" i="14"/>
  <c r="AR33" i="14"/>
  <c r="AR34" i="14"/>
  <c r="AQ25" i="14"/>
  <c r="AQ26" i="14"/>
  <c r="AQ27" i="14"/>
  <c r="AQ28" i="14"/>
  <c r="AQ29" i="14"/>
  <c r="AQ30" i="14"/>
  <c r="AQ31" i="14"/>
  <c r="AQ32" i="14"/>
  <c r="AQ33" i="14"/>
  <c r="AQ34" i="14"/>
  <c r="AP25" i="14"/>
  <c r="AP26" i="14"/>
  <c r="AP27" i="14"/>
  <c r="AP28" i="14"/>
  <c r="AP29" i="14"/>
  <c r="AP30" i="14"/>
  <c r="AP31" i="14"/>
  <c r="AP32" i="14"/>
  <c r="AP33" i="14"/>
  <c r="AP34" i="14"/>
  <c r="AO25" i="14"/>
  <c r="AO26" i="14"/>
  <c r="AO27" i="14"/>
  <c r="AO28" i="14"/>
  <c r="AO29" i="14"/>
  <c r="AO30" i="14"/>
  <c r="AO31" i="14"/>
  <c r="AO32" i="14"/>
  <c r="AO33" i="14"/>
  <c r="AO34" i="14"/>
  <c r="AN25" i="14"/>
  <c r="AN26" i="14"/>
  <c r="AN27" i="14"/>
  <c r="AN28" i="14"/>
  <c r="AN29" i="14"/>
  <c r="AN30" i="14"/>
  <c r="AN31" i="14"/>
  <c r="AN32" i="14"/>
  <c r="AN33" i="14"/>
  <c r="AN34" i="14"/>
  <c r="AM25" i="14"/>
  <c r="AM26" i="14"/>
  <c r="AM27" i="14"/>
  <c r="AM28" i="14"/>
  <c r="AM29" i="14"/>
  <c r="AM30" i="14"/>
  <c r="AM31" i="14"/>
  <c r="AM32" i="14"/>
  <c r="AM33" i="14"/>
  <c r="AM34" i="14"/>
  <c r="AL25" i="14"/>
  <c r="AL26" i="14"/>
  <c r="AL27" i="14"/>
  <c r="AL28" i="14"/>
  <c r="AL29" i="14"/>
  <c r="AL30" i="14"/>
  <c r="AL31" i="14"/>
  <c r="AL32" i="14"/>
  <c r="AL33" i="14"/>
  <c r="AL34" i="14"/>
  <c r="AK25" i="14"/>
  <c r="AK26" i="14"/>
  <c r="AK27" i="14"/>
  <c r="AK28" i="14"/>
  <c r="AK29" i="14"/>
  <c r="AK30" i="14"/>
  <c r="AK31" i="14"/>
  <c r="AK32" i="14"/>
  <c r="AK33" i="14"/>
  <c r="AK34" i="14"/>
  <c r="AJ25" i="14"/>
  <c r="AJ26" i="14"/>
  <c r="AJ27" i="14"/>
  <c r="AJ28" i="14"/>
  <c r="AJ29" i="14"/>
  <c r="AJ30" i="14"/>
  <c r="AJ31" i="14"/>
  <c r="AJ32" i="14"/>
  <c r="AJ33" i="14"/>
  <c r="AJ34" i="14"/>
  <c r="AI25" i="14"/>
  <c r="AI26" i="14"/>
  <c r="AI27" i="14"/>
  <c r="AI28" i="14"/>
  <c r="AI29" i="14"/>
  <c r="AI30" i="14"/>
  <c r="AI31" i="14"/>
  <c r="AI32" i="14"/>
  <c r="AI33" i="14"/>
  <c r="AI34" i="14"/>
  <c r="AH25" i="14"/>
  <c r="AH26" i="14"/>
  <c r="AH27" i="14"/>
  <c r="AH28" i="14"/>
  <c r="AH29" i="14"/>
  <c r="AH30" i="14"/>
  <c r="AH31" i="14"/>
  <c r="AH32" i="14"/>
  <c r="AH33" i="14"/>
  <c r="AH34" i="14"/>
  <c r="AG25" i="14"/>
  <c r="AG26" i="14"/>
  <c r="AG27" i="14"/>
  <c r="AG28" i="14"/>
  <c r="AG29" i="14"/>
  <c r="AG30" i="14"/>
  <c r="AG31" i="14"/>
  <c r="AG32" i="14"/>
  <c r="AG33" i="14"/>
  <c r="AG34" i="14"/>
  <c r="AF25" i="14"/>
  <c r="AF26" i="14"/>
  <c r="AF27" i="14"/>
  <c r="AF28" i="14"/>
  <c r="AF29" i="14"/>
  <c r="AF30" i="14"/>
  <c r="AF31" i="14"/>
  <c r="AF32" i="14"/>
  <c r="AF33" i="14"/>
  <c r="AF34" i="14"/>
  <c r="AE25" i="14"/>
  <c r="AE26" i="14"/>
  <c r="AE27" i="14"/>
  <c r="AE28" i="14"/>
  <c r="AE29" i="14"/>
  <c r="AE30" i="14"/>
  <c r="AE31" i="14"/>
  <c r="AE32" i="14"/>
  <c r="AE33" i="14"/>
  <c r="AE34" i="14"/>
  <c r="AD25" i="14"/>
  <c r="AD26" i="14"/>
  <c r="AD27" i="14"/>
  <c r="AD28" i="14"/>
  <c r="AD29" i="14"/>
  <c r="AD30" i="14"/>
  <c r="AD31" i="14"/>
  <c r="AD32" i="14"/>
  <c r="AD33" i="14"/>
  <c r="AD34" i="14"/>
  <c r="AC25" i="14"/>
  <c r="AC26" i="14"/>
  <c r="AC27" i="14"/>
  <c r="AC28" i="14"/>
  <c r="AC29" i="14"/>
  <c r="AC30" i="14"/>
  <c r="AC31" i="14"/>
  <c r="AC32" i="14"/>
  <c r="AC33" i="14"/>
  <c r="AC34" i="14"/>
  <c r="AB25" i="14"/>
  <c r="AB26" i="14"/>
  <c r="AB27" i="14"/>
  <c r="AB28" i="14"/>
  <c r="AB29" i="14"/>
  <c r="AB30" i="14"/>
  <c r="AB31" i="14"/>
  <c r="AB32" i="14"/>
  <c r="AB33" i="14"/>
  <c r="AB34" i="14"/>
  <c r="AA25" i="14"/>
  <c r="AA26" i="14"/>
  <c r="AA27" i="14"/>
  <c r="AA28" i="14"/>
  <c r="AA29" i="14"/>
  <c r="AA30" i="14"/>
  <c r="AA31" i="14"/>
  <c r="AA32" i="14"/>
  <c r="AA33" i="14"/>
  <c r="AA34" i="14"/>
  <c r="Z25" i="14"/>
  <c r="Z26" i="14"/>
  <c r="Z27" i="14"/>
  <c r="Z28" i="14"/>
  <c r="Z29" i="14"/>
  <c r="Z30" i="14"/>
  <c r="Z31" i="14"/>
  <c r="Z32" i="14"/>
  <c r="Z33" i="14"/>
  <c r="Z34" i="14"/>
  <c r="Y25" i="14"/>
  <c r="Y26" i="14"/>
  <c r="Y27" i="14"/>
  <c r="Y28" i="14"/>
  <c r="Y29" i="14"/>
  <c r="Y30" i="14"/>
  <c r="Y31" i="14"/>
  <c r="Y32" i="14"/>
  <c r="Y33" i="14"/>
  <c r="Y34" i="14"/>
  <c r="X25" i="14"/>
  <c r="X26" i="14"/>
  <c r="X27" i="14"/>
  <c r="X28" i="14"/>
  <c r="X29" i="14"/>
  <c r="X30" i="14"/>
  <c r="X31" i="14"/>
  <c r="X32" i="14"/>
  <c r="X33" i="14"/>
  <c r="X34" i="14"/>
  <c r="W25" i="14"/>
  <c r="W26" i="14"/>
  <c r="W27" i="14"/>
  <c r="W28" i="14"/>
  <c r="W29" i="14"/>
  <c r="W30" i="14"/>
  <c r="W31" i="14"/>
  <c r="W32" i="14"/>
  <c r="W33" i="14"/>
  <c r="W34" i="14"/>
  <c r="V25" i="14"/>
  <c r="V26" i="14"/>
  <c r="V27" i="14"/>
  <c r="V28" i="14"/>
  <c r="V29" i="14"/>
  <c r="V30" i="14"/>
  <c r="V31" i="14"/>
  <c r="V32" i="14"/>
  <c r="V33" i="14"/>
  <c r="V34" i="14"/>
  <c r="U25" i="14"/>
  <c r="U26" i="14"/>
  <c r="U27" i="14"/>
  <c r="U28" i="14"/>
  <c r="U29" i="14"/>
  <c r="U30" i="14"/>
  <c r="U31" i="14"/>
  <c r="U32" i="14"/>
  <c r="U33" i="14"/>
  <c r="U34" i="14"/>
  <c r="T25" i="14"/>
  <c r="T26" i="14"/>
  <c r="T27" i="14"/>
  <c r="T28" i="14"/>
  <c r="T29" i="14"/>
  <c r="T30" i="14"/>
  <c r="T31" i="14"/>
  <c r="T32" i="14"/>
  <c r="T33" i="14"/>
  <c r="T34" i="14"/>
  <c r="S25" i="14"/>
  <c r="S26" i="14"/>
  <c r="S27" i="14"/>
  <c r="S28" i="14"/>
  <c r="S29" i="14"/>
  <c r="S30" i="14"/>
  <c r="S31" i="14"/>
  <c r="S32" i="14"/>
  <c r="S33" i="14"/>
  <c r="S34" i="14"/>
  <c r="R25" i="14"/>
  <c r="R26" i="14"/>
  <c r="R27" i="14"/>
  <c r="R28" i="14"/>
  <c r="R29" i="14"/>
  <c r="R30" i="14"/>
  <c r="R31" i="14"/>
  <c r="R32" i="14"/>
  <c r="R33" i="14"/>
  <c r="R34" i="14"/>
  <c r="Q25" i="14"/>
  <c r="Q26" i="14"/>
  <c r="Q27" i="14"/>
  <c r="Q28" i="14"/>
  <c r="Q29" i="14"/>
  <c r="Q30" i="14"/>
  <c r="Q31" i="14"/>
  <c r="Q32" i="14"/>
  <c r="Q33" i="14"/>
  <c r="Q34" i="14"/>
  <c r="P25" i="14"/>
  <c r="P26" i="14"/>
  <c r="P27" i="14"/>
  <c r="P28" i="14"/>
  <c r="P29" i="14"/>
  <c r="P30" i="14"/>
  <c r="P31" i="14"/>
  <c r="P32" i="14"/>
  <c r="P33" i="14"/>
  <c r="P34" i="14"/>
  <c r="O25" i="14"/>
  <c r="O26" i="14"/>
  <c r="O27" i="14"/>
  <c r="O28" i="14"/>
  <c r="O29" i="14"/>
  <c r="O30" i="14"/>
  <c r="O31" i="14"/>
  <c r="O32" i="14"/>
  <c r="O33" i="14"/>
  <c r="O34" i="14"/>
  <c r="N25" i="14"/>
  <c r="N26" i="14"/>
  <c r="N27" i="14"/>
  <c r="N28" i="14"/>
  <c r="N29" i="14"/>
  <c r="N30" i="14"/>
  <c r="N31" i="14"/>
  <c r="N32" i="14"/>
  <c r="N33" i="14"/>
  <c r="N34" i="14"/>
  <c r="M25" i="14"/>
  <c r="M26" i="14"/>
  <c r="M27" i="14"/>
  <c r="M28" i="14"/>
  <c r="M29" i="14"/>
  <c r="M30" i="14"/>
  <c r="M31" i="14"/>
  <c r="M32" i="14"/>
  <c r="M33" i="14"/>
  <c r="M34" i="14"/>
  <c r="L25" i="14"/>
  <c r="L26" i="14"/>
  <c r="L27" i="14"/>
  <c r="L28" i="14"/>
  <c r="L29" i="14"/>
  <c r="L30" i="14"/>
  <c r="L31" i="14"/>
  <c r="L32" i="14"/>
  <c r="L33" i="14"/>
  <c r="L34" i="14"/>
  <c r="K25" i="14"/>
  <c r="K26" i="14"/>
  <c r="K27" i="14"/>
  <c r="K28" i="14"/>
  <c r="K29" i="14"/>
  <c r="K30" i="14"/>
  <c r="K31" i="14"/>
  <c r="K32" i="14"/>
  <c r="K33" i="14"/>
  <c r="K34" i="14"/>
  <c r="J25" i="14"/>
  <c r="J26" i="14"/>
  <c r="J27" i="14"/>
  <c r="J28" i="14"/>
  <c r="J29" i="14"/>
  <c r="J30" i="14"/>
  <c r="J31" i="14"/>
  <c r="J32" i="14"/>
  <c r="J33" i="14"/>
  <c r="J34" i="14"/>
  <c r="I25" i="14"/>
  <c r="I26" i="14"/>
  <c r="I27" i="14"/>
  <c r="I28" i="14"/>
  <c r="I29" i="14"/>
  <c r="I30" i="14"/>
  <c r="I31" i="14"/>
  <c r="I32" i="14"/>
  <c r="I33" i="14"/>
  <c r="I34" i="14"/>
  <c r="H25" i="14"/>
  <c r="H26" i="14"/>
  <c r="H27" i="14"/>
  <c r="H28" i="14"/>
  <c r="H29" i="14"/>
  <c r="H30" i="14"/>
  <c r="H31" i="14"/>
  <c r="H32" i="14"/>
  <c r="H33" i="14"/>
  <c r="H34" i="14"/>
  <c r="G25" i="14"/>
  <c r="G26" i="14"/>
  <c r="G27" i="14"/>
  <c r="G28" i="14"/>
  <c r="G29" i="14"/>
  <c r="G30" i="14"/>
  <c r="G31" i="14"/>
  <c r="G32" i="14"/>
  <c r="G33" i="14"/>
  <c r="G34" i="14"/>
  <c r="F25" i="14"/>
  <c r="F26" i="14"/>
  <c r="F27" i="14"/>
  <c r="F28" i="14"/>
  <c r="F29" i="14"/>
  <c r="F30" i="14"/>
  <c r="F31" i="14"/>
  <c r="F32" i="14"/>
  <c r="F33" i="14"/>
  <c r="F34" i="14"/>
  <c r="E25" i="14"/>
  <c r="E26" i="14"/>
  <c r="E27" i="14"/>
  <c r="E28" i="14"/>
  <c r="E29" i="14"/>
  <c r="E30" i="14"/>
  <c r="E31" i="14"/>
  <c r="E32" i="14"/>
  <c r="E33" i="14"/>
  <c r="E34" i="14"/>
  <c r="D25" i="14"/>
  <c r="D26" i="14"/>
  <c r="D27" i="14"/>
  <c r="D28" i="14"/>
  <c r="D29" i="14"/>
  <c r="D30" i="14"/>
  <c r="D31" i="14"/>
  <c r="D32" i="14"/>
  <c r="D33" i="14"/>
  <c r="D34" i="14"/>
  <c r="C25" i="14"/>
  <c r="C26" i="14"/>
  <c r="C27" i="14"/>
  <c r="C28" i="14"/>
  <c r="C29" i="14"/>
  <c r="C30" i="14"/>
  <c r="C31" i="14"/>
  <c r="C32" i="14"/>
  <c r="C33" i="14"/>
  <c r="C3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AZ25" i="24"/>
  <c r="AZ26" i="24"/>
  <c r="AZ27" i="24"/>
  <c r="AZ28" i="24"/>
  <c r="AZ29" i="24"/>
  <c r="AZ30" i="24"/>
  <c r="AZ31" i="24"/>
  <c r="AZ32" i="24"/>
  <c r="AZ33" i="24"/>
  <c r="AZ34" i="24"/>
  <c r="AY25" i="24"/>
  <c r="AY26" i="24"/>
  <c r="AY27" i="24"/>
  <c r="AY28" i="24"/>
  <c r="AY29" i="24"/>
  <c r="AY30" i="24"/>
  <c r="AY31" i="24"/>
  <c r="AY32" i="24"/>
  <c r="AY33" i="24"/>
  <c r="AY34" i="24"/>
  <c r="AX25" i="24"/>
  <c r="AX26" i="24"/>
  <c r="AX27" i="24"/>
  <c r="AX28" i="24"/>
  <c r="AX29" i="24"/>
  <c r="AX30" i="24"/>
  <c r="AX31" i="24"/>
  <c r="AX32" i="24"/>
  <c r="AX33" i="24"/>
  <c r="AX34" i="24"/>
  <c r="AW25" i="24"/>
  <c r="AW26" i="24"/>
  <c r="AW27" i="24"/>
  <c r="AW28" i="24"/>
  <c r="AW29" i="24"/>
  <c r="AW30" i="24"/>
  <c r="AW31" i="24"/>
  <c r="AW32" i="24"/>
  <c r="AW33" i="24"/>
  <c r="AW34" i="24"/>
  <c r="AV25" i="24"/>
  <c r="AV26" i="24"/>
  <c r="AV27" i="24"/>
  <c r="AV28" i="24"/>
  <c r="AV29" i="24"/>
  <c r="AV30" i="24"/>
  <c r="AV31" i="24"/>
  <c r="AV32" i="24"/>
  <c r="AV33" i="24"/>
  <c r="AV34" i="24"/>
  <c r="AU25" i="24"/>
  <c r="AU26" i="24"/>
  <c r="AU27" i="24"/>
  <c r="AU28" i="24"/>
  <c r="AU29" i="24"/>
  <c r="AU30" i="24"/>
  <c r="AU31" i="24"/>
  <c r="AU32" i="24"/>
  <c r="AU33" i="24"/>
  <c r="AU34" i="24"/>
  <c r="AT25" i="24"/>
  <c r="AT26" i="24"/>
  <c r="AT27" i="24"/>
  <c r="AT28" i="24"/>
  <c r="AT29" i="24"/>
  <c r="AT30" i="24"/>
  <c r="AT31" i="24"/>
  <c r="AT32" i="24"/>
  <c r="AT33" i="24"/>
  <c r="AT34" i="24"/>
  <c r="AS25" i="24"/>
  <c r="AS26" i="24"/>
  <c r="AS27" i="24"/>
  <c r="AS28" i="24"/>
  <c r="AS29" i="24"/>
  <c r="AS30" i="24"/>
  <c r="AS31" i="24"/>
  <c r="AS32" i="24"/>
  <c r="AS33" i="24"/>
  <c r="AS34" i="24"/>
  <c r="AR25" i="24"/>
  <c r="AR26" i="24"/>
  <c r="AR27" i="24"/>
  <c r="AR28" i="24"/>
  <c r="AR29" i="24"/>
  <c r="AR30" i="24"/>
  <c r="AR31" i="24"/>
  <c r="AR32" i="24"/>
  <c r="AR33" i="24"/>
  <c r="AR34" i="24"/>
  <c r="AQ25" i="24"/>
  <c r="AQ26" i="24"/>
  <c r="AQ27" i="24"/>
  <c r="AQ28" i="24"/>
  <c r="AQ29" i="24"/>
  <c r="AQ30" i="24"/>
  <c r="AQ31" i="24"/>
  <c r="AQ32" i="24"/>
  <c r="AQ33" i="24"/>
  <c r="AQ34" i="24"/>
  <c r="AP25" i="24"/>
  <c r="AP26" i="24"/>
  <c r="AP27" i="24"/>
  <c r="AP28" i="24"/>
  <c r="AP29" i="24"/>
  <c r="AP30" i="24"/>
  <c r="AP31" i="24"/>
  <c r="AP32" i="24"/>
  <c r="AP33" i="24"/>
  <c r="AP34" i="24"/>
  <c r="AO25" i="24"/>
  <c r="AO26" i="24"/>
  <c r="AO27" i="24"/>
  <c r="AO28" i="24"/>
  <c r="AO29" i="24"/>
  <c r="AO30" i="24"/>
  <c r="AO31" i="24"/>
  <c r="AO32" i="24"/>
  <c r="AO33" i="24"/>
  <c r="AO34" i="24"/>
  <c r="AN25" i="24"/>
  <c r="AN26" i="24"/>
  <c r="AN27" i="24"/>
  <c r="AN28" i="24"/>
  <c r="AN29" i="24"/>
  <c r="AN30" i="24"/>
  <c r="AN31" i="24"/>
  <c r="AN32" i="24"/>
  <c r="AN33" i="24"/>
  <c r="AN34" i="24"/>
  <c r="AM25" i="24"/>
  <c r="AM26" i="24"/>
  <c r="AM27" i="24"/>
  <c r="AM28" i="24"/>
  <c r="AM29" i="24"/>
  <c r="AM30" i="24"/>
  <c r="AM31" i="24"/>
  <c r="AM32" i="24"/>
  <c r="AM33" i="24"/>
  <c r="AM34" i="24"/>
  <c r="AL25" i="24"/>
  <c r="AL26" i="24"/>
  <c r="AL27" i="24"/>
  <c r="AL28" i="24"/>
  <c r="AL29" i="24"/>
  <c r="AL30" i="24"/>
  <c r="AL31" i="24"/>
  <c r="AL32" i="24"/>
  <c r="AL33" i="24"/>
  <c r="AL34" i="24"/>
  <c r="AK25" i="24"/>
  <c r="AK26" i="24"/>
  <c r="AK27" i="24"/>
  <c r="AK28" i="24"/>
  <c r="AK29" i="24"/>
  <c r="AK30" i="24"/>
  <c r="AK31" i="24"/>
  <c r="AK32" i="24"/>
  <c r="AK33" i="24"/>
  <c r="AK34" i="24"/>
  <c r="AJ25" i="24"/>
  <c r="AJ26" i="24"/>
  <c r="AJ27" i="24"/>
  <c r="AJ28" i="24"/>
  <c r="AJ29" i="24"/>
  <c r="AJ30" i="24"/>
  <c r="AJ31" i="24"/>
  <c r="AJ32" i="24"/>
  <c r="AJ33" i="24"/>
  <c r="AJ34" i="24"/>
  <c r="AI25" i="24"/>
  <c r="AI26" i="24"/>
  <c r="AI27" i="24"/>
  <c r="AI28" i="24"/>
  <c r="AI29" i="24"/>
  <c r="AI30" i="24"/>
  <c r="AI31" i="24"/>
  <c r="AI32" i="24"/>
  <c r="AI33" i="24"/>
  <c r="AI34" i="24"/>
  <c r="AH25" i="24"/>
  <c r="AH26" i="24"/>
  <c r="AH27" i="24"/>
  <c r="AH28" i="24"/>
  <c r="AH29" i="24"/>
  <c r="AH30" i="24"/>
  <c r="AH31" i="24"/>
  <c r="AH32" i="24"/>
  <c r="AH33" i="24"/>
  <c r="AH34" i="24"/>
  <c r="AG25" i="24"/>
  <c r="AG26" i="24"/>
  <c r="AG27" i="24"/>
  <c r="AG28" i="24"/>
  <c r="AG29" i="24"/>
  <c r="AG30" i="24"/>
  <c r="AG31" i="24"/>
  <c r="AG32" i="24"/>
  <c r="AG33" i="24"/>
  <c r="AG34" i="24"/>
  <c r="AF25" i="24"/>
  <c r="AF26" i="24"/>
  <c r="AF27" i="24"/>
  <c r="AF28" i="24"/>
  <c r="AF29" i="24"/>
  <c r="AF30" i="24"/>
  <c r="AF31" i="24"/>
  <c r="AF32" i="24"/>
  <c r="AF33" i="24"/>
  <c r="AF34" i="24"/>
  <c r="AE25" i="24"/>
  <c r="AE26" i="24"/>
  <c r="AE27" i="24"/>
  <c r="AE28" i="24"/>
  <c r="AE29" i="24"/>
  <c r="AE30" i="24"/>
  <c r="AE31" i="24"/>
  <c r="AE32" i="24"/>
  <c r="AE33" i="24"/>
  <c r="AE34" i="24"/>
  <c r="AD25" i="24"/>
  <c r="AD26" i="24"/>
  <c r="AD27" i="24"/>
  <c r="AD28" i="24"/>
  <c r="AD29" i="24"/>
  <c r="AD30" i="24"/>
  <c r="AD31" i="24"/>
  <c r="AD32" i="24"/>
  <c r="AD33" i="24"/>
  <c r="AD34" i="24"/>
  <c r="AC25" i="24"/>
  <c r="AC26" i="24"/>
  <c r="AC27" i="24"/>
  <c r="AC28" i="24"/>
  <c r="AC29" i="24"/>
  <c r="AC30" i="24"/>
  <c r="AC31" i="24"/>
  <c r="AC32" i="24"/>
  <c r="AC33" i="24"/>
  <c r="AC34" i="24"/>
  <c r="AB25" i="24"/>
  <c r="AB26" i="24"/>
  <c r="AB27" i="24"/>
  <c r="AB28" i="24"/>
  <c r="AB29" i="24"/>
  <c r="AB30" i="24"/>
  <c r="AB31" i="24"/>
  <c r="AB32" i="24"/>
  <c r="AB33" i="24"/>
  <c r="AB34" i="24"/>
  <c r="AA25" i="24"/>
  <c r="AA26" i="24"/>
  <c r="AA27" i="24"/>
  <c r="AA28" i="24"/>
  <c r="AA29" i="24"/>
  <c r="AA30" i="24"/>
  <c r="AA31" i="24"/>
  <c r="AA32" i="24"/>
  <c r="AA33" i="24"/>
  <c r="AA34" i="24"/>
  <c r="Z25" i="24"/>
  <c r="Z26" i="24"/>
  <c r="Z27" i="24"/>
  <c r="Z28" i="24"/>
  <c r="Z29" i="24"/>
  <c r="Z30" i="24"/>
  <c r="Z31" i="24"/>
  <c r="Z32" i="24"/>
  <c r="Z33" i="24"/>
  <c r="Z34" i="24"/>
  <c r="Y25" i="24"/>
  <c r="Y26" i="24"/>
  <c r="Y27" i="24"/>
  <c r="Y28" i="24"/>
  <c r="Y29" i="24"/>
  <c r="Y30" i="24"/>
  <c r="Y31" i="24"/>
  <c r="Y32" i="24"/>
  <c r="Y33" i="24"/>
  <c r="Y34" i="24"/>
  <c r="X25" i="24"/>
  <c r="X26" i="24"/>
  <c r="X27" i="24"/>
  <c r="X28" i="24"/>
  <c r="X29" i="24"/>
  <c r="X30" i="24"/>
  <c r="X31" i="24"/>
  <c r="X32" i="24"/>
  <c r="X33" i="24"/>
  <c r="X34" i="24"/>
  <c r="W25" i="24"/>
  <c r="W26" i="24"/>
  <c r="W27" i="24"/>
  <c r="W28" i="24"/>
  <c r="W29" i="24"/>
  <c r="W30" i="24"/>
  <c r="W31" i="24"/>
  <c r="W32" i="24"/>
  <c r="W33" i="24"/>
  <c r="W34" i="24"/>
  <c r="V25" i="24"/>
  <c r="V26" i="24"/>
  <c r="V27" i="24"/>
  <c r="V28" i="24"/>
  <c r="V29" i="24"/>
  <c r="V30" i="24"/>
  <c r="V31" i="24"/>
  <c r="V32" i="24"/>
  <c r="V33" i="24"/>
  <c r="V34" i="24"/>
  <c r="U25" i="24"/>
  <c r="U26" i="24"/>
  <c r="U27" i="24"/>
  <c r="U28" i="24"/>
  <c r="U29" i="24"/>
  <c r="U30" i="24"/>
  <c r="U31" i="24"/>
  <c r="U32" i="24"/>
  <c r="U33" i="24"/>
  <c r="U34" i="24"/>
  <c r="T25" i="24"/>
  <c r="T26" i="24"/>
  <c r="T27" i="24"/>
  <c r="T28" i="24"/>
  <c r="T29" i="24"/>
  <c r="T30" i="24"/>
  <c r="T31" i="24"/>
  <c r="T32" i="24"/>
  <c r="T33" i="24"/>
  <c r="T34" i="24"/>
  <c r="S25" i="24"/>
  <c r="S26" i="24"/>
  <c r="S27" i="24"/>
  <c r="S28" i="24"/>
  <c r="S29" i="24"/>
  <c r="S30" i="24"/>
  <c r="S31" i="24"/>
  <c r="S32" i="24"/>
  <c r="S33" i="24"/>
  <c r="S34" i="24"/>
  <c r="R25" i="24"/>
  <c r="R26" i="24"/>
  <c r="R27" i="24"/>
  <c r="R28" i="24"/>
  <c r="R29" i="24"/>
  <c r="R30" i="24"/>
  <c r="R31" i="24"/>
  <c r="R32" i="24"/>
  <c r="R33" i="24"/>
  <c r="R34" i="24"/>
  <c r="Q25" i="24"/>
  <c r="Q26" i="24"/>
  <c r="Q27" i="24"/>
  <c r="Q28" i="24"/>
  <c r="Q29" i="24"/>
  <c r="Q30" i="24"/>
  <c r="Q31" i="24"/>
  <c r="Q32" i="24"/>
  <c r="Q33" i="24"/>
  <c r="Q34" i="24"/>
  <c r="P25" i="24"/>
  <c r="P26" i="24"/>
  <c r="P27" i="24"/>
  <c r="P28" i="24"/>
  <c r="P29" i="24"/>
  <c r="P30" i="24"/>
  <c r="P31" i="24"/>
  <c r="P32" i="24"/>
  <c r="P33" i="24"/>
  <c r="P34" i="24"/>
  <c r="O25" i="24"/>
  <c r="O26" i="24"/>
  <c r="O27" i="24"/>
  <c r="O28" i="24"/>
  <c r="O29" i="24"/>
  <c r="O30" i="24"/>
  <c r="O31" i="24"/>
  <c r="O32" i="24"/>
  <c r="O33" i="24"/>
  <c r="O34" i="24"/>
  <c r="N25" i="24"/>
  <c r="N26" i="24"/>
  <c r="N27" i="24"/>
  <c r="N28" i="24"/>
  <c r="N29" i="24"/>
  <c r="N30" i="24"/>
  <c r="N31" i="24"/>
  <c r="N32" i="24"/>
  <c r="N33" i="24"/>
  <c r="N34" i="24"/>
  <c r="M25" i="24"/>
  <c r="M26" i="24"/>
  <c r="M27" i="24"/>
  <c r="M28" i="24"/>
  <c r="M29" i="24"/>
  <c r="M30" i="24"/>
  <c r="M31" i="24"/>
  <c r="M32" i="24"/>
  <c r="M33" i="24"/>
  <c r="M34" i="24"/>
  <c r="L25" i="24"/>
  <c r="L26" i="24"/>
  <c r="L27" i="24"/>
  <c r="L28" i="24"/>
  <c r="L29" i="24"/>
  <c r="L30" i="24"/>
  <c r="L31" i="24"/>
  <c r="L32" i="24"/>
  <c r="L33" i="24"/>
  <c r="L34" i="24"/>
  <c r="K25" i="24"/>
  <c r="K26" i="24"/>
  <c r="K27" i="24"/>
  <c r="K28" i="24"/>
  <c r="K29" i="24"/>
  <c r="K30" i="24"/>
  <c r="K31" i="24"/>
  <c r="K32" i="24"/>
  <c r="K33" i="24"/>
  <c r="K34" i="24"/>
  <c r="J25" i="24"/>
  <c r="J26" i="24"/>
  <c r="J27" i="24"/>
  <c r="J28" i="24"/>
  <c r="J29" i="24"/>
  <c r="J30" i="24"/>
  <c r="J31" i="24"/>
  <c r="J32" i="24"/>
  <c r="J33" i="24"/>
  <c r="J34" i="24"/>
  <c r="I25" i="24"/>
  <c r="I26" i="24"/>
  <c r="I27" i="24"/>
  <c r="I28" i="24"/>
  <c r="I29" i="24"/>
  <c r="I30" i="24"/>
  <c r="I31" i="24"/>
  <c r="I32" i="24"/>
  <c r="I33" i="24"/>
  <c r="I34" i="24"/>
  <c r="H25" i="24"/>
  <c r="H26" i="24"/>
  <c r="H27" i="24"/>
  <c r="H28" i="24"/>
  <c r="H29" i="24"/>
  <c r="H30" i="24"/>
  <c r="H31" i="24"/>
  <c r="H32" i="24"/>
  <c r="H33" i="24"/>
  <c r="H34" i="24"/>
  <c r="G25" i="24"/>
  <c r="G26" i="24"/>
  <c r="G27" i="24"/>
  <c r="G28" i="24"/>
  <c r="G29" i="24"/>
  <c r="G30" i="24"/>
  <c r="G31" i="24"/>
  <c r="G32" i="24"/>
  <c r="G33" i="24"/>
  <c r="G34" i="24"/>
  <c r="F25" i="24"/>
  <c r="F26" i="24"/>
  <c r="F27" i="24"/>
  <c r="F28" i="24"/>
  <c r="F29" i="24"/>
  <c r="F30" i="24"/>
  <c r="F31" i="24"/>
  <c r="F32" i="24"/>
  <c r="F33" i="24"/>
  <c r="F34" i="24"/>
  <c r="E25" i="24"/>
  <c r="E26" i="24"/>
  <c r="E27" i="24"/>
  <c r="E28" i="24"/>
  <c r="E29" i="24"/>
  <c r="E30" i="24"/>
  <c r="E31" i="24"/>
  <c r="E32" i="24"/>
  <c r="E33" i="24"/>
  <c r="E34" i="24"/>
  <c r="D25" i="24"/>
  <c r="D26" i="24"/>
  <c r="D27" i="24"/>
  <c r="D28" i="24"/>
  <c r="D29" i="24"/>
  <c r="D30" i="24"/>
  <c r="D31" i="24"/>
  <c r="D32" i="24"/>
  <c r="D33" i="24"/>
  <c r="D34" i="24"/>
  <c r="C25" i="24"/>
  <c r="C26" i="24"/>
  <c r="C27" i="24"/>
  <c r="C28" i="24"/>
  <c r="C29" i="24"/>
  <c r="C30" i="24"/>
  <c r="C31" i="24"/>
  <c r="C32" i="24"/>
  <c r="C33" i="24"/>
  <c r="C34" i="24"/>
  <c r="AZ24" i="24"/>
  <c r="AY24" i="24"/>
  <c r="AX24" i="24"/>
  <c r="AW24" i="24"/>
  <c r="AV24" i="24"/>
  <c r="AU24" i="24"/>
  <c r="AT24" i="24"/>
  <c r="AS24" i="24"/>
  <c r="AR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AZ25" i="15"/>
  <c r="AZ26" i="15"/>
  <c r="AZ27" i="15"/>
  <c r="AZ28" i="15"/>
  <c r="AZ29" i="15"/>
  <c r="AZ30" i="15"/>
  <c r="AZ31" i="15"/>
  <c r="AZ32" i="15"/>
  <c r="AZ33" i="15"/>
  <c r="AZ34" i="15"/>
  <c r="AY25" i="15"/>
  <c r="AY26" i="15"/>
  <c r="AY27" i="15"/>
  <c r="AY28" i="15"/>
  <c r="AY29" i="15"/>
  <c r="AY30" i="15"/>
  <c r="AY31" i="15"/>
  <c r="AY32" i="15"/>
  <c r="AY33" i="15"/>
  <c r="AY34" i="15"/>
  <c r="AX25" i="15"/>
  <c r="AX26" i="15"/>
  <c r="AX27" i="15"/>
  <c r="AX28" i="15"/>
  <c r="AX29" i="15"/>
  <c r="AX30" i="15"/>
  <c r="AX31" i="15"/>
  <c r="AX32" i="15"/>
  <c r="AX33" i="15"/>
  <c r="AX34" i="15"/>
  <c r="AW25" i="15"/>
  <c r="AW26" i="15"/>
  <c r="AW27" i="15"/>
  <c r="AW28" i="15"/>
  <c r="AW29" i="15"/>
  <c r="AW30" i="15"/>
  <c r="AW31" i="15"/>
  <c r="AW32" i="15"/>
  <c r="AW33" i="15"/>
  <c r="AW34" i="15"/>
  <c r="AV25" i="15"/>
  <c r="AV26" i="15"/>
  <c r="AV27" i="15"/>
  <c r="AV28" i="15"/>
  <c r="AV29" i="15"/>
  <c r="AV30" i="15"/>
  <c r="AV31" i="15"/>
  <c r="AV32" i="15"/>
  <c r="AV33" i="15"/>
  <c r="AV34" i="15"/>
  <c r="AU25" i="15"/>
  <c r="AU26" i="15"/>
  <c r="AU27" i="15"/>
  <c r="AU28" i="15"/>
  <c r="AU29" i="15"/>
  <c r="AU30" i="15"/>
  <c r="AU31" i="15"/>
  <c r="AU32" i="15"/>
  <c r="AU33" i="15"/>
  <c r="AU34" i="15"/>
  <c r="AT25" i="15"/>
  <c r="AT26" i="15"/>
  <c r="AT27" i="15"/>
  <c r="AT28" i="15"/>
  <c r="AT29" i="15"/>
  <c r="AT30" i="15"/>
  <c r="AT31" i="15"/>
  <c r="AT32" i="15"/>
  <c r="AT33" i="15"/>
  <c r="AT34" i="15"/>
  <c r="AS25" i="15"/>
  <c r="AS26" i="15"/>
  <c r="AS27" i="15"/>
  <c r="AS28" i="15"/>
  <c r="AS29" i="15"/>
  <c r="AS30" i="15"/>
  <c r="AS31" i="15"/>
  <c r="AS32" i="15"/>
  <c r="AS33" i="15"/>
  <c r="AS34" i="15"/>
  <c r="AR25" i="15"/>
  <c r="AR26" i="15"/>
  <c r="AR27" i="15"/>
  <c r="AR28" i="15"/>
  <c r="AR29" i="15"/>
  <c r="AR30" i="15"/>
  <c r="AR31" i="15"/>
  <c r="AR32" i="15"/>
  <c r="AR33" i="15"/>
  <c r="AR34" i="15"/>
  <c r="AQ25" i="15"/>
  <c r="AQ26" i="15"/>
  <c r="AQ27" i="15"/>
  <c r="AQ28" i="15"/>
  <c r="AQ29" i="15"/>
  <c r="AQ30" i="15"/>
  <c r="AQ31" i="15"/>
  <c r="AQ32" i="15"/>
  <c r="AQ33" i="15"/>
  <c r="AQ34" i="15"/>
  <c r="AP25" i="15"/>
  <c r="AP26" i="15"/>
  <c r="AP27" i="15"/>
  <c r="AP28" i="15"/>
  <c r="AP29" i="15"/>
  <c r="AP30" i="15"/>
  <c r="AP31" i="15"/>
  <c r="AP32" i="15"/>
  <c r="AP33" i="15"/>
  <c r="AP34" i="15"/>
  <c r="AO25" i="15"/>
  <c r="AO26" i="15"/>
  <c r="AO27" i="15"/>
  <c r="AO28" i="15"/>
  <c r="AO29" i="15"/>
  <c r="AO30" i="15"/>
  <c r="AO31" i="15"/>
  <c r="AO32" i="15"/>
  <c r="AO33" i="15"/>
  <c r="AO34" i="15"/>
  <c r="AN25" i="15"/>
  <c r="AN26" i="15"/>
  <c r="AN27" i="15"/>
  <c r="AN28" i="15"/>
  <c r="AN29" i="15"/>
  <c r="AN30" i="15"/>
  <c r="AN31" i="15"/>
  <c r="AN32" i="15"/>
  <c r="AN33" i="15"/>
  <c r="AN34" i="15"/>
  <c r="AM25" i="15"/>
  <c r="AM26" i="15"/>
  <c r="AM27" i="15"/>
  <c r="AM28" i="15"/>
  <c r="AM29" i="15"/>
  <c r="AM30" i="15"/>
  <c r="AM31" i="15"/>
  <c r="AM32" i="15"/>
  <c r="AM33" i="15"/>
  <c r="AM34" i="15"/>
  <c r="AL25" i="15"/>
  <c r="AL26" i="15"/>
  <c r="AL27" i="15"/>
  <c r="AL28" i="15"/>
  <c r="AL29" i="15"/>
  <c r="AL30" i="15"/>
  <c r="AL31" i="15"/>
  <c r="AL32" i="15"/>
  <c r="AL33" i="15"/>
  <c r="AL34" i="15"/>
  <c r="AK25" i="15"/>
  <c r="AK26" i="15"/>
  <c r="AK27" i="15"/>
  <c r="AK28" i="15"/>
  <c r="AK29" i="15"/>
  <c r="AK30" i="15"/>
  <c r="AK31" i="15"/>
  <c r="AK32" i="15"/>
  <c r="AK33" i="15"/>
  <c r="AK34" i="15"/>
  <c r="AJ25" i="15"/>
  <c r="AJ26" i="15"/>
  <c r="AJ27" i="15"/>
  <c r="AJ28" i="15"/>
  <c r="AJ29" i="15"/>
  <c r="AJ30" i="15"/>
  <c r="AJ31" i="15"/>
  <c r="AJ32" i="15"/>
  <c r="AJ33" i="15"/>
  <c r="AJ34" i="15"/>
  <c r="AI25" i="15"/>
  <c r="AI26" i="15"/>
  <c r="AI27" i="15"/>
  <c r="AI28" i="15"/>
  <c r="AI29" i="15"/>
  <c r="AI30" i="15"/>
  <c r="AI31" i="15"/>
  <c r="AI32" i="15"/>
  <c r="AI33" i="15"/>
  <c r="AI34" i="15"/>
  <c r="AH25" i="15"/>
  <c r="AH26" i="15"/>
  <c r="AH27" i="15"/>
  <c r="AH28" i="15"/>
  <c r="AH29" i="15"/>
  <c r="AH30" i="15"/>
  <c r="AH31" i="15"/>
  <c r="AH32" i="15"/>
  <c r="AH33" i="15"/>
  <c r="AH34" i="15"/>
  <c r="AG25" i="15"/>
  <c r="AG26" i="15"/>
  <c r="AG27" i="15"/>
  <c r="AG28" i="15"/>
  <c r="AG29" i="15"/>
  <c r="AG30" i="15"/>
  <c r="AG31" i="15"/>
  <c r="AG32" i="15"/>
  <c r="AG33" i="15"/>
  <c r="AG34" i="15"/>
  <c r="AF25" i="15"/>
  <c r="AF26" i="15"/>
  <c r="AF27" i="15"/>
  <c r="AF28" i="15"/>
  <c r="AF29" i="15"/>
  <c r="AF30" i="15"/>
  <c r="AF31" i="15"/>
  <c r="AF32" i="15"/>
  <c r="AF33" i="15"/>
  <c r="AF34" i="15"/>
  <c r="AE25" i="15"/>
  <c r="AE26" i="15"/>
  <c r="AE27" i="15"/>
  <c r="AE28" i="15"/>
  <c r="AE29" i="15"/>
  <c r="AE30" i="15"/>
  <c r="AE31" i="15"/>
  <c r="AE32" i="15"/>
  <c r="AE33" i="15"/>
  <c r="AE34" i="15"/>
  <c r="AD25" i="15"/>
  <c r="AD26" i="15"/>
  <c r="AD27" i="15"/>
  <c r="AD28" i="15"/>
  <c r="AD29" i="15"/>
  <c r="AD30" i="15"/>
  <c r="AD31" i="15"/>
  <c r="AD32" i="15"/>
  <c r="AD33" i="15"/>
  <c r="AD34" i="15"/>
  <c r="AC25" i="15"/>
  <c r="AC26" i="15"/>
  <c r="AC27" i="15"/>
  <c r="AC28" i="15"/>
  <c r="AC29" i="15"/>
  <c r="AC30" i="15"/>
  <c r="AC31" i="15"/>
  <c r="AC32" i="15"/>
  <c r="AC33" i="15"/>
  <c r="AC34" i="15"/>
  <c r="AB25" i="15"/>
  <c r="AB26" i="15"/>
  <c r="AB27" i="15"/>
  <c r="AB28" i="15"/>
  <c r="AB29" i="15"/>
  <c r="AB30" i="15"/>
  <c r="AB31" i="15"/>
  <c r="AB32" i="15"/>
  <c r="AB33" i="15"/>
  <c r="AB34" i="15"/>
  <c r="AA25" i="15"/>
  <c r="AA26" i="15"/>
  <c r="AA27" i="15"/>
  <c r="AA28" i="15"/>
  <c r="AA29" i="15"/>
  <c r="AA30" i="15"/>
  <c r="AA31" i="15"/>
  <c r="AA32" i="15"/>
  <c r="AA33" i="15"/>
  <c r="AA34" i="15"/>
  <c r="Z25" i="15"/>
  <c r="Z26" i="15"/>
  <c r="Z27" i="15"/>
  <c r="Z28" i="15"/>
  <c r="Z29" i="15"/>
  <c r="Z30" i="15"/>
  <c r="Z31" i="15"/>
  <c r="Z32" i="15"/>
  <c r="Z33" i="15"/>
  <c r="Z34" i="15"/>
  <c r="Y25" i="15"/>
  <c r="Y26" i="15"/>
  <c r="Y27" i="15"/>
  <c r="Y28" i="15"/>
  <c r="Y29" i="15"/>
  <c r="Y30" i="15"/>
  <c r="Y31" i="15"/>
  <c r="Y32" i="15"/>
  <c r="Y33" i="15"/>
  <c r="Y34" i="15"/>
  <c r="X25" i="15"/>
  <c r="X26" i="15"/>
  <c r="X27" i="15"/>
  <c r="X28" i="15"/>
  <c r="X29" i="15"/>
  <c r="X30" i="15"/>
  <c r="X31" i="15"/>
  <c r="X32" i="15"/>
  <c r="X33" i="15"/>
  <c r="X34" i="15"/>
  <c r="W25" i="15"/>
  <c r="W26" i="15"/>
  <c r="W27" i="15"/>
  <c r="W28" i="15"/>
  <c r="W29" i="15"/>
  <c r="W30" i="15"/>
  <c r="W31" i="15"/>
  <c r="W32" i="15"/>
  <c r="W33" i="15"/>
  <c r="W34" i="15"/>
  <c r="V25" i="15"/>
  <c r="V26" i="15"/>
  <c r="V27" i="15"/>
  <c r="V28" i="15"/>
  <c r="V29" i="15"/>
  <c r="V30" i="15"/>
  <c r="V31" i="15"/>
  <c r="V32" i="15"/>
  <c r="V33" i="15"/>
  <c r="V34" i="15"/>
  <c r="U25" i="15"/>
  <c r="U26" i="15"/>
  <c r="U27" i="15"/>
  <c r="U28" i="15"/>
  <c r="U29" i="15"/>
  <c r="U30" i="15"/>
  <c r="U31" i="15"/>
  <c r="U32" i="15"/>
  <c r="U33" i="15"/>
  <c r="U34" i="15"/>
  <c r="T25" i="15"/>
  <c r="T26" i="15"/>
  <c r="T27" i="15"/>
  <c r="T28" i="15"/>
  <c r="T29" i="15"/>
  <c r="T30" i="15"/>
  <c r="T31" i="15"/>
  <c r="T32" i="15"/>
  <c r="T33" i="15"/>
  <c r="T34" i="15"/>
  <c r="S25" i="15"/>
  <c r="S26" i="15"/>
  <c r="S27" i="15"/>
  <c r="S28" i="15"/>
  <c r="S29" i="15"/>
  <c r="S30" i="15"/>
  <c r="S31" i="15"/>
  <c r="S32" i="15"/>
  <c r="S33" i="15"/>
  <c r="S34" i="15"/>
  <c r="R25" i="15"/>
  <c r="R26" i="15"/>
  <c r="R27" i="15"/>
  <c r="R28" i="15"/>
  <c r="R29" i="15"/>
  <c r="R30" i="15"/>
  <c r="R31" i="15"/>
  <c r="R32" i="15"/>
  <c r="R33" i="15"/>
  <c r="R34" i="15"/>
  <c r="Q25" i="15"/>
  <c r="Q26" i="15"/>
  <c r="Q27" i="15"/>
  <c r="Q28" i="15"/>
  <c r="Q29" i="15"/>
  <c r="Q30" i="15"/>
  <c r="Q31" i="15"/>
  <c r="Q32" i="15"/>
  <c r="Q33" i="15"/>
  <c r="Q34" i="15"/>
  <c r="P25" i="15"/>
  <c r="P26" i="15"/>
  <c r="P27" i="15"/>
  <c r="P28" i="15"/>
  <c r="P29" i="15"/>
  <c r="P30" i="15"/>
  <c r="P31" i="15"/>
  <c r="P32" i="15"/>
  <c r="P33" i="15"/>
  <c r="P34" i="15"/>
  <c r="O25" i="15"/>
  <c r="O26" i="15"/>
  <c r="O27" i="15"/>
  <c r="O28" i="15"/>
  <c r="O29" i="15"/>
  <c r="O30" i="15"/>
  <c r="O31" i="15"/>
  <c r="O32" i="15"/>
  <c r="O33" i="15"/>
  <c r="O34" i="15"/>
  <c r="N25" i="15"/>
  <c r="N26" i="15"/>
  <c r="N27" i="15"/>
  <c r="N28" i="15"/>
  <c r="N29" i="15"/>
  <c r="N30" i="15"/>
  <c r="N31" i="15"/>
  <c r="N32" i="15"/>
  <c r="N33" i="15"/>
  <c r="N34" i="15"/>
  <c r="M25" i="15"/>
  <c r="M26" i="15"/>
  <c r="M27" i="15"/>
  <c r="M28" i="15"/>
  <c r="M29" i="15"/>
  <c r="M30" i="15"/>
  <c r="M31" i="15"/>
  <c r="M32" i="15"/>
  <c r="M33" i="15"/>
  <c r="M34" i="15"/>
  <c r="L25" i="15"/>
  <c r="L26" i="15"/>
  <c r="L27" i="15"/>
  <c r="L28" i="15"/>
  <c r="L29" i="15"/>
  <c r="L30" i="15"/>
  <c r="L31" i="15"/>
  <c r="L32" i="15"/>
  <c r="L33" i="15"/>
  <c r="L34" i="15"/>
  <c r="K25" i="15"/>
  <c r="K26" i="15"/>
  <c r="K27" i="15"/>
  <c r="K28" i="15"/>
  <c r="K29" i="15"/>
  <c r="K30" i="15"/>
  <c r="K31" i="15"/>
  <c r="K32" i="15"/>
  <c r="K33" i="15"/>
  <c r="K34" i="15"/>
  <c r="J25" i="15"/>
  <c r="J26" i="15"/>
  <c r="J27" i="15"/>
  <c r="J28" i="15"/>
  <c r="J29" i="15"/>
  <c r="J30" i="15"/>
  <c r="J31" i="15"/>
  <c r="J32" i="15"/>
  <c r="J33" i="15"/>
  <c r="J34" i="15"/>
  <c r="I25" i="15"/>
  <c r="I26" i="15"/>
  <c r="I27" i="15"/>
  <c r="I28" i="15"/>
  <c r="I29" i="15"/>
  <c r="I30" i="15"/>
  <c r="I31" i="15"/>
  <c r="I32" i="15"/>
  <c r="I33" i="15"/>
  <c r="I34" i="15"/>
  <c r="H25" i="15"/>
  <c r="H26" i="15"/>
  <c r="H27" i="15"/>
  <c r="H28" i="15"/>
  <c r="H29" i="15"/>
  <c r="H30" i="15"/>
  <c r="H31" i="15"/>
  <c r="H32" i="15"/>
  <c r="H33" i="15"/>
  <c r="H34" i="15"/>
  <c r="G25" i="15"/>
  <c r="G26" i="15"/>
  <c r="G27" i="15"/>
  <c r="G28" i="15"/>
  <c r="G29" i="15"/>
  <c r="G30" i="15"/>
  <c r="G31" i="15"/>
  <c r="G32" i="15"/>
  <c r="G33" i="15"/>
  <c r="G34" i="15"/>
  <c r="F25" i="15"/>
  <c r="F26" i="15"/>
  <c r="F27" i="15"/>
  <c r="F28" i="15"/>
  <c r="F29" i="15"/>
  <c r="F30" i="15"/>
  <c r="F31" i="15"/>
  <c r="F32" i="15"/>
  <c r="F33" i="15"/>
  <c r="F34" i="15"/>
  <c r="E25" i="15"/>
  <c r="E26" i="15"/>
  <c r="E27" i="15"/>
  <c r="E28" i="15"/>
  <c r="E29" i="15"/>
  <c r="E30" i="15"/>
  <c r="E31" i="15"/>
  <c r="E32" i="15"/>
  <c r="E33" i="15"/>
  <c r="E34" i="15"/>
  <c r="D25" i="15"/>
  <c r="D26" i="15"/>
  <c r="D27" i="15"/>
  <c r="D28" i="15"/>
  <c r="D29" i="15"/>
  <c r="D30" i="15"/>
  <c r="D31" i="15"/>
  <c r="D32" i="15"/>
  <c r="D33" i="15"/>
  <c r="D34" i="15"/>
  <c r="C25" i="15"/>
  <c r="C26" i="15"/>
  <c r="C27" i="15"/>
  <c r="C28" i="15"/>
  <c r="C29" i="15"/>
  <c r="C30" i="15"/>
  <c r="C31" i="15"/>
  <c r="C32" i="15"/>
  <c r="C33" i="15"/>
  <c r="C34" i="15"/>
  <c r="AZ25" i="23"/>
  <c r="AZ26" i="23"/>
  <c r="AZ27" i="23"/>
  <c r="AZ28" i="23"/>
  <c r="AZ29" i="23"/>
  <c r="AZ30" i="23"/>
  <c r="AZ31" i="23"/>
  <c r="AZ32" i="23"/>
  <c r="AZ33" i="23"/>
  <c r="AZ34" i="23"/>
  <c r="AY25" i="23"/>
  <c r="AY26" i="23"/>
  <c r="AY27" i="23"/>
  <c r="AY28" i="23"/>
  <c r="AY29" i="23"/>
  <c r="AY30" i="23"/>
  <c r="AY31" i="23"/>
  <c r="AY32" i="23"/>
  <c r="AY33" i="23"/>
  <c r="AY34" i="23"/>
  <c r="AX25" i="23"/>
  <c r="AX26" i="23"/>
  <c r="AX27" i="23"/>
  <c r="AX28" i="23"/>
  <c r="AX29" i="23"/>
  <c r="AX30" i="23"/>
  <c r="AX31" i="23"/>
  <c r="AX32" i="23"/>
  <c r="AX33" i="23"/>
  <c r="AX34" i="23"/>
  <c r="AW25" i="23"/>
  <c r="AW26" i="23"/>
  <c r="AW27" i="23"/>
  <c r="AW28" i="23"/>
  <c r="AW29" i="23"/>
  <c r="AW30" i="23"/>
  <c r="AW31" i="23"/>
  <c r="AW32" i="23"/>
  <c r="AW33" i="23"/>
  <c r="AW34" i="23"/>
  <c r="AV25" i="23"/>
  <c r="AV26" i="23"/>
  <c r="AV27" i="23"/>
  <c r="AV28" i="23"/>
  <c r="AV29" i="23"/>
  <c r="AV30" i="23"/>
  <c r="AV31" i="23"/>
  <c r="AV32" i="23"/>
  <c r="AV33" i="23"/>
  <c r="AV34" i="23"/>
  <c r="AU25" i="23"/>
  <c r="AU26" i="23"/>
  <c r="AU27" i="23"/>
  <c r="AU28" i="23"/>
  <c r="AU29" i="23"/>
  <c r="AU30" i="23"/>
  <c r="AU31" i="23"/>
  <c r="AU32" i="23"/>
  <c r="AU33" i="23"/>
  <c r="AU34" i="23"/>
  <c r="AT25" i="23"/>
  <c r="AT26" i="23"/>
  <c r="AT27" i="23"/>
  <c r="AT28" i="23"/>
  <c r="AT29" i="23"/>
  <c r="AT30" i="23"/>
  <c r="AT31" i="23"/>
  <c r="AT32" i="23"/>
  <c r="AT33" i="23"/>
  <c r="AT34" i="23"/>
  <c r="AS25" i="23"/>
  <c r="AS26" i="23"/>
  <c r="AS27" i="23"/>
  <c r="AS28" i="23"/>
  <c r="AS29" i="23"/>
  <c r="AS30" i="23"/>
  <c r="AS31" i="23"/>
  <c r="AS32" i="23"/>
  <c r="AS33" i="23"/>
  <c r="AS34" i="23"/>
  <c r="AR25" i="23"/>
  <c r="AR26" i="23"/>
  <c r="AR27" i="23"/>
  <c r="AR28" i="23"/>
  <c r="AR29" i="23"/>
  <c r="AR30" i="23"/>
  <c r="AR31" i="23"/>
  <c r="AR32" i="23"/>
  <c r="AR33" i="23"/>
  <c r="AR34" i="23"/>
  <c r="AQ25" i="23"/>
  <c r="AQ26" i="23"/>
  <c r="AQ27" i="23"/>
  <c r="AQ28" i="23"/>
  <c r="AQ29" i="23"/>
  <c r="AQ30" i="23"/>
  <c r="AQ31" i="23"/>
  <c r="AQ32" i="23"/>
  <c r="AQ33" i="23"/>
  <c r="AQ34" i="23"/>
  <c r="AP25" i="23"/>
  <c r="AP26" i="23"/>
  <c r="AP27" i="23"/>
  <c r="AP28" i="23"/>
  <c r="AP29" i="23"/>
  <c r="AP30" i="23"/>
  <c r="AP31" i="23"/>
  <c r="AP32" i="23"/>
  <c r="AP33" i="23"/>
  <c r="AP34" i="23"/>
  <c r="AO25" i="23"/>
  <c r="AO26" i="23"/>
  <c r="AO27" i="23"/>
  <c r="AO28" i="23"/>
  <c r="AO29" i="23"/>
  <c r="AO30" i="23"/>
  <c r="AO31" i="23"/>
  <c r="AO32" i="23"/>
  <c r="AO33" i="23"/>
  <c r="AO34" i="23"/>
  <c r="AN25" i="23"/>
  <c r="AN26" i="23"/>
  <c r="AN27" i="23"/>
  <c r="AN28" i="23"/>
  <c r="AN29" i="23"/>
  <c r="AN30" i="23"/>
  <c r="AN31" i="23"/>
  <c r="AN32" i="23"/>
  <c r="AN33" i="23"/>
  <c r="AN34" i="23"/>
  <c r="AM25" i="23"/>
  <c r="AM26" i="23"/>
  <c r="AM27" i="23"/>
  <c r="AM28" i="23"/>
  <c r="AM29" i="23"/>
  <c r="AM30" i="23"/>
  <c r="AM31" i="23"/>
  <c r="AM32" i="23"/>
  <c r="AM33" i="23"/>
  <c r="AM34" i="23"/>
  <c r="AL25" i="23"/>
  <c r="AL26" i="23"/>
  <c r="AL27" i="23"/>
  <c r="AL28" i="23"/>
  <c r="AL29" i="23"/>
  <c r="AL30" i="23"/>
  <c r="AL31" i="23"/>
  <c r="AL32" i="23"/>
  <c r="AL33" i="23"/>
  <c r="AL34" i="23"/>
  <c r="AK25" i="23"/>
  <c r="AK26" i="23"/>
  <c r="AK27" i="23"/>
  <c r="AK28" i="23"/>
  <c r="AK29" i="23"/>
  <c r="AK30" i="23"/>
  <c r="AK31" i="23"/>
  <c r="AK32" i="23"/>
  <c r="AK33" i="23"/>
  <c r="AK34" i="23"/>
  <c r="AJ25" i="23"/>
  <c r="AJ26" i="23"/>
  <c r="AJ27" i="23"/>
  <c r="AJ28" i="23"/>
  <c r="AJ29" i="23"/>
  <c r="AJ30" i="23"/>
  <c r="AJ31" i="23"/>
  <c r="AJ32" i="23"/>
  <c r="AJ33" i="23"/>
  <c r="AJ34" i="23"/>
  <c r="AI25" i="23"/>
  <c r="AI26" i="23"/>
  <c r="AI27" i="23"/>
  <c r="AI28" i="23"/>
  <c r="AI29" i="23"/>
  <c r="AI30" i="23"/>
  <c r="AI31" i="23"/>
  <c r="AI32" i="23"/>
  <c r="AI33" i="23"/>
  <c r="AI34" i="23"/>
  <c r="AH25" i="23"/>
  <c r="AH26" i="23"/>
  <c r="AH27" i="23"/>
  <c r="AH28" i="23"/>
  <c r="AH29" i="23"/>
  <c r="AH30" i="23"/>
  <c r="AH31" i="23"/>
  <c r="AH32" i="23"/>
  <c r="AH33" i="23"/>
  <c r="AH34" i="23"/>
  <c r="AG25" i="23"/>
  <c r="AG26" i="23"/>
  <c r="AG27" i="23"/>
  <c r="AG28" i="23"/>
  <c r="AG29" i="23"/>
  <c r="AG30" i="23"/>
  <c r="AG31" i="23"/>
  <c r="AG32" i="23"/>
  <c r="AG33" i="23"/>
  <c r="AG34" i="23"/>
  <c r="AF25" i="23"/>
  <c r="AF26" i="23"/>
  <c r="AF27" i="23"/>
  <c r="AF28" i="23"/>
  <c r="AF29" i="23"/>
  <c r="AF30" i="23"/>
  <c r="AF31" i="23"/>
  <c r="AF32" i="23"/>
  <c r="AF33" i="23"/>
  <c r="AF34" i="23"/>
  <c r="AE25" i="23"/>
  <c r="AE26" i="23"/>
  <c r="AE27" i="23"/>
  <c r="AE28" i="23"/>
  <c r="AE29" i="23"/>
  <c r="AE30" i="23"/>
  <c r="AE31" i="23"/>
  <c r="AE32" i="23"/>
  <c r="AE33" i="23"/>
  <c r="AE34" i="23"/>
  <c r="AD25" i="23"/>
  <c r="AD26" i="23"/>
  <c r="AD27" i="23"/>
  <c r="AD28" i="23"/>
  <c r="AD29" i="23"/>
  <c r="AD30" i="23"/>
  <c r="AD31" i="23"/>
  <c r="AD32" i="23"/>
  <c r="AD33" i="23"/>
  <c r="AD34" i="23"/>
  <c r="AC25" i="23"/>
  <c r="AC26" i="23"/>
  <c r="AC27" i="23"/>
  <c r="AC28" i="23"/>
  <c r="AC29" i="23"/>
  <c r="AC30" i="23"/>
  <c r="AC31" i="23"/>
  <c r="AC32" i="23"/>
  <c r="AC33" i="23"/>
  <c r="AC34" i="23"/>
  <c r="AB25" i="23"/>
  <c r="AB26" i="23"/>
  <c r="AB27" i="23"/>
  <c r="AB28" i="23"/>
  <c r="AB29" i="23"/>
  <c r="AB30" i="23"/>
  <c r="AB31" i="23"/>
  <c r="AB32" i="23"/>
  <c r="AB33" i="23"/>
  <c r="AB34" i="23"/>
  <c r="AA25" i="23"/>
  <c r="AA26" i="23"/>
  <c r="AA27" i="23"/>
  <c r="AA28" i="23"/>
  <c r="AA29" i="23"/>
  <c r="AA30" i="23"/>
  <c r="AA31" i="23"/>
  <c r="AA32" i="23"/>
  <c r="AA33" i="23"/>
  <c r="AA34" i="23"/>
  <c r="Z25" i="23"/>
  <c r="Z26" i="23"/>
  <c r="Z27" i="23"/>
  <c r="Z28" i="23"/>
  <c r="Z29" i="23"/>
  <c r="Z30" i="23"/>
  <c r="Z31" i="23"/>
  <c r="Z32" i="23"/>
  <c r="Z33" i="23"/>
  <c r="Z34" i="23"/>
  <c r="Y25" i="23"/>
  <c r="Y26" i="23"/>
  <c r="Y27" i="23"/>
  <c r="Y28" i="23"/>
  <c r="Y29" i="23"/>
  <c r="Y30" i="23"/>
  <c r="Y31" i="23"/>
  <c r="Y32" i="23"/>
  <c r="Y33" i="23"/>
  <c r="Y34" i="23"/>
  <c r="X25" i="23"/>
  <c r="X26" i="23"/>
  <c r="X27" i="23"/>
  <c r="X28" i="23"/>
  <c r="X29" i="23"/>
  <c r="X30" i="23"/>
  <c r="X31" i="23"/>
  <c r="X32" i="23"/>
  <c r="X33" i="23"/>
  <c r="X34" i="23"/>
  <c r="W25" i="23"/>
  <c r="W26" i="23"/>
  <c r="W27" i="23"/>
  <c r="W28" i="23"/>
  <c r="W29" i="23"/>
  <c r="W30" i="23"/>
  <c r="W31" i="23"/>
  <c r="W32" i="23"/>
  <c r="W33" i="23"/>
  <c r="W34" i="23"/>
  <c r="V25" i="23"/>
  <c r="V26" i="23"/>
  <c r="V27" i="23"/>
  <c r="V28" i="23"/>
  <c r="V29" i="23"/>
  <c r="V30" i="23"/>
  <c r="V31" i="23"/>
  <c r="V32" i="23"/>
  <c r="V33" i="23"/>
  <c r="V34" i="23"/>
  <c r="U25" i="23"/>
  <c r="U26" i="23"/>
  <c r="U27" i="23"/>
  <c r="U28" i="23"/>
  <c r="U29" i="23"/>
  <c r="U30" i="23"/>
  <c r="U31" i="23"/>
  <c r="U32" i="23"/>
  <c r="U33" i="23"/>
  <c r="U34" i="23"/>
  <c r="T25" i="23"/>
  <c r="T26" i="23"/>
  <c r="T27" i="23"/>
  <c r="T28" i="23"/>
  <c r="T29" i="23"/>
  <c r="T30" i="23"/>
  <c r="T31" i="23"/>
  <c r="T32" i="23"/>
  <c r="T33" i="23"/>
  <c r="T34" i="23"/>
  <c r="S25" i="23"/>
  <c r="S26" i="23"/>
  <c r="S27" i="23"/>
  <c r="S28" i="23"/>
  <c r="S29" i="23"/>
  <c r="S30" i="23"/>
  <c r="S31" i="23"/>
  <c r="S32" i="23"/>
  <c r="S33" i="23"/>
  <c r="S34" i="23"/>
  <c r="R25" i="23"/>
  <c r="R26" i="23"/>
  <c r="R27" i="23"/>
  <c r="R28" i="23"/>
  <c r="R29" i="23"/>
  <c r="R30" i="23"/>
  <c r="R31" i="23"/>
  <c r="R32" i="23"/>
  <c r="R33" i="23"/>
  <c r="R34" i="23"/>
  <c r="Q25" i="23"/>
  <c r="Q26" i="23"/>
  <c r="Q27" i="23"/>
  <c r="Q28" i="23"/>
  <c r="Q29" i="23"/>
  <c r="Q30" i="23"/>
  <c r="Q31" i="23"/>
  <c r="Q32" i="23"/>
  <c r="Q33" i="23"/>
  <c r="Q34" i="23"/>
  <c r="P25" i="23"/>
  <c r="P26" i="23"/>
  <c r="P27" i="23"/>
  <c r="P28" i="23"/>
  <c r="P29" i="23"/>
  <c r="P30" i="23"/>
  <c r="P31" i="23"/>
  <c r="P32" i="23"/>
  <c r="P33" i="23"/>
  <c r="P34" i="23"/>
  <c r="O25" i="23"/>
  <c r="O26" i="23"/>
  <c r="O27" i="23"/>
  <c r="O28" i="23"/>
  <c r="O29" i="23"/>
  <c r="O30" i="23"/>
  <c r="O31" i="23"/>
  <c r="O32" i="23"/>
  <c r="O33" i="23"/>
  <c r="O34" i="23"/>
  <c r="N25" i="23"/>
  <c r="N26" i="23"/>
  <c r="N27" i="23"/>
  <c r="N28" i="23"/>
  <c r="N29" i="23"/>
  <c r="N30" i="23"/>
  <c r="N31" i="23"/>
  <c r="N32" i="23"/>
  <c r="N33" i="23"/>
  <c r="N34" i="23"/>
  <c r="M25" i="23"/>
  <c r="M26" i="23"/>
  <c r="M27" i="23"/>
  <c r="M28" i="23"/>
  <c r="M29" i="23"/>
  <c r="M30" i="23"/>
  <c r="M31" i="23"/>
  <c r="M32" i="23"/>
  <c r="M33" i="23"/>
  <c r="M34" i="23"/>
  <c r="L25" i="23"/>
  <c r="L26" i="23"/>
  <c r="L27" i="23"/>
  <c r="L28" i="23"/>
  <c r="L29" i="23"/>
  <c r="L30" i="23"/>
  <c r="L31" i="23"/>
  <c r="L32" i="23"/>
  <c r="L33" i="23"/>
  <c r="L34" i="23"/>
  <c r="K25" i="23"/>
  <c r="K26" i="23"/>
  <c r="K27" i="23"/>
  <c r="K28" i="23"/>
  <c r="K29" i="23"/>
  <c r="K30" i="23"/>
  <c r="K31" i="23"/>
  <c r="K32" i="23"/>
  <c r="K33" i="23"/>
  <c r="K34" i="23"/>
  <c r="J25" i="23"/>
  <c r="J26" i="23"/>
  <c r="J27" i="23"/>
  <c r="J28" i="23"/>
  <c r="J29" i="23"/>
  <c r="J30" i="23"/>
  <c r="J31" i="23"/>
  <c r="J32" i="23"/>
  <c r="J33" i="23"/>
  <c r="J34" i="23"/>
  <c r="I25" i="23"/>
  <c r="I26" i="23"/>
  <c r="I27" i="23"/>
  <c r="I28" i="23"/>
  <c r="I29" i="23"/>
  <c r="I30" i="23"/>
  <c r="I31" i="23"/>
  <c r="I32" i="23"/>
  <c r="I33" i="23"/>
  <c r="I34" i="23"/>
  <c r="H25" i="23"/>
  <c r="H26" i="23"/>
  <c r="H27" i="23"/>
  <c r="H28" i="23"/>
  <c r="H29" i="23"/>
  <c r="H30" i="23"/>
  <c r="H31" i="23"/>
  <c r="H32" i="23"/>
  <c r="H33" i="23"/>
  <c r="H34" i="23"/>
  <c r="G25" i="23"/>
  <c r="G26" i="23"/>
  <c r="G27" i="23"/>
  <c r="G28" i="23"/>
  <c r="G29" i="23"/>
  <c r="G30" i="23"/>
  <c r="G31" i="23"/>
  <c r="G32" i="23"/>
  <c r="G33" i="23"/>
  <c r="G34" i="23"/>
  <c r="F25" i="23"/>
  <c r="F26" i="23"/>
  <c r="F27" i="23"/>
  <c r="F28" i="23"/>
  <c r="F29" i="23"/>
  <c r="F30" i="23"/>
  <c r="F31" i="23"/>
  <c r="F32" i="23"/>
  <c r="F33" i="23"/>
  <c r="F34" i="23"/>
  <c r="E25" i="23"/>
  <c r="E26" i="23"/>
  <c r="E27" i="23"/>
  <c r="E28" i="23"/>
  <c r="E29" i="23"/>
  <c r="E30" i="23"/>
  <c r="E31" i="23"/>
  <c r="E32" i="23"/>
  <c r="E33" i="23"/>
  <c r="E34" i="23"/>
  <c r="D25" i="23"/>
  <c r="D26" i="23"/>
  <c r="D27" i="23"/>
  <c r="D28" i="23"/>
  <c r="D29" i="23"/>
  <c r="D30" i="23"/>
  <c r="D31" i="23"/>
  <c r="D32" i="23"/>
  <c r="D33" i="23"/>
  <c r="D34" i="23"/>
  <c r="C25" i="23"/>
  <c r="C26" i="23"/>
  <c r="C27" i="23"/>
  <c r="C28" i="23"/>
  <c r="C29" i="23"/>
  <c r="C30" i="23"/>
  <c r="C31" i="23"/>
  <c r="C32" i="23"/>
  <c r="C33" i="23"/>
  <c r="C34" i="23"/>
  <c r="AZ25" i="26"/>
  <c r="AZ26" i="26"/>
  <c r="AZ27" i="26"/>
  <c r="AZ28" i="26"/>
  <c r="AZ29" i="26"/>
  <c r="AZ30" i="26"/>
  <c r="AZ31" i="26"/>
  <c r="AZ32" i="26"/>
  <c r="AZ33" i="26"/>
  <c r="AZ34" i="26"/>
  <c r="AY25" i="26"/>
  <c r="AY26" i="26"/>
  <c r="AY27" i="26"/>
  <c r="AY28" i="26"/>
  <c r="AY29" i="26"/>
  <c r="AY30" i="26"/>
  <c r="AY31" i="26"/>
  <c r="AY32" i="26"/>
  <c r="AY33" i="26"/>
  <c r="AY34" i="26"/>
  <c r="AX25" i="26"/>
  <c r="AX26" i="26"/>
  <c r="AX27" i="26"/>
  <c r="AX28" i="26"/>
  <c r="AX29" i="26"/>
  <c r="AX30" i="26"/>
  <c r="AX31" i="26"/>
  <c r="AX32" i="26"/>
  <c r="AX33" i="26"/>
  <c r="AX34" i="26"/>
  <c r="AW25" i="26"/>
  <c r="AW26" i="26"/>
  <c r="AW27" i="26"/>
  <c r="AW28" i="26"/>
  <c r="AW29" i="26"/>
  <c r="AW30" i="26"/>
  <c r="AW31" i="26"/>
  <c r="AW32" i="26"/>
  <c r="AW33" i="26"/>
  <c r="AW34" i="26"/>
  <c r="AV25" i="26"/>
  <c r="AV26" i="26"/>
  <c r="AV27" i="26"/>
  <c r="AV28" i="26"/>
  <c r="AV29" i="26"/>
  <c r="AV30" i="26"/>
  <c r="AV31" i="26"/>
  <c r="AV32" i="26"/>
  <c r="AV33" i="26"/>
  <c r="AV34" i="26"/>
  <c r="AU25" i="26"/>
  <c r="AU26" i="26"/>
  <c r="AU27" i="26"/>
  <c r="AU28" i="26"/>
  <c r="AU29" i="26"/>
  <c r="AU30" i="26"/>
  <c r="AU31" i="26"/>
  <c r="AU32" i="26"/>
  <c r="AU33" i="26"/>
  <c r="AU34" i="26"/>
  <c r="AT25" i="26"/>
  <c r="AT26" i="26"/>
  <c r="AT27" i="26"/>
  <c r="AT28" i="26"/>
  <c r="AT29" i="26"/>
  <c r="AT30" i="26"/>
  <c r="AT31" i="26"/>
  <c r="AT32" i="26"/>
  <c r="AT33" i="26"/>
  <c r="AT34" i="26"/>
  <c r="AS25" i="26"/>
  <c r="AS26" i="26"/>
  <c r="AS27" i="26"/>
  <c r="AS28" i="26"/>
  <c r="AS29" i="26"/>
  <c r="AS30" i="26"/>
  <c r="AS31" i="26"/>
  <c r="AS32" i="26"/>
  <c r="AS33" i="26"/>
  <c r="AS34" i="26"/>
  <c r="AR25" i="26"/>
  <c r="AR26" i="26"/>
  <c r="AR27" i="26"/>
  <c r="AR28" i="26"/>
  <c r="AR29" i="26"/>
  <c r="AR30" i="26"/>
  <c r="AR31" i="26"/>
  <c r="AR32" i="26"/>
  <c r="AR33" i="26"/>
  <c r="AR34" i="26"/>
  <c r="AQ25" i="26"/>
  <c r="AQ26" i="26"/>
  <c r="AQ27" i="26"/>
  <c r="AQ28" i="26"/>
  <c r="AQ29" i="26"/>
  <c r="AQ30" i="26"/>
  <c r="AQ31" i="26"/>
  <c r="AQ32" i="26"/>
  <c r="AQ33" i="26"/>
  <c r="AQ34" i="26"/>
  <c r="AP25" i="26"/>
  <c r="AP26" i="26"/>
  <c r="AP27" i="26"/>
  <c r="AP28" i="26"/>
  <c r="AP29" i="26"/>
  <c r="AP30" i="26"/>
  <c r="AP31" i="26"/>
  <c r="AP32" i="26"/>
  <c r="AP33" i="26"/>
  <c r="AP34" i="26"/>
  <c r="AO25" i="26"/>
  <c r="AO26" i="26"/>
  <c r="AO27" i="26"/>
  <c r="AO28" i="26"/>
  <c r="AO29" i="26"/>
  <c r="AO30" i="26"/>
  <c r="AO31" i="26"/>
  <c r="AO32" i="26"/>
  <c r="AO33" i="26"/>
  <c r="AO34" i="26"/>
  <c r="AN25" i="26"/>
  <c r="AN26" i="26"/>
  <c r="AN27" i="26"/>
  <c r="AN28" i="26"/>
  <c r="AN29" i="26"/>
  <c r="AN30" i="26"/>
  <c r="AN31" i="26"/>
  <c r="AN32" i="26"/>
  <c r="AN33" i="26"/>
  <c r="AN34" i="26"/>
  <c r="AM25" i="26"/>
  <c r="AM26" i="26"/>
  <c r="AM27" i="26"/>
  <c r="AM28" i="26"/>
  <c r="AM29" i="26"/>
  <c r="AM30" i="26"/>
  <c r="AM31" i="26"/>
  <c r="AM32" i="26"/>
  <c r="AM33" i="26"/>
  <c r="AM34" i="26"/>
  <c r="AL25" i="26"/>
  <c r="AL26" i="26"/>
  <c r="AL27" i="26"/>
  <c r="AL28" i="26"/>
  <c r="AL29" i="26"/>
  <c r="AL30" i="26"/>
  <c r="AL31" i="26"/>
  <c r="AL32" i="26"/>
  <c r="AL33" i="26"/>
  <c r="AL34" i="26"/>
  <c r="AK25" i="26"/>
  <c r="AK26" i="26"/>
  <c r="AK27" i="26"/>
  <c r="AK28" i="26"/>
  <c r="AK29" i="26"/>
  <c r="AK30" i="26"/>
  <c r="AK31" i="26"/>
  <c r="AK32" i="26"/>
  <c r="AK33" i="26"/>
  <c r="AK34" i="26"/>
  <c r="AJ25" i="26"/>
  <c r="AJ26" i="26"/>
  <c r="AJ27" i="26"/>
  <c r="AJ28" i="26"/>
  <c r="AJ29" i="26"/>
  <c r="AJ30" i="26"/>
  <c r="AJ31" i="26"/>
  <c r="AJ32" i="26"/>
  <c r="AJ33" i="26"/>
  <c r="AJ34" i="26"/>
  <c r="AI25" i="26"/>
  <c r="AI26" i="26"/>
  <c r="AI27" i="26"/>
  <c r="AI28" i="26"/>
  <c r="AI29" i="26"/>
  <c r="AI30" i="26"/>
  <c r="AI31" i="26"/>
  <c r="AI32" i="26"/>
  <c r="AI33" i="26"/>
  <c r="AI34" i="26"/>
  <c r="AH25" i="26"/>
  <c r="AH26" i="26"/>
  <c r="AH27" i="26"/>
  <c r="AH28" i="26"/>
  <c r="AH29" i="26"/>
  <c r="AH30" i="26"/>
  <c r="AH31" i="26"/>
  <c r="AH32" i="26"/>
  <c r="AH33" i="26"/>
  <c r="AH34" i="26"/>
  <c r="AG25" i="26"/>
  <c r="AG26" i="26"/>
  <c r="AG27" i="26"/>
  <c r="AG28" i="26"/>
  <c r="AG29" i="26"/>
  <c r="AG30" i="26"/>
  <c r="AG31" i="26"/>
  <c r="AG32" i="26"/>
  <c r="AG33" i="26"/>
  <c r="AG34" i="26"/>
  <c r="AF25" i="26"/>
  <c r="AF26" i="26"/>
  <c r="AF27" i="26"/>
  <c r="AF28" i="26"/>
  <c r="AF29" i="26"/>
  <c r="AF30" i="26"/>
  <c r="AF31" i="26"/>
  <c r="AF32" i="26"/>
  <c r="AF33" i="26"/>
  <c r="AF34" i="26"/>
  <c r="AE25" i="26"/>
  <c r="AE26" i="26"/>
  <c r="AE27" i="26"/>
  <c r="AE28" i="26"/>
  <c r="AE29" i="26"/>
  <c r="AE30" i="26"/>
  <c r="AE31" i="26"/>
  <c r="AE32" i="26"/>
  <c r="AE33" i="26"/>
  <c r="AE34" i="26"/>
  <c r="AD25" i="26"/>
  <c r="AD26" i="26"/>
  <c r="AD27" i="26"/>
  <c r="AD28" i="26"/>
  <c r="AD29" i="26"/>
  <c r="AD30" i="26"/>
  <c r="AD31" i="26"/>
  <c r="AD32" i="26"/>
  <c r="AD33" i="26"/>
  <c r="AD34" i="26"/>
  <c r="AC25" i="26"/>
  <c r="AC26" i="26"/>
  <c r="AC27" i="26"/>
  <c r="AC28" i="26"/>
  <c r="AC29" i="26"/>
  <c r="AC30" i="26"/>
  <c r="AC31" i="26"/>
  <c r="AC32" i="26"/>
  <c r="AC33" i="26"/>
  <c r="AC34" i="26"/>
  <c r="AB25" i="26"/>
  <c r="AB26" i="26"/>
  <c r="AB27" i="26"/>
  <c r="AB28" i="26"/>
  <c r="AB29" i="26"/>
  <c r="AB30" i="26"/>
  <c r="AB31" i="26"/>
  <c r="AB32" i="26"/>
  <c r="AB33" i="26"/>
  <c r="AB34" i="26"/>
  <c r="AA25" i="26"/>
  <c r="AA26" i="26"/>
  <c r="AA27" i="26"/>
  <c r="AA28" i="26"/>
  <c r="AA29" i="26"/>
  <c r="AA30" i="26"/>
  <c r="AA31" i="26"/>
  <c r="AA32" i="26"/>
  <c r="AA33" i="26"/>
  <c r="AA34" i="26"/>
  <c r="Z25" i="26"/>
  <c r="Z26" i="26"/>
  <c r="Z27" i="26"/>
  <c r="Z28" i="26"/>
  <c r="Z29" i="26"/>
  <c r="Z30" i="26"/>
  <c r="Z31" i="26"/>
  <c r="Z32" i="26"/>
  <c r="Z33" i="26"/>
  <c r="Z34" i="26"/>
  <c r="Y25" i="26"/>
  <c r="Y26" i="26"/>
  <c r="Y27" i="26"/>
  <c r="Y28" i="26"/>
  <c r="Y29" i="26"/>
  <c r="Y30" i="26"/>
  <c r="Y31" i="26"/>
  <c r="Y32" i="26"/>
  <c r="Y33" i="26"/>
  <c r="Y34" i="26"/>
  <c r="X25" i="26"/>
  <c r="X26" i="26"/>
  <c r="X27" i="26"/>
  <c r="X28" i="26"/>
  <c r="X29" i="26"/>
  <c r="X30" i="26"/>
  <c r="X31" i="26"/>
  <c r="X32" i="26"/>
  <c r="X33" i="26"/>
  <c r="X34" i="26"/>
  <c r="W25" i="26"/>
  <c r="W26" i="26"/>
  <c r="W27" i="26"/>
  <c r="W28" i="26"/>
  <c r="W29" i="26"/>
  <c r="W30" i="26"/>
  <c r="W31" i="26"/>
  <c r="W32" i="26"/>
  <c r="W33" i="26"/>
  <c r="W34" i="26"/>
  <c r="V25" i="26"/>
  <c r="V26" i="26"/>
  <c r="V27" i="26"/>
  <c r="V28" i="26"/>
  <c r="V29" i="26"/>
  <c r="V30" i="26"/>
  <c r="V31" i="26"/>
  <c r="V32" i="26"/>
  <c r="V33" i="26"/>
  <c r="V34" i="26"/>
  <c r="U25" i="26"/>
  <c r="U26" i="26"/>
  <c r="U27" i="26"/>
  <c r="U28" i="26"/>
  <c r="U29" i="26"/>
  <c r="U30" i="26"/>
  <c r="U31" i="26"/>
  <c r="U32" i="26"/>
  <c r="U33" i="26"/>
  <c r="U34" i="26"/>
  <c r="T25" i="26"/>
  <c r="T26" i="26"/>
  <c r="T27" i="26"/>
  <c r="T28" i="26"/>
  <c r="T29" i="26"/>
  <c r="T30" i="26"/>
  <c r="T31" i="26"/>
  <c r="T32" i="26"/>
  <c r="T33" i="26"/>
  <c r="T34" i="26"/>
  <c r="S25" i="26"/>
  <c r="S26" i="26"/>
  <c r="S27" i="26"/>
  <c r="S28" i="26"/>
  <c r="S29" i="26"/>
  <c r="S30" i="26"/>
  <c r="S31" i="26"/>
  <c r="S32" i="26"/>
  <c r="S33" i="26"/>
  <c r="S34" i="26"/>
  <c r="R25" i="26"/>
  <c r="R26" i="26"/>
  <c r="R27" i="26"/>
  <c r="R28" i="26"/>
  <c r="R29" i="26"/>
  <c r="R30" i="26"/>
  <c r="R31" i="26"/>
  <c r="R32" i="26"/>
  <c r="R33" i="26"/>
  <c r="R34" i="26"/>
  <c r="Q25" i="26"/>
  <c r="Q26" i="26"/>
  <c r="Q27" i="26"/>
  <c r="Q28" i="26"/>
  <c r="Q29" i="26"/>
  <c r="Q30" i="26"/>
  <c r="Q31" i="26"/>
  <c r="Q32" i="26"/>
  <c r="Q33" i="26"/>
  <c r="Q34" i="26"/>
  <c r="P25" i="26"/>
  <c r="P26" i="26"/>
  <c r="P27" i="26"/>
  <c r="P28" i="26"/>
  <c r="P29" i="26"/>
  <c r="P30" i="26"/>
  <c r="P31" i="26"/>
  <c r="P32" i="26"/>
  <c r="P33" i="26"/>
  <c r="P34" i="26"/>
  <c r="O25" i="26"/>
  <c r="O26" i="26"/>
  <c r="O27" i="26"/>
  <c r="O28" i="26"/>
  <c r="O29" i="26"/>
  <c r="O30" i="26"/>
  <c r="O31" i="26"/>
  <c r="O32" i="26"/>
  <c r="O33" i="26"/>
  <c r="O34" i="26"/>
  <c r="N25" i="26"/>
  <c r="N26" i="26"/>
  <c r="N27" i="26"/>
  <c r="N28" i="26"/>
  <c r="N29" i="26"/>
  <c r="N30" i="26"/>
  <c r="N31" i="26"/>
  <c r="N32" i="26"/>
  <c r="N33" i="26"/>
  <c r="N34" i="26"/>
  <c r="M25" i="26"/>
  <c r="M26" i="26"/>
  <c r="M27" i="26"/>
  <c r="M28" i="26"/>
  <c r="M29" i="26"/>
  <c r="M30" i="26"/>
  <c r="M31" i="26"/>
  <c r="M32" i="26"/>
  <c r="M33" i="26"/>
  <c r="M34" i="26"/>
  <c r="L25" i="26"/>
  <c r="L26" i="26"/>
  <c r="L27" i="26"/>
  <c r="L28" i="26"/>
  <c r="L29" i="26"/>
  <c r="L30" i="26"/>
  <c r="L31" i="26"/>
  <c r="L32" i="26"/>
  <c r="L33" i="26"/>
  <c r="L34" i="26"/>
  <c r="K25" i="26"/>
  <c r="K26" i="26"/>
  <c r="K27" i="26"/>
  <c r="K28" i="26"/>
  <c r="K29" i="26"/>
  <c r="K30" i="26"/>
  <c r="K31" i="26"/>
  <c r="K32" i="26"/>
  <c r="K33" i="26"/>
  <c r="K34" i="26"/>
  <c r="J25" i="26"/>
  <c r="J26" i="26"/>
  <c r="J27" i="26"/>
  <c r="J28" i="26"/>
  <c r="J29" i="26"/>
  <c r="J30" i="26"/>
  <c r="J31" i="26"/>
  <c r="J32" i="26"/>
  <c r="J33" i="26"/>
  <c r="J34" i="26"/>
  <c r="I25" i="26"/>
  <c r="I26" i="26"/>
  <c r="I27" i="26"/>
  <c r="I28" i="26"/>
  <c r="I29" i="26"/>
  <c r="I30" i="26"/>
  <c r="I31" i="26"/>
  <c r="I32" i="26"/>
  <c r="I33" i="26"/>
  <c r="I34" i="26"/>
  <c r="H25" i="26"/>
  <c r="H26" i="26"/>
  <c r="H27" i="26"/>
  <c r="H28" i="26"/>
  <c r="H29" i="26"/>
  <c r="H30" i="26"/>
  <c r="H31" i="26"/>
  <c r="H32" i="26"/>
  <c r="H33" i="26"/>
  <c r="H34" i="26"/>
  <c r="G25" i="26"/>
  <c r="G26" i="26"/>
  <c r="G27" i="26"/>
  <c r="G28" i="26"/>
  <c r="G29" i="26"/>
  <c r="G30" i="26"/>
  <c r="G31" i="26"/>
  <c r="G32" i="26"/>
  <c r="G33" i="26"/>
  <c r="G34" i="26"/>
  <c r="F25" i="26"/>
  <c r="F26" i="26"/>
  <c r="F27" i="26"/>
  <c r="F28" i="26"/>
  <c r="F29" i="26"/>
  <c r="F30" i="26"/>
  <c r="F31" i="26"/>
  <c r="F32" i="26"/>
  <c r="F33" i="26"/>
  <c r="F34" i="26"/>
  <c r="E25" i="26"/>
  <c r="E26" i="26"/>
  <c r="E27" i="26"/>
  <c r="E28" i="26"/>
  <c r="E29" i="26"/>
  <c r="E30" i="26"/>
  <c r="E31" i="26"/>
  <c r="E32" i="26"/>
  <c r="E33" i="26"/>
  <c r="E34" i="26"/>
  <c r="D25" i="26"/>
  <c r="D26" i="26"/>
  <c r="D27" i="26"/>
  <c r="D28" i="26"/>
  <c r="D29" i="26"/>
  <c r="D30" i="26"/>
  <c r="D31" i="26"/>
  <c r="D32" i="26"/>
  <c r="D33" i="26"/>
  <c r="D34" i="26"/>
  <c r="C25" i="26"/>
  <c r="C26" i="26"/>
  <c r="C27" i="26"/>
  <c r="C28" i="26"/>
  <c r="C29" i="26"/>
  <c r="C30" i="26"/>
  <c r="C31" i="26"/>
  <c r="C32" i="26"/>
  <c r="C33" i="26"/>
  <c r="C34" i="26"/>
  <c r="AZ24" i="26"/>
  <c r="AY24" i="26"/>
  <c r="AX24" i="26"/>
  <c r="AV24" i="26"/>
  <c r="AU24" i="26"/>
  <c r="AT24" i="26"/>
  <c r="AS24" i="26"/>
  <c r="AR24" i="26"/>
  <c r="AQ24" i="26"/>
  <c r="AP24" i="26"/>
  <c r="AO24" i="26"/>
  <c r="AN24" i="26"/>
  <c r="AM24" i="26"/>
  <c r="AL24" i="26"/>
  <c r="AK24" i="26"/>
  <c r="AJ24" i="26"/>
  <c r="AI24" i="26"/>
  <c r="AH24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AZ25" i="4"/>
  <c r="AZ26" i="4"/>
  <c r="AZ27" i="4"/>
  <c r="AZ28" i="4"/>
  <c r="AZ29" i="4"/>
  <c r="AZ30" i="4"/>
  <c r="AZ31" i="4"/>
  <c r="AZ32" i="4"/>
  <c r="AZ33" i="4"/>
  <c r="AZ34" i="4"/>
  <c r="AY25" i="4"/>
  <c r="AY26" i="4"/>
  <c r="AY27" i="4"/>
  <c r="AY28" i="4"/>
  <c r="AY29" i="4"/>
  <c r="AY30" i="4"/>
  <c r="AY31" i="4"/>
  <c r="AY32" i="4"/>
  <c r="AY33" i="4"/>
  <c r="AY34" i="4"/>
  <c r="AX25" i="4"/>
  <c r="AX26" i="4"/>
  <c r="AX27" i="4"/>
  <c r="AX28" i="4"/>
  <c r="AX29" i="4"/>
  <c r="AX30" i="4"/>
  <c r="AX31" i="4"/>
  <c r="AX32" i="4"/>
  <c r="AX33" i="4"/>
  <c r="AX34" i="4"/>
  <c r="AW25" i="4"/>
  <c r="AW26" i="4"/>
  <c r="AW27" i="4"/>
  <c r="AW28" i="4"/>
  <c r="AW29" i="4"/>
  <c r="AW30" i="4"/>
  <c r="AW31" i="4"/>
  <c r="AW32" i="4"/>
  <c r="AW33" i="4"/>
  <c r="AW34" i="4"/>
  <c r="AV25" i="4"/>
  <c r="AV26" i="4"/>
  <c r="AV27" i="4"/>
  <c r="AV28" i="4"/>
  <c r="AV29" i="4"/>
  <c r="AV30" i="4"/>
  <c r="AV31" i="4"/>
  <c r="AV32" i="4"/>
  <c r="AV33" i="4"/>
  <c r="AV34" i="4"/>
  <c r="AU25" i="4"/>
  <c r="AU26" i="4"/>
  <c r="AU27" i="4"/>
  <c r="AU28" i="4"/>
  <c r="AU29" i="4"/>
  <c r="AU30" i="4"/>
  <c r="AU31" i="4"/>
  <c r="AU32" i="4"/>
  <c r="AU33" i="4"/>
  <c r="AU34" i="4"/>
  <c r="AT25" i="4"/>
  <c r="AT26" i="4"/>
  <c r="AT27" i="4"/>
  <c r="AT28" i="4"/>
  <c r="AT29" i="4"/>
  <c r="AT30" i="4"/>
  <c r="AT31" i="4"/>
  <c r="AT32" i="4"/>
  <c r="AT33" i="4"/>
  <c r="AT34" i="4"/>
  <c r="AS25" i="4"/>
  <c r="AS26" i="4"/>
  <c r="AS27" i="4"/>
  <c r="AS28" i="4"/>
  <c r="AS29" i="4"/>
  <c r="AS30" i="4"/>
  <c r="AS31" i="4"/>
  <c r="AS32" i="4"/>
  <c r="AS33" i="4"/>
  <c r="AS34" i="4"/>
  <c r="AR25" i="4"/>
  <c r="AR26" i="4"/>
  <c r="AR27" i="4"/>
  <c r="AR28" i="4"/>
  <c r="AR29" i="4"/>
  <c r="AR30" i="4"/>
  <c r="AR31" i="4"/>
  <c r="AR32" i="4"/>
  <c r="AR33" i="4"/>
  <c r="AR34" i="4"/>
  <c r="AQ25" i="4"/>
  <c r="AQ26" i="4"/>
  <c r="AQ27" i="4"/>
  <c r="AQ28" i="4"/>
  <c r="AQ29" i="4"/>
  <c r="AQ30" i="4"/>
  <c r="AQ31" i="4"/>
  <c r="AQ32" i="4"/>
  <c r="AQ33" i="4"/>
  <c r="AQ34" i="4"/>
  <c r="AP25" i="4"/>
  <c r="AP26" i="4"/>
  <c r="AP27" i="4"/>
  <c r="AP28" i="4"/>
  <c r="AP29" i="4"/>
  <c r="AP30" i="4"/>
  <c r="AP31" i="4"/>
  <c r="AP32" i="4"/>
  <c r="AP33" i="4"/>
  <c r="AP34" i="4"/>
  <c r="AO25" i="4"/>
  <c r="AO26" i="4"/>
  <c r="AO27" i="4"/>
  <c r="AO28" i="4"/>
  <c r="AO29" i="4"/>
  <c r="AO30" i="4"/>
  <c r="AO31" i="4"/>
  <c r="AO32" i="4"/>
  <c r="AO33" i="4"/>
  <c r="AO34" i="4"/>
  <c r="AN25" i="4"/>
  <c r="AN26" i="4"/>
  <c r="AN27" i="4"/>
  <c r="AN28" i="4"/>
  <c r="AN29" i="4"/>
  <c r="AN30" i="4"/>
  <c r="AN31" i="4"/>
  <c r="AN32" i="4"/>
  <c r="AN33" i="4"/>
  <c r="AN34" i="4"/>
  <c r="AM25" i="4"/>
  <c r="AM26" i="4"/>
  <c r="AM27" i="4"/>
  <c r="AM28" i="4"/>
  <c r="AM29" i="4"/>
  <c r="AM30" i="4"/>
  <c r="AM31" i="4"/>
  <c r="AM32" i="4"/>
  <c r="AM33" i="4"/>
  <c r="AM34" i="4"/>
  <c r="AL25" i="4"/>
  <c r="AL26" i="4"/>
  <c r="AL27" i="4"/>
  <c r="AL28" i="4"/>
  <c r="AL29" i="4"/>
  <c r="AL30" i="4"/>
  <c r="AL31" i="4"/>
  <c r="AL32" i="4"/>
  <c r="AL33" i="4"/>
  <c r="AL34" i="4"/>
  <c r="AK25" i="4"/>
  <c r="AK26" i="4"/>
  <c r="AK27" i="4"/>
  <c r="AK28" i="4"/>
  <c r="AK29" i="4"/>
  <c r="AK30" i="4"/>
  <c r="AK31" i="4"/>
  <c r="AK32" i="4"/>
  <c r="AK33" i="4"/>
  <c r="AK34" i="4"/>
  <c r="AJ25" i="4"/>
  <c r="AJ26" i="4"/>
  <c r="AJ27" i="4"/>
  <c r="AJ28" i="4"/>
  <c r="AJ29" i="4"/>
  <c r="AJ30" i="4"/>
  <c r="AJ31" i="4"/>
  <c r="AJ32" i="4"/>
  <c r="AJ33" i="4"/>
  <c r="AJ34" i="4"/>
  <c r="AI25" i="4"/>
  <c r="AI26" i="4"/>
  <c r="AI27" i="4"/>
  <c r="AI28" i="4"/>
  <c r="AI29" i="4"/>
  <c r="AI30" i="4"/>
  <c r="AI31" i="4"/>
  <c r="AI32" i="4"/>
  <c r="AI33" i="4"/>
  <c r="AI34" i="4"/>
  <c r="AH25" i="4"/>
  <c r="AH26" i="4"/>
  <c r="AH27" i="4"/>
  <c r="AH28" i="4"/>
  <c r="AH29" i="4"/>
  <c r="AH30" i="4"/>
  <c r="AH31" i="4"/>
  <c r="AH32" i="4"/>
  <c r="AH33" i="4"/>
  <c r="AH34" i="4"/>
  <c r="AG25" i="4"/>
  <c r="AG26" i="4"/>
  <c r="AG27" i="4"/>
  <c r="AG28" i="4"/>
  <c r="AG29" i="4"/>
  <c r="AG30" i="4"/>
  <c r="AG31" i="4"/>
  <c r="AG32" i="4"/>
  <c r="AG33" i="4"/>
  <c r="AG34" i="4"/>
  <c r="AF25" i="4"/>
  <c r="AF26" i="4"/>
  <c r="AF27" i="4"/>
  <c r="AF28" i="4"/>
  <c r="AF29" i="4"/>
  <c r="AF30" i="4"/>
  <c r="AF31" i="4"/>
  <c r="AF32" i="4"/>
  <c r="AF33" i="4"/>
  <c r="AF34" i="4"/>
  <c r="AE25" i="4"/>
  <c r="AE26" i="4"/>
  <c r="AE27" i="4"/>
  <c r="AE28" i="4"/>
  <c r="AE29" i="4"/>
  <c r="AE30" i="4"/>
  <c r="AE31" i="4"/>
  <c r="AE32" i="4"/>
  <c r="AE33" i="4"/>
  <c r="AE34" i="4"/>
  <c r="AD25" i="4"/>
  <c r="AD26" i="4"/>
  <c r="AD27" i="4"/>
  <c r="AD28" i="4"/>
  <c r="AD29" i="4"/>
  <c r="AD30" i="4"/>
  <c r="AD31" i="4"/>
  <c r="AD32" i="4"/>
  <c r="AD33" i="4"/>
  <c r="AD34" i="4"/>
  <c r="AC25" i="4"/>
  <c r="AC26" i="4"/>
  <c r="AC27" i="4"/>
  <c r="AC28" i="4"/>
  <c r="AC29" i="4"/>
  <c r="AC30" i="4"/>
  <c r="AC31" i="4"/>
  <c r="AC32" i="4"/>
  <c r="AC33" i="4"/>
  <c r="AC34" i="4"/>
  <c r="AB25" i="4"/>
  <c r="AB26" i="4"/>
  <c r="AB27" i="4"/>
  <c r="AB28" i="4"/>
  <c r="AB29" i="4"/>
  <c r="AB30" i="4"/>
  <c r="AB31" i="4"/>
  <c r="AB32" i="4"/>
  <c r="AB33" i="4"/>
  <c r="AB34" i="4"/>
  <c r="AA25" i="4"/>
  <c r="AA26" i="4"/>
  <c r="AA27" i="4"/>
  <c r="AA28" i="4"/>
  <c r="AA29" i="4"/>
  <c r="AA30" i="4"/>
  <c r="AA31" i="4"/>
  <c r="AA32" i="4"/>
  <c r="AA33" i="4"/>
  <c r="AA34" i="4"/>
  <c r="Z25" i="4"/>
  <c r="Z26" i="4"/>
  <c r="Z27" i="4"/>
  <c r="Z28" i="4"/>
  <c r="Z29" i="4"/>
  <c r="Z30" i="4"/>
  <c r="Z31" i="4"/>
  <c r="Z32" i="4"/>
  <c r="Z33" i="4"/>
  <c r="Z34" i="4"/>
  <c r="Y25" i="4"/>
  <c r="Y26" i="4"/>
  <c r="Y27" i="4"/>
  <c r="Y28" i="4"/>
  <c r="Y29" i="4"/>
  <c r="Y30" i="4"/>
  <c r="Y31" i="4"/>
  <c r="Y32" i="4"/>
  <c r="Y33" i="4"/>
  <c r="Y34" i="4"/>
  <c r="W25" i="4"/>
  <c r="W26" i="4"/>
  <c r="W27" i="4"/>
  <c r="W28" i="4"/>
  <c r="W29" i="4"/>
  <c r="W30" i="4"/>
  <c r="W31" i="4"/>
  <c r="W32" i="4"/>
  <c r="W33" i="4"/>
  <c r="W34" i="4"/>
  <c r="X34" i="4"/>
  <c r="X25" i="4"/>
  <c r="X26" i="4"/>
  <c r="X27" i="4"/>
  <c r="X28" i="4"/>
  <c r="X29" i="4"/>
  <c r="X30" i="4"/>
  <c r="X31" i="4"/>
  <c r="X32" i="4"/>
  <c r="X33" i="4"/>
  <c r="V25" i="4"/>
  <c r="V26" i="4"/>
  <c r="V27" i="4"/>
  <c r="V28" i="4"/>
  <c r="V29" i="4"/>
  <c r="V30" i="4"/>
  <c r="V31" i="4"/>
  <c r="V32" i="4"/>
  <c r="V33" i="4"/>
  <c r="V34" i="4"/>
  <c r="U25" i="4"/>
  <c r="U26" i="4"/>
  <c r="U27" i="4"/>
  <c r="U28" i="4"/>
  <c r="U29" i="4"/>
  <c r="U30" i="4"/>
  <c r="U31" i="4"/>
  <c r="U32" i="4"/>
  <c r="U33" i="4"/>
  <c r="U34" i="4"/>
  <c r="T25" i="4"/>
  <c r="T26" i="4"/>
  <c r="T27" i="4"/>
  <c r="T28" i="4"/>
  <c r="T29" i="4"/>
  <c r="T30" i="4"/>
  <c r="T31" i="4"/>
  <c r="T32" i="4"/>
  <c r="T33" i="4"/>
  <c r="T34" i="4"/>
  <c r="S25" i="4"/>
  <c r="S26" i="4"/>
  <c r="S27" i="4"/>
  <c r="S28" i="4"/>
  <c r="S29" i="4"/>
  <c r="S30" i="4"/>
  <c r="S31" i="4"/>
  <c r="S32" i="4"/>
  <c r="S33" i="4"/>
  <c r="S34" i="4"/>
  <c r="R25" i="4"/>
  <c r="R26" i="4"/>
  <c r="R27" i="4"/>
  <c r="R28" i="4"/>
  <c r="R29" i="4"/>
  <c r="R30" i="4"/>
  <c r="R31" i="4"/>
  <c r="R32" i="4"/>
  <c r="R33" i="4"/>
  <c r="R34" i="4"/>
  <c r="Q25" i="4"/>
  <c r="Q26" i="4"/>
  <c r="Q27" i="4"/>
  <c r="Q28" i="4"/>
  <c r="Q29" i="4"/>
  <c r="Q30" i="4"/>
  <c r="Q31" i="4"/>
  <c r="Q32" i="4"/>
  <c r="Q33" i="4"/>
  <c r="Q34" i="4"/>
  <c r="P25" i="4"/>
  <c r="P26" i="4"/>
  <c r="P27" i="4"/>
  <c r="P28" i="4"/>
  <c r="P29" i="4"/>
  <c r="P30" i="4"/>
  <c r="P31" i="4"/>
  <c r="P32" i="4"/>
  <c r="P33" i="4"/>
  <c r="P34" i="4"/>
  <c r="O25" i="4"/>
  <c r="O26" i="4"/>
  <c r="O27" i="4"/>
  <c r="O28" i="4"/>
  <c r="O29" i="4"/>
  <c r="O30" i="4"/>
  <c r="O31" i="4"/>
  <c r="O32" i="4"/>
  <c r="O33" i="4"/>
  <c r="O34" i="4"/>
  <c r="N25" i="4"/>
  <c r="N26" i="4"/>
  <c r="N27" i="4"/>
  <c r="N28" i="4"/>
  <c r="N29" i="4"/>
  <c r="N30" i="4"/>
  <c r="N31" i="4"/>
  <c r="N32" i="4"/>
  <c r="N33" i="4"/>
  <c r="N34" i="4"/>
  <c r="M25" i="4"/>
  <c r="M26" i="4"/>
  <c r="M27" i="4"/>
  <c r="M28" i="4"/>
  <c r="M29" i="4"/>
  <c r="M30" i="4"/>
  <c r="M31" i="4"/>
  <c r="M32" i="4"/>
  <c r="M33" i="4"/>
  <c r="M34" i="4"/>
  <c r="L25" i="4"/>
  <c r="L26" i="4"/>
  <c r="L27" i="4"/>
  <c r="L28" i="4"/>
  <c r="L29" i="4"/>
  <c r="L30" i="4"/>
  <c r="L31" i="4"/>
  <c r="L32" i="4"/>
  <c r="L33" i="4"/>
  <c r="L34" i="4"/>
  <c r="K25" i="4"/>
  <c r="K26" i="4"/>
  <c r="K27" i="4"/>
  <c r="K28" i="4"/>
  <c r="K29" i="4"/>
  <c r="K30" i="4"/>
  <c r="K31" i="4"/>
  <c r="K32" i="4"/>
  <c r="K33" i="4"/>
  <c r="K34" i="4"/>
  <c r="J25" i="4"/>
  <c r="J26" i="4"/>
  <c r="J27" i="4"/>
  <c r="J28" i="4"/>
  <c r="J29" i="4"/>
  <c r="J30" i="4"/>
  <c r="J31" i="4"/>
  <c r="J32" i="4"/>
  <c r="J33" i="4"/>
  <c r="J34" i="4"/>
  <c r="I25" i="4"/>
  <c r="I26" i="4"/>
  <c r="I27" i="4"/>
  <c r="I28" i="4"/>
  <c r="I29" i="4"/>
  <c r="I30" i="4"/>
  <c r="I31" i="4"/>
  <c r="I32" i="4"/>
  <c r="I33" i="4"/>
  <c r="I34" i="4"/>
  <c r="H25" i="4"/>
  <c r="H26" i="4"/>
  <c r="H27" i="4"/>
  <c r="H28" i="4"/>
  <c r="H29" i="4"/>
  <c r="H30" i="4"/>
  <c r="H31" i="4"/>
  <c r="H32" i="4"/>
  <c r="H33" i="4"/>
  <c r="H34" i="4"/>
  <c r="G25" i="4"/>
  <c r="G26" i="4"/>
  <c r="G27" i="4"/>
  <c r="G28" i="4"/>
  <c r="G29" i="4"/>
  <c r="G30" i="4"/>
  <c r="G31" i="4"/>
  <c r="G32" i="4"/>
  <c r="G33" i="4"/>
  <c r="G34" i="4"/>
  <c r="F25" i="4"/>
  <c r="F26" i="4"/>
  <c r="F27" i="4"/>
  <c r="F28" i="4"/>
  <c r="F29" i="4"/>
  <c r="F30" i="4"/>
  <c r="F31" i="4"/>
  <c r="F32" i="4"/>
  <c r="F33" i="4"/>
  <c r="F34" i="4"/>
  <c r="E25" i="4"/>
  <c r="E26" i="4"/>
  <c r="E27" i="4"/>
  <c r="E28" i="4"/>
  <c r="E29" i="4"/>
  <c r="E30" i="4"/>
  <c r="E31" i="4"/>
  <c r="E32" i="4"/>
  <c r="E33" i="4"/>
  <c r="E34" i="4"/>
  <c r="D25" i="4"/>
  <c r="D26" i="4"/>
  <c r="D27" i="4"/>
  <c r="D28" i="4"/>
  <c r="D29" i="4"/>
  <c r="D30" i="4"/>
  <c r="D31" i="4"/>
  <c r="D32" i="4"/>
  <c r="D33" i="4"/>
  <c r="D34" i="4"/>
  <c r="C25" i="4"/>
  <c r="C26" i="4"/>
  <c r="C27" i="4"/>
  <c r="C28" i="4"/>
  <c r="C29" i="4"/>
  <c r="C30" i="4"/>
  <c r="C31" i="4"/>
  <c r="C32" i="4"/>
  <c r="C33" i="4"/>
  <c r="C34" i="4"/>
  <c r="AZ25" i="25"/>
  <c r="AZ26" i="25"/>
  <c r="AZ27" i="25"/>
  <c r="AZ28" i="25"/>
  <c r="AZ29" i="25"/>
  <c r="AZ30" i="25"/>
  <c r="AZ31" i="25"/>
  <c r="AZ32" i="25"/>
  <c r="AZ33" i="25"/>
  <c r="AZ34" i="25"/>
  <c r="AY25" i="25"/>
  <c r="AY26" i="25"/>
  <c r="AY27" i="25"/>
  <c r="AY28" i="25"/>
  <c r="AY29" i="25"/>
  <c r="AY30" i="25"/>
  <c r="AY31" i="25"/>
  <c r="AY32" i="25"/>
  <c r="AY33" i="25"/>
  <c r="AY34" i="25"/>
  <c r="AX25" i="25"/>
  <c r="AX26" i="25"/>
  <c r="AX27" i="25"/>
  <c r="AX28" i="25"/>
  <c r="AX29" i="25"/>
  <c r="AX30" i="25"/>
  <c r="AX31" i="25"/>
  <c r="AX32" i="25"/>
  <c r="AX33" i="25"/>
  <c r="AX34" i="25"/>
  <c r="AW25" i="25"/>
  <c r="AW26" i="25"/>
  <c r="AW27" i="25"/>
  <c r="AW28" i="25"/>
  <c r="AW29" i="25"/>
  <c r="AW30" i="25"/>
  <c r="AW31" i="25"/>
  <c r="AW32" i="25"/>
  <c r="AW33" i="25"/>
  <c r="AW34" i="25"/>
  <c r="AV25" i="25"/>
  <c r="AV26" i="25"/>
  <c r="AV27" i="25"/>
  <c r="AV28" i="25"/>
  <c r="AV29" i="25"/>
  <c r="AV30" i="25"/>
  <c r="AV31" i="25"/>
  <c r="AV32" i="25"/>
  <c r="AV33" i="25"/>
  <c r="AV34" i="25"/>
  <c r="AU25" i="25"/>
  <c r="AU26" i="25"/>
  <c r="AU27" i="25"/>
  <c r="AU28" i="25"/>
  <c r="AU29" i="25"/>
  <c r="AU30" i="25"/>
  <c r="AU31" i="25"/>
  <c r="AU32" i="25"/>
  <c r="AU33" i="25"/>
  <c r="AU34" i="25"/>
  <c r="AT25" i="25"/>
  <c r="AT26" i="25"/>
  <c r="AT27" i="25"/>
  <c r="AT28" i="25"/>
  <c r="AT29" i="25"/>
  <c r="AT30" i="25"/>
  <c r="AT31" i="25"/>
  <c r="AT32" i="25"/>
  <c r="AT33" i="25"/>
  <c r="AT34" i="25"/>
  <c r="AS25" i="25"/>
  <c r="AS26" i="25"/>
  <c r="AS27" i="25"/>
  <c r="AS28" i="25"/>
  <c r="AS29" i="25"/>
  <c r="AS30" i="25"/>
  <c r="AS31" i="25"/>
  <c r="AS32" i="25"/>
  <c r="AS33" i="25"/>
  <c r="AS34" i="25"/>
  <c r="AR25" i="25"/>
  <c r="AR26" i="25"/>
  <c r="AR27" i="25"/>
  <c r="AR28" i="25"/>
  <c r="AR29" i="25"/>
  <c r="AR30" i="25"/>
  <c r="AR31" i="25"/>
  <c r="AR32" i="25"/>
  <c r="AR33" i="25"/>
  <c r="AR34" i="25"/>
  <c r="AQ25" i="25"/>
  <c r="AQ26" i="25"/>
  <c r="AQ27" i="25"/>
  <c r="AQ28" i="25"/>
  <c r="AQ29" i="25"/>
  <c r="AQ30" i="25"/>
  <c r="AQ31" i="25"/>
  <c r="AQ32" i="25"/>
  <c r="AQ33" i="25"/>
  <c r="AQ34" i="25"/>
  <c r="AP25" i="25"/>
  <c r="AP26" i="25"/>
  <c r="AP27" i="25"/>
  <c r="AP28" i="25"/>
  <c r="AP29" i="25"/>
  <c r="AP30" i="25"/>
  <c r="AP31" i="25"/>
  <c r="AP32" i="25"/>
  <c r="AP33" i="25"/>
  <c r="AP34" i="25"/>
  <c r="AO25" i="25"/>
  <c r="AO26" i="25"/>
  <c r="AO27" i="25"/>
  <c r="AO28" i="25"/>
  <c r="AO29" i="25"/>
  <c r="AO30" i="25"/>
  <c r="AO31" i="25"/>
  <c r="AO32" i="25"/>
  <c r="AO33" i="25"/>
  <c r="AO34" i="25"/>
  <c r="AN25" i="25"/>
  <c r="AN26" i="25"/>
  <c r="AN27" i="25"/>
  <c r="AN28" i="25"/>
  <c r="AN29" i="25"/>
  <c r="AN30" i="25"/>
  <c r="AN31" i="25"/>
  <c r="AN32" i="25"/>
  <c r="AN33" i="25"/>
  <c r="AN34" i="25"/>
  <c r="AM25" i="25"/>
  <c r="AM26" i="25"/>
  <c r="AM27" i="25"/>
  <c r="AM28" i="25"/>
  <c r="AM29" i="25"/>
  <c r="AM30" i="25"/>
  <c r="AM31" i="25"/>
  <c r="AM32" i="25"/>
  <c r="AM33" i="25"/>
  <c r="AM34" i="25"/>
  <c r="AL25" i="25"/>
  <c r="AL26" i="25"/>
  <c r="AL27" i="25"/>
  <c r="AL28" i="25"/>
  <c r="AL29" i="25"/>
  <c r="AL30" i="25"/>
  <c r="AL31" i="25"/>
  <c r="AL32" i="25"/>
  <c r="AL33" i="25"/>
  <c r="AL34" i="25"/>
  <c r="AK25" i="25"/>
  <c r="AK26" i="25"/>
  <c r="AK27" i="25"/>
  <c r="AK28" i="25"/>
  <c r="AK29" i="25"/>
  <c r="AK30" i="25"/>
  <c r="AK31" i="25"/>
  <c r="AK32" i="25"/>
  <c r="AK33" i="25"/>
  <c r="AK34" i="25"/>
  <c r="AJ25" i="25"/>
  <c r="AJ26" i="25"/>
  <c r="AJ27" i="25"/>
  <c r="AJ28" i="25"/>
  <c r="AJ29" i="25"/>
  <c r="AJ30" i="25"/>
  <c r="AJ31" i="25"/>
  <c r="AJ32" i="25"/>
  <c r="AJ33" i="25"/>
  <c r="AJ34" i="25"/>
  <c r="AI25" i="25"/>
  <c r="AI26" i="25"/>
  <c r="AI27" i="25"/>
  <c r="AI28" i="25"/>
  <c r="AI29" i="25"/>
  <c r="AI30" i="25"/>
  <c r="AI31" i="25"/>
  <c r="AI32" i="25"/>
  <c r="AI33" i="25"/>
  <c r="AI34" i="25"/>
  <c r="AH25" i="25"/>
  <c r="AH26" i="25"/>
  <c r="AH27" i="25"/>
  <c r="AH28" i="25"/>
  <c r="AH29" i="25"/>
  <c r="AH30" i="25"/>
  <c r="AH31" i="25"/>
  <c r="AH32" i="25"/>
  <c r="AH33" i="25"/>
  <c r="AH34" i="25"/>
  <c r="AG25" i="25"/>
  <c r="AG26" i="25"/>
  <c r="AG27" i="25"/>
  <c r="AG28" i="25"/>
  <c r="AG29" i="25"/>
  <c r="AG30" i="25"/>
  <c r="AG31" i="25"/>
  <c r="AG32" i="25"/>
  <c r="AG33" i="25"/>
  <c r="AG34" i="25"/>
  <c r="AF25" i="25"/>
  <c r="AF26" i="25"/>
  <c r="AF27" i="25"/>
  <c r="AF28" i="25"/>
  <c r="AF29" i="25"/>
  <c r="AF30" i="25"/>
  <c r="AF31" i="25"/>
  <c r="AF32" i="25"/>
  <c r="AF33" i="25"/>
  <c r="AF34" i="25"/>
  <c r="AE25" i="25"/>
  <c r="AE26" i="25"/>
  <c r="AE27" i="25"/>
  <c r="AE28" i="25"/>
  <c r="AE29" i="25"/>
  <c r="AE30" i="25"/>
  <c r="AE31" i="25"/>
  <c r="AE32" i="25"/>
  <c r="AE33" i="25"/>
  <c r="AE34" i="25"/>
  <c r="AD25" i="25"/>
  <c r="AD26" i="25"/>
  <c r="AD27" i="25"/>
  <c r="AD28" i="25"/>
  <c r="AD29" i="25"/>
  <c r="AD30" i="25"/>
  <c r="AD31" i="25"/>
  <c r="AD32" i="25"/>
  <c r="AD33" i="25"/>
  <c r="AD34" i="25"/>
  <c r="AC25" i="25"/>
  <c r="AC26" i="25"/>
  <c r="AC27" i="25"/>
  <c r="AC28" i="25"/>
  <c r="AC29" i="25"/>
  <c r="AC30" i="25"/>
  <c r="AC31" i="25"/>
  <c r="AC32" i="25"/>
  <c r="AC33" i="25"/>
  <c r="AC34" i="25"/>
  <c r="AB25" i="25"/>
  <c r="AB26" i="25"/>
  <c r="AB27" i="25"/>
  <c r="AB28" i="25"/>
  <c r="AB29" i="25"/>
  <c r="AB30" i="25"/>
  <c r="AB31" i="25"/>
  <c r="AB32" i="25"/>
  <c r="AB33" i="25"/>
  <c r="AB34" i="25"/>
  <c r="AA25" i="25"/>
  <c r="AA26" i="25"/>
  <c r="AA27" i="25"/>
  <c r="AA28" i="25"/>
  <c r="AA29" i="25"/>
  <c r="AA30" i="25"/>
  <c r="AA31" i="25"/>
  <c r="AA32" i="25"/>
  <c r="AA33" i="25"/>
  <c r="AA34" i="25"/>
  <c r="Z25" i="25"/>
  <c r="Z26" i="25"/>
  <c r="Z27" i="25"/>
  <c r="Z28" i="25"/>
  <c r="Z29" i="25"/>
  <c r="Z30" i="25"/>
  <c r="Z31" i="25"/>
  <c r="Z32" i="25"/>
  <c r="Z33" i="25"/>
  <c r="Z34" i="25"/>
  <c r="Y25" i="25"/>
  <c r="Y26" i="25"/>
  <c r="Y27" i="25"/>
  <c r="Y28" i="25"/>
  <c r="Y29" i="25"/>
  <c r="Y30" i="25"/>
  <c r="Y31" i="25"/>
  <c r="Y32" i="25"/>
  <c r="Y33" i="25"/>
  <c r="Y34" i="25"/>
  <c r="X25" i="25"/>
  <c r="X26" i="25"/>
  <c r="X27" i="25"/>
  <c r="X28" i="25"/>
  <c r="X29" i="25"/>
  <c r="X30" i="25"/>
  <c r="X31" i="25"/>
  <c r="X32" i="25"/>
  <c r="X33" i="25"/>
  <c r="X34" i="25"/>
  <c r="W25" i="25"/>
  <c r="W26" i="25"/>
  <c r="W27" i="25"/>
  <c r="W28" i="25"/>
  <c r="W29" i="25"/>
  <c r="W30" i="25"/>
  <c r="W31" i="25"/>
  <c r="W32" i="25"/>
  <c r="W33" i="25"/>
  <c r="W34" i="25"/>
  <c r="V25" i="25"/>
  <c r="V26" i="25"/>
  <c r="V27" i="25"/>
  <c r="V28" i="25"/>
  <c r="V29" i="25"/>
  <c r="V30" i="25"/>
  <c r="V31" i="25"/>
  <c r="V32" i="25"/>
  <c r="V33" i="25"/>
  <c r="V34" i="25"/>
  <c r="U25" i="25"/>
  <c r="U26" i="25"/>
  <c r="U27" i="25"/>
  <c r="U28" i="25"/>
  <c r="U29" i="25"/>
  <c r="U30" i="25"/>
  <c r="U31" i="25"/>
  <c r="U32" i="25"/>
  <c r="U33" i="25"/>
  <c r="U34" i="25"/>
  <c r="T25" i="25"/>
  <c r="T26" i="25"/>
  <c r="T27" i="25"/>
  <c r="T28" i="25"/>
  <c r="T29" i="25"/>
  <c r="T30" i="25"/>
  <c r="T31" i="25"/>
  <c r="T32" i="25"/>
  <c r="T33" i="25"/>
  <c r="T34" i="25"/>
  <c r="S25" i="25"/>
  <c r="S26" i="25"/>
  <c r="S27" i="25"/>
  <c r="S28" i="25"/>
  <c r="S29" i="25"/>
  <c r="S30" i="25"/>
  <c r="S31" i="25"/>
  <c r="S32" i="25"/>
  <c r="S33" i="25"/>
  <c r="S34" i="25"/>
  <c r="R25" i="25"/>
  <c r="R26" i="25"/>
  <c r="R27" i="25"/>
  <c r="R28" i="25"/>
  <c r="R29" i="25"/>
  <c r="R30" i="25"/>
  <c r="R31" i="25"/>
  <c r="R32" i="25"/>
  <c r="R33" i="25"/>
  <c r="R34" i="25"/>
  <c r="Q25" i="25"/>
  <c r="Q26" i="25"/>
  <c r="Q27" i="25"/>
  <c r="Q28" i="25"/>
  <c r="Q29" i="25"/>
  <c r="Q30" i="25"/>
  <c r="Q31" i="25"/>
  <c r="Q32" i="25"/>
  <c r="Q33" i="25"/>
  <c r="Q34" i="25"/>
  <c r="P25" i="25"/>
  <c r="P26" i="25"/>
  <c r="P27" i="25"/>
  <c r="P28" i="25"/>
  <c r="P29" i="25"/>
  <c r="P30" i="25"/>
  <c r="P31" i="25"/>
  <c r="P32" i="25"/>
  <c r="P33" i="25"/>
  <c r="P34" i="25"/>
  <c r="O25" i="25"/>
  <c r="O26" i="25"/>
  <c r="O27" i="25"/>
  <c r="O28" i="25"/>
  <c r="O29" i="25"/>
  <c r="O30" i="25"/>
  <c r="O31" i="25"/>
  <c r="O32" i="25"/>
  <c r="O33" i="25"/>
  <c r="O34" i="25"/>
  <c r="N25" i="25"/>
  <c r="N26" i="25"/>
  <c r="N27" i="25"/>
  <c r="N28" i="25"/>
  <c r="N29" i="25"/>
  <c r="N30" i="25"/>
  <c r="N31" i="25"/>
  <c r="N32" i="25"/>
  <c r="N33" i="25"/>
  <c r="N34" i="25"/>
  <c r="M25" i="25"/>
  <c r="M26" i="25"/>
  <c r="M27" i="25"/>
  <c r="M28" i="25"/>
  <c r="M29" i="25"/>
  <c r="M30" i="25"/>
  <c r="M31" i="25"/>
  <c r="M32" i="25"/>
  <c r="M33" i="25"/>
  <c r="M34" i="25"/>
  <c r="L25" i="25"/>
  <c r="L26" i="25"/>
  <c r="L27" i="25"/>
  <c r="L28" i="25"/>
  <c r="L29" i="25"/>
  <c r="L30" i="25"/>
  <c r="L31" i="25"/>
  <c r="L32" i="25"/>
  <c r="L33" i="25"/>
  <c r="L34" i="25"/>
  <c r="K25" i="25"/>
  <c r="K26" i="25"/>
  <c r="K27" i="25"/>
  <c r="K28" i="25"/>
  <c r="K29" i="25"/>
  <c r="K30" i="25"/>
  <c r="K31" i="25"/>
  <c r="K32" i="25"/>
  <c r="K33" i="25"/>
  <c r="K34" i="25"/>
  <c r="J25" i="25"/>
  <c r="J26" i="25"/>
  <c r="J27" i="25"/>
  <c r="J28" i="25"/>
  <c r="J29" i="25"/>
  <c r="J30" i="25"/>
  <c r="J31" i="25"/>
  <c r="J32" i="25"/>
  <c r="J33" i="25"/>
  <c r="J34" i="25"/>
  <c r="I25" i="25"/>
  <c r="I26" i="25"/>
  <c r="I27" i="25"/>
  <c r="I28" i="25"/>
  <c r="I29" i="25"/>
  <c r="I30" i="25"/>
  <c r="I31" i="25"/>
  <c r="I32" i="25"/>
  <c r="I33" i="25"/>
  <c r="I34" i="25"/>
  <c r="H25" i="25"/>
  <c r="H26" i="25"/>
  <c r="H27" i="25"/>
  <c r="H28" i="25"/>
  <c r="H29" i="25"/>
  <c r="H30" i="25"/>
  <c r="H31" i="25"/>
  <c r="H32" i="25"/>
  <c r="H33" i="25"/>
  <c r="H34" i="25"/>
  <c r="G25" i="25"/>
  <c r="G26" i="25"/>
  <c r="G27" i="25"/>
  <c r="G28" i="25"/>
  <c r="G29" i="25"/>
  <c r="G30" i="25"/>
  <c r="G31" i="25"/>
  <c r="G32" i="25"/>
  <c r="G33" i="25"/>
  <c r="G34" i="25"/>
  <c r="F25" i="25"/>
  <c r="F26" i="25"/>
  <c r="F27" i="25"/>
  <c r="F28" i="25"/>
  <c r="F29" i="25"/>
  <c r="F30" i="25"/>
  <c r="F31" i="25"/>
  <c r="F32" i="25"/>
  <c r="F33" i="25"/>
  <c r="F34" i="25"/>
  <c r="E25" i="25"/>
  <c r="E26" i="25"/>
  <c r="E27" i="25"/>
  <c r="E28" i="25"/>
  <c r="E29" i="25"/>
  <c r="E30" i="25"/>
  <c r="E31" i="25"/>
  <c r="E32" i="25"/>
  <c r="E33" i="25"/>
  <c r="E34" i="25"/>
  <c r="D25" i="25"/>
  <c r="D26" i="25"/>
  <c r="D27" i="25"/>
  <c r="D28" i="25"/>
  <c r="D29" i="25"/>
  <c r="D30" i="25"/>
  <c r="D31" i="25"/>
  <c r="D32" i="25"/>
  <c r="D33" i="25"/>
  <c r="D34" i="25"/>
  <c r="C25" i="25"/>
  <c r="C26" i="25"/>
  <c r="C27" i="25"/>
  <c r="C28" i="25"/>
  <c r="C29" i="25"/>
  <c r="C30" i="25"/>
  <c r="C31" i="25"/>
  <c r="C32" i="25"/>
  <c r="C33" i="25"/>
  <c r="C34" i="25"/>
  <c r="AZ24" i="25"/>
  <c r="AY24" i="25"/>
  <c r="AX24" i="25"/>
  <c r="AV24" i="25"/>
  <c r="AU24" i="25"/>
  <c r="AT24" i="25"/>
  <c r="AS24" i="25"/>
  <c r="AR24" i="25"/>
  <c r="AQ24" i="25"/>
  <c r="AP24" i="25"/>
  <c r="AO24" i="25"/>
  <c r="AN24" i="25"/>
  <c r="AM24" i="25"/>
  <c r="AL24" i="25"/>
  <c r="AK24" i="25"/>
  <c r="AJ24" i="25"/>
  <c r="AI24" i="25"/>
  <c r="AH24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AZ25" i="22"/>
  <c r="AZ26" i="22"/>
  <c r="AZ27" i="22"/>
  <c r="AZ28" i="22"/>
  <c r="AZ29" i="22"/>
  <c r="AZ30" i="22"/>
  <c r="AZ31" i="22"/>
  <c r="AZ32" i="22"/>
  <c r="AZ33" i="22"/>
  <c r="AZ34" i="22"/>
  <c r="AY25" i="22"/>
  <c r="AY26" i="22"/>
  <c r="AY27" i="22"/>
  <c r="AY28" i="22"/>
  <c r="AY29" i="22"/>
  <c r="AY30" i="22"/>
  <c r="AY31" i="22"/>
  <c r="AY32" i="22"/>
  <c r="AY33" i="22"/>
  <c r="AY34" i="22"/>
  <c r="AX25" i="22"/>
  <c r="AX26" i="22"/>
  <c r="AX27" i="22"/>
  <c r="AX28" i="22"/>
  <c r="AX29" i="22"/>
  <c r="AX30" i="22"/>
  <c r="AX31" i="22"/>
  <c r="AX32" i="22"/>
  <c r="AX33" i="22"/>
  <c r="AX34" i="22"/>
  <c r="AW25" i="22"/>
  <c r="AW26" i="22"/>
  <c r="AW27" i="22"/>
  <c r="AW28" i="22"/>
  <c r="AW29" i="22"/>
  <c r="AW30" i="22"/>
  <c r="AW31" i="22"/>
  <c r="AW32" i="22"/>
  <c r="AW33" i="22"/>
  <c r="AW34" i="22"/>
  <c r="AV25" i="22"/>
  <c r="AV26" i="22"/>
  <c r="AV27" i="22"/>
  <c r="AV28" i="22"/>
  <c r="AV29" i="22"/>
  <c r="AV30" i="22"/>
  <c r="AV31" i="22"/>
  <c r="AV32" i="22"/>
  <c r="AV33" i="22"/>
  <c r="AV34" i="22"/>
  <c r="AU25" i="22"/>
  <c r="AU26" i="22"/>
  <c r="AU27" i="22"/>
  <c r="AU28" i="22"/>
  <c r="AU29" i="22"/>
  <c r="AU30" i="22"/>
  <c r="AU31" i="22"/>
  <c r="AU32" i="22"/>
  <c r="AU33" i="22"/>
  <c r="AU34" i="22"/>
  <c r="AT25" i="22"/>
  <c r="AT26" i="22"/>
  <c r="AT27" i="22"/>
  <c r="AT28" i="22"/>
  <c r="AT29" i="22"/>
  <c r="AT30" i="22"/>
  <c r="AT31" i="22"/>
  <c r="AT32" i="22"/>
  <c r="AT33" i="22"/>
  <c r="AT34" i="22"/>
  <c r="AS25" i="22"/>
  <c r="AS26" i="22"/>
  <c r="AS27" i="22"/>
  <c r="AS28" i="22"/>
  <c r="AS29" i="22"/>
  <c r="AS30" i="22"/>
  <c r="AS31" i="22"/>
  <c r="AS32" i="22"/>
  <c r="AS33" i="22"/>
  <c r="AS34" i="22"/>
  <c r="AR25" i="22"/>
  <c r="AR26" i="22"/>
  <c r="AR27" i="22"/>
  <c r="AR28" i="22"/>
  <c r="AR29" i="22"/>
  <c r="AR30" i="22"/>
  <c r="AR31" i="22"/>
  <c r="AR32" i="22"/>
  <c r="AR33" i="22"/>
  <c r="AR34" i="22"/>
  <c r="AQ25" i="22"/>
  <c r="AQ26" i="22"/>
  <c r="AQ27" i="22"/>
  <c r="AQ28" i="22"/>
  <c r="AQ29" i="22"/>
  <c r="AQ30" i="22"/>
  <c r="AQ31" i="22"/>
  <c r="AQ32" i="22"/>
  <c r="AQ33" i="22"/>
  <c r="AQ34" i="22"/>
  <c r="AP25" i="22"/>
  <c r="AP26" i="22"/>
  <c r="AP27" i="22"/>
  <c r="AP28" i="22"/>
  <c r="AP29" i="22"/>
  <c r="AP30" i="22"/>
  <c r="AP31" i="22"/>
  <c r="AP32" i="22"/>
  <c r="AP33" i="22"/>
  <c r="AP34" i="22"/>
  <c r="AO25" i="22"/>
  <c r="AO26" i="22"/>
  <c r="AO27" i="22"/>
  <c r="AO28" i="22"/>
  <c r="AO29" i="22"/>
  <c r="AO30" i="22"/>
  <c r="AO31" i="22"/>
  <c r="AO32" i="22"/>
  <c r="AO33" i="22"/>
  <c r="AO34" i="22"/>
  <c r="AN25" i="22"/>
  <c r="AN26" i="22"/>
  <c r="AN27" i="22"/>
  <c r="AN28" i="22"/>
  <c r="AN29" i="22"/>
  <c r="AN30" i="22"/>
  <c r="AN31" i="22"/>
  <c r="AN32" i="22"/>
  <c r="AN33" i="22"/>
  <c r="AN34" i="22"/>
  <c r="AM25" i="22"/>
  <c r="AM26" i="22"/>
  <c r="AM27" i="22"/>
  <c r="AM28" i="22"/>
  <c r="AM29" i="22"/>
  <c r="AM30" i="22"/>
  <c r="AM31" i="22"/>
  <c r="AM32" i="22"/>
  <c r="AM33" i="22"/>
  <c r="AM34" i="22"/>
  <c r="AL25" i="22"/>
  <c r="AL26" i="22"/>
  <c r="AL27" i="22"/>
  <c r="AL28" i="22"/>
  <c r="AL29" i="22"/>
  <c r="AL30" i="22"/>
  <c r="AL31" i="22"/>
  <c r="AL32" i="22"/>
  <c r="AL33" i="22"/>
  <c r="AL34" i="22"/>
  <c r="AK25" i="22"/>
  <c r="AK26" i="22"/>
  <c r="AK27" i="22"/>
  <c r="AK28" i="22"/>
  <c r="AK29" i="22"/>
  <c r="AK30" i="22"/>
  <c r="AK31" i="22"/>
  <c r="AK32" i="22"/>
  <c r="AK33" i="22"/>
  <c r="AK34" i="22"/>
  <c r="AJ25" i="22"/>
  <c r="AJ26" i="22"/>
  <c r="AJ27" i="22"/>
  <c r="AJ28" i="22"/>
  <c r="AJ29" i="22"/>
  <c r="AJ30" i="22"/>
  <c r="AJ31" i="22"/>
  <c r="AJ32" i="22"/>
  <c r="AJ33" i="22"/>
  <c r="AJ34" i="22"/>
  <c r="AI25" i="22"/>
  <c r="AI26" i="22"/>
  <c r="AI27" i="22"/>
  <c r="AI28" i="22"/>
  <c r="AI29" i="22"/>
  <c r="AI30" i="22"/>
  <c r="AI31" i="22"/>
  <c r="AI32" i="22"/>
  <c r="AI33" i="22"/>
  <c r="AI34" i="22"/>
  <c r="AH25" i="22"/>
  <c r="AH26" i="22"/>
  <c r="AH27" i="22"/>
  <c r="AH28" i="22"/>
  <c r="AH29" i="22"/>
  <c r="AH30" i="22"/>
  <c r="AH31" i="22"/>
  <c r="AH32" i="22"/>
  <c r="AH33" i="22"/>
  <c r="AH34" i="22"/>
  <c r="AG25" i="22"/>
  <c r="AG26" i="22"/>
  <c r="AG27" i="22"/>
  <c r="AG28" i="22"/>
  <c r="AG29" i="22"/>
  <c r="AG30" i="22"/>
  <c r="AG31" i="22"/>
  <c r="AG32" i="22"/>
  <c r="AG33" i="22"/>
  <c r="AG34" i="22"/>
  <c r="AF25" i="22"/>
  <c r="AF26" i="22"/>
  <c r="AF27" i="22"/>
  <c r="AF28" i="22"/>
  <c r="AF29" i="22"/>
  <c r="AF30" i="22"/>
  <c r="AF31" i="22"/>
  <c r="AF32" i="22"/>
  <c r="AF33" i="22"/>
  <c r="AF34" i="22"/>
  <c r="AE25" i="22"/>
  <c r="AE26" i="22"/>
  <c r="AE27" i="22"/>
  <c r="AE28" i="22"/>
  <c r="AE29" i="22"/>
  <c r="AE30" i="22"/>
  <c r="AE31" i="22"/>
  <c r="AE32" i="22"/>
  <c r="AE33" i="22"/>
  <c r="AE34" i="22"/>
  <c r="AD25" i="22"/>
  <c r="AD26" i="22"/>
  <c r="AD27" i="22"/>
  <c r="AD28" i="22"/>
  <c r="AD29" i="22"/>
  <c r="AD30" i="22"/>
  <c r="AD31" i="22"/>
  <c r="AD32" i="22"/>
  <c r="AD33" i="22"/>
  <c r="AD34" i="22"/>
  <c r="AC25" i="22"/>
  <c r="AC26" i="22"/>
  <c r="AC27" i="22"/>
  <c r="AC28" i="22"/>
  <c r="AC29" i="22"/>
  <c r="AC30" i="22"/>
  <c r="AC31" i="22"/>
  <c r="AC32" i="22"/>
  <c r="AC33" i="22"/>
  <c r="AC34" i="22"/>
  <c r="AB25" i="22"/>
  <c r="AB26" i="22"/>
  <c r="AB27" i="22"/>
  <c r="AB28" i="22"/>
  <c r="AB29" i="22"/>
  <c r="AB30" i="22"/>
  <c r="AB31" i="22"/>
  <c r="AB32" i="22"/>
  <c r="AB33" i="22"/>
  <c r="AB34" i="22"/>
  <c r="AA25" i="22"/>
  <c r="AA26" i="22"/>
  <c r="AA27" i="22"/>
  <c r="AA28" i="22"/>
  <c r="AA29" i="22"/>
  <c r="AA30" i="22"/>
  <c r="AA31" i="22"/>
  <c r="AA32" i="22"/>
  <c r="AA33" i="22"/>
  <c r="AA34" i="22"/>
  <c r="Z25" i="22"/>
  <c r="Z26" i="22"/>
  <c r="Z27" i="22"/>
  <c r="Z28" i="22"/>
  <c r="Z29" i="22"/>
  <c r="Z30" i="22"/>
  <c r="Z31" i="22"/>
  <c r="Z32" i="22"/>
  <c r="Z33" i="22"/>
  <c r="Z34" i="22"/>
  <c r="Y25" i="22"/>
  <c r="Y26" i="22"/>
  <c r="Y27" i="22"/>
  <c r="Y28" i="22"/>
  <c r="Y29" i="22"/>
  <c r="Y30" i="22"/>
  <c r="Y31" i="22"/>
  <c r="Y32" i="22"/>
  <c r="Y33" i="22"/>
  <c r="Y34" i="22"/>
  <c r="X25" i="22"/>
  <c r="X26" i="22"/>
  <c r="X27" i="22"/>
  <c r="X28" i="22"/>
  <c r="X29" i="22"/>
  <c r="X30" i="22"/>
  <c r="X31" i="22"/>
  <c r="X32" i="22"/>
  <c r="X33" i="22"/>
  <c r="X34" i="22"/>
  <c r="W25" i="22"/>
  <c r="W26" i="22"/>
  <c r="W27" i="22"/>
  <c r="W28" i="22"/>
  <c r="W29" i="22"/>
  <c r="W30" i="22"/>
  <c r="W31" i="22"/>
  <c r="W32" i="22"/>
  <c r="W33" i="22"/>
  <c r="W34" i="22"/>
  <c r="V25" i="22"/>
  <c r="V26" i="22"/>
  <c r="V27" i="22"/>
  <c r="V28" i="22"/>
  <c r="V29" i="22"/>
  <c r="V30" i="22"/>
  <c r="V31" i="22"/>
  <c r="V32" i="22"/>
  <c r="V33" i="22"/>
  <c r="V34" i="22"/>
  <c r="U25" i="22"/>
  <c r="U26" i="22"/>
  <c r="U27" i="22"/>
  <c r="U28" i="22"/>
  <c r="U29" i="22"/>
  <c r="U30" i="22"/>
  <c r="U31" i="22"/>
  <c r="U32" i="22"/>
  <c r="U33" i="22"/>
  <c r="U34" i="22"/>
  <c r="T25" i="22"/>
  <c r="T26" i="22"/>
  <c r="T27" i="22"/>
  <c r="T28" i="22"/>
  <c r="T29" i="22"/>
  <c r="T30" i="22"/>
  <c r="T31" i="22"/>
  <c r="T32" i="22"/>
  <c r="T33" i="22"/>
  <c r="T34" i="22"/>
  <c r="S25" i="22"/>
  <c r="S26" i="22"/>
  <c r="S27" i="22"/>
  <c r="S28" i="22"/>
  <c r="S29" i="22"/>
  <c r="S30" i="22"/>
  <c r="S31" i="22"/>
  <c r="S32" i="22"/>
  <c r="S33" i="22"/>
  <c r="S34" i="22"/>
  <c r="R25" i="22"/>
  <c r="R26" i="22"/>
  <c r="R27" i="22"/>
  <c r="R28" i="22"/>
  <c r="R29" i="22"/>
  <c r="R30" i="22"/>
  <c r="R31" i="22"/>
  <c r="R32" i="22"/>
  <c r="R33" i="22"/>
  <c r="R34" i="22"/>
  <c r="Q25" i="22"/>
  <c r="Q26" i="22"/>
  <c r="Q27" i="22"/>
  <c r="Q28" i="22"/>
  <c r="Q29" i="22"/>
  <c r="Q30" i="22"/>
  <c r="Q31" i="22"/>
  <c r="Q32" i="22"/>
  <c r="Q33" i="22"/>
  <c r="Q34" i="22"/>
  <c r="P25" i="22"/>
  <c r="P26" i="22"/>
  <c r="P27" i="22"/>
  <c r="P28" i="22"/>
  <c r="P29" i="22"/>
  <c r="P30" i="22"/>
  <c r="P31" i="22"/>
  <c r="P32" i="22"/>
  <c r="P33" i="22"/>
  <c r="P34" i="22"/>
  <c r="O25" i="22"/>
  <c r="O26" i="22"/>
  <c r="O27" i="22"/>
  <c r="O28" i="22"/>
  <c r="O29" i="22"/>
  <c r="O30" i="22"/>
  <c r="O31" i="22"/>
  <c r="O32" i="22"/>
  <c r="O33" i="22"/>
  <c r="O34" i="22"/>
  <c r="N25" i="22"/>
  <c r="N26" i="22"/>
  <c r="N27" i="22"/>
  <c r="N28" i="22"/>
  <c r="N29" i="22"/>
  <c r="N30" i="22"/>
  <c r="N31" i="22"/>
  <c r="N32" i="22"/>
  <c r="N33" i="22"/>
  <c r="N34" i="22"/>
  <c r="M25" i="22"/>
  <c r="M26" i="22"/>
  <c r="M27" i="22"/>
  <c r="M28" i="22"/>
  <c r="M29" i="22"/>
  <c r="M30" i="22"/>
  <c r="M31" i="22"/>
  <c r="M32" i="22"/>
  <c r="M33" i="22"/>
  <c r="M34" i="22"/>
  <c r="L25" i="22"/>
  <c r="L26" i="22"/>
  <c r="L27" i="22"/>
  <c r="L28" i="22"/>
  <c r="L29" i="22"/>
  <c r="L30" i="22"/>
  <c r="L31" i="22"/>
  <c r="L32" i="22"/>
  <c r="L33" i="22"/>
  <c r="L34" i="22"/>
  <c r="K25" i="22"/>
  <c r="K26" i="22"/>
  <c r="K27" i="22"/>
  <c r="K28" i="22"/>
  <c r="K29" i="22"/>
  <c r="K30" i="22"/>
  <c r="K31" i="22"/>
  <c r="K32" i="22"/>
  <c r="K33" i="22"/>
  <c r="K34" i="22"/>
  <c r="J25" i="22"/>
  <c r="J26" i="22"/>
  <c r="J27" i="22"/>
  <c r="J28" i="22"/>
  <c r="J29" i="22"/>
  <c r="J30" i="22"/>
  <c r="J31" i="22"/>
  <c r="J32" i="22"/>
  <c r="J33" i="22"/>
  <c r="J34" i="22"/>
  <c r="I25" i="22"/>
  <c r="I26" i="22"/>
  <c r="I27" i="22"/>
  <c r="I28" i="22"/>
  <c r="I29" i="22"/>
  <c r="I30" i="22"/>
  <c r="I31" i="22"/>
  <c r="I32" i="22"/>
  <c r="I33" i="22"/>
  <c r="I34" i="22"/>
  <c r="H25" i="22"/>
  <c r="H26" i="22"/>
  <c r="H27" i="22"/>
  <c r="H28" i="22"/>
  <c r="H29" i="22"/>
  <c r="H30" i="22"/>
  <c r="H31" i="22"/>
  <c r="H32" i="22"/>
  <c r="H33" i="22"/>
  <c r="H34" i="22"/>
  <c r="G25" i="22"/>
  <c r="G26" i="22"/>
  <c r="G27" i="22"/>
  <c r="G28" i="22"/>
  <c r="G29" i="22"/>
  <c r="G30" i="22"/>
  <c r="G31" i="22"/>
  <c r="G32" i="22"/>
  <c r="G33" i="22"/>
  <c r="G34" i="22"/>
  <c r="F25" i="22"/>
  <c r="F26" i="22"/>
  <c r="F27" i="22"/>
  <c r="F28" i="22"/>
  <c r="F29" i="22"/>
  <c r="F30" i="22"/>
  <c r="F31" i="22"/>
  <c r="F32" i="22"/>
  <c r="F33" i="22"/>
  <c r="F34" i="22"/>
  <c r="E25" i="22"/>
  <c r="E26" i="22"/>
  <c r="E27" i="22"/>
  <c r="E28" i="22"/>
  <c r="E29" i="22"/>
  <c r="E30" i="22"/>
  <c r="E31" i="22"/>
  <c r="E32" i="22"/>
  <c r="E33" i="22"/>
  <c r="E34" i="22"/>
  <c r="D25" i="22"/>
  <c r="D26" i="22"/>
  <c r="D27" i="22"/>
  <c r="D28" i="22"/>
  <c r="D29" i="22"/>
  <c r="D30" i="22"/>
  <c r="D31" i="22"/>
  <c r="D32" i="22"/>
  <c r="D33" i="22"/>
  <c r="D34" i="22"/>
  <c r="C25" i="22"/>
  <c r="C26" i="22"/>
  <c r="C27" i="22"/>
  <c r="C28" i="22"/>
  <c r="C29" i="22"/>
  <c r="C30" i="22"/>
  <c r="C31" i="22"/>
  <c r="C32" i="22"/>
  <c r="C33" i="22"/>
  <c r="C34" i="22"/>
  <c r="AZ25" i="21"/>
  <c r="AZ26" i="21"/>
  <c r="AZ27" i="21"/>
  <c r="AZ28" i="21"/>
  <c r="AZ29" i="21"/>
  <c r="AZ30" i="21"/>
  <c r="AZ31" i="21"/>
  <c r="AZ32" i="21"/>
  <c r="AZ33" i="21"/>
  <c r="AZ34" i="21"/>
  <c r="AY25" i="21"/>
  <c r="AY26" i="21"/>
  <c r="AY27" i="21"/>
  <c r="AY28" i="21"/>
  <c r="AY29" i="21"/>
  <c r="AY30" i="21"/>
  <c r="AY31" i="21"/>
  <c r="AY32" i="21"/>
  <c r="AY33" i="21"/>
  <c r="AY34" i="21"/>
  <c r="AX25" i="21"/>
  <c r="AX26" i="21"/>
  <c r="AX27" i="21"/>
  <c r="AX28" i="21"/>
  <c r="AX29" i="21"/>
  <c r="AX30" i="21"/>
  <c r="AX31" i="21"/>
  <c r="AX32" i="21"/>
  <c r="AX33" i="21"/>
  <c r="AX34" i="21"/>
  <c r="AW25" i="21"/>
  <c r="AW26" i="21"/>
  <c r="AW27" i="21"/>
  <c r="AW28" i="21"/>
  <c r="AW29" i="21"/>
  <c r="AW30" i="21"/>
  <c r="AW31" i="21"/>
  <c r="AW32" i="21"/>
  <c r="AW33" i="21"/>
  <c r="AW34" i="21"/>
  <c r="AV25" i="21"/>
  <c r="AV26" i="21"/>
  <c r="AV27" i="21"/>
  <c r="AV28" i="21"/>
  <c r="AV29" i="21"/>
  <c r="AV30" i="21"/>
  <c r="AV31" i="21"/>
  <c r="AV32" i="21"/>
  <c r="AV33" i="21"/>
  <c r="AV34" i="21"/>
  <c r="AU25" i="21"/>
  <c r="AU26" i="21"/>
  <c r="AU27" i="21"/>
  <c r="AU28" i="21"/>
  <c r="AU29" i="21"/>
  <c r="AU30" i="21"/>
  <c r="AU31" i="21"/>
  <c r="AU32" i="21"/>
  <c r="AU33" i="21"/>
  <c r="AU34" i="21"/>
  <c r="AT25" i="21"/>
  <c r="AT26" i="21"/>
  <c r="AT27" i="21"/>
  <c r="AT28" i="21"/>
  <c r="AT29" i="21"/>
  <c r="AT30" i="21"/>
  <c r="AT31" i="21"/>
  <c r="AT32" i="21"/>
  <c r="AT33" i="21"/>
  <c r="AT34" i="21"/>
  <c r="AS25" i="21"/>
  <c r="AS26" i="21"/>
  <c r="AS27" i="21"/>
  <c r="AS28" i="21"/>
  <c r="AS29" i="21"/>
  <c r="AS30" i="21"/>
  <c r="AS31" i="21"/>
  <c r="AS32" i="21"/>
  <c r="AS33" i="21"/>
  <c r="AS34" i="21"/>
  <c r="AR25" i="21"/>
  <c r="AR26" i="21"/>
  <c r="AR27" i="21"/>
  <c r="AR28" i="21"/>
  <c r="AR29" i="21"/>
  <c r="AR30" i="21"/>
  <c r="AR31" i="21"/>
  <c r="AR32" i="21"/>
  <c r="AR33" i="21"/>
  <c r="AR34" i="21"/>
  <c r="AQ25" i="21"/>
  <c r="AQ26" i="21"/>
  <c r="AQ27" i="21"/>
  <c r="AQ28" i="21"/>
  <c r="AQ29" i="21"/>
  <c r="AQ30" i="21"/>
  <c r="AQ31" i="21"/>
  <c r="AQ32" i="21"/>
  <c r="AQ33" i="21"/>
  <c r="AQ34" i="21"/>
  <c r="AP25" i="21"/>
  <c r="AP26" i="21"/>
  <c r="AP27" i="21"/>
  <c r="AP28" i="21"/>
  <c r="AP29" i="21"/>
  <c r="AP30" i="21"/>
  <c r="AP31" i="21"/>
  <c r="AP32" i="21"/>
  <c r="AP33" i="21"/>
  <c r="AP34" i="21"/>
  <c r="AO25" i="21"/>
  <c r="AO26" i="21"/>
  <c r="AO27" i="21"/>
  <c r="AO28" i="21"/>
  <c r="AO29" i="21"/>
  <c r="AO30" i="21"/>
  <c r="AO31" i="21"/>
  <c r="AO32" i="21"/>
  <c r="AO33" i="21"/>
  <c r="AO34" i="21"/>
  <c r="AN25" i="21"/>
  <c r="AN26" i="21"/>
  <c r="AN27" i="21"/>
  <c r="AN28" i="21"/>
  <c r="AN29" i="21"/>
  <c r="AN30" i="21"/>
  <c r="AN31" i="21"/>
  <c r="AN32" i="21"/>
  <c r="AN33" i="21"/>
  <c r="AN34" i="21"/>
  <c r="AM25" i="21"/>
  <c r="AM26" i="21"/>
  <c r="AM27" i="21"/>
  <c r="AM28" i="21"/>
  <c r="AM29" i="21"/>
  <c r="AM30" i="21"/>
  <c r="AM31" i="21"/>
  <c r="AM32" i="21"/>
  <c r="AM33" i="21"/>
  <c r="AM34" i="21"/>
  <c r="AL25" i="21"/>
  <c r="AL26" i="21"/>
  <c r="AL27" i="21"/>
  <c r="AL28" i="21"/>
  <c r="AL29" i="21"/>
  <c r="AL30" i="21"/>
  <c r="AL31" i="21"/>
  <c r="AL32" i="21"/>
  <c r="AL33" i="21"/>
  <c r="AL34" i="21"/>
  <c r="AK25" i="21"/>
  <c r="AK26" i="21"/>
  <c r="AK27" i="21"/>
  <c r="AK28" i="21"/>
  <c r="AK29" i="21"/>
  <c r="AK30" i="21"/>
  <c r="AK31" i="21"/>
  <c r="AK32" i="21"/>
  <c r="AK33" i="21"/>
  <c r="AK34" i="21"/>
  <c r="AJ25" i="21"/>
  <c r="AJ26" i="21"/>
  <c r="AJ27" i="21"/>
  <c r="AJ28" i="21"/>
  <c r="AJ29" i="21"/>
  <c r="AJ30" i="21"/>
  <c r="AJ31" i="21"/>
  <c r="AJ32" i="21"/>
  <c r="AJ33" i="21"/>
  <c r="AJ34" i="21"/>
  <c r="AI25" i="21"/>
  <c r="AI26" i="21"/>
  <c r="AI27" i="21"/>
  <c r="AI28" i="21"/>
  <c r="AI29" i="21"/>
  <c r="AI30" i="21"/>
  <c r="AI31" i="21"/>
  <c r="AI32" i="21"/>
  <c r="AI33" i="21"/>
  <c r="AI34" i="21"/>
  <c r="AH25" i="21"/>
  <c r="AH26" i="21"/>
  <c r="AH27" i="21"/>
  <c r="AH28" i="21"/>
  <c r="AH29" i="21"/>
  <c r="AH30" i="21"/>
  <c r="AH31" i="21"/>
  <c r="AH32" i="21"/>
  <c r="AH33" i="21"/>
  <c r="AH34" i="21"/>
  <c r="AG25" i="21"/>
  <c r="AG26" i="21"/>
  <c r="AG27" i="21"/>
  <c r="AG28" i="21"/>
  <c r="AG29" i="21"/>
  <c r="AG30" i="21"/>
  <c r="AG31" i="21"/>
  <c r="AG32" i="21"/>
  <c r="AG33" i="21"/>
  <c r="AG34" i="21"/>
  <c r="AF25" i="21"/>
  <c r="AF26" i="21"/>
  <c r="AF27" i="21"/>
  <c r="AF28" i="21"/>
  <c r="AF29" i="21"/>
  <c r="AF30" i="21"/>
  <c r="AF31" i="21"/>
  <c r="AF32" i="21"/>
  <c r="AF33" i="21"/>
  <c r="AF34" i="21"/>
  <c r="AE25" i="21"/>
  <c r="AE26" i="21"/>
  <c r="AE27" i="21"/>
  <c r="AE28" i="21"/>
  <c r="AE29" i="21"/>
  <c r="AE30" i="21"/>
  <c r="AE31" i="21"/>
  <c r="AE32" i="21"/>
  <c r="AE33" i="21"/>
  <c r="AE34" i="21"/>
  <c r="AD25" i="21"/>
  <c r="AD26" i="21"/>
  <c r="AD27" i="21"/>
  <c r="AD28" i="21"/>
  <c r="AD29" i="21"/>
  <c r="AD30" i="21"/>
  <c r="AD31" i="21"/>
  <c r="AD32" i="21"/>
  <c r="AD33" i="21"/>
  <c r="AD34" i="21"/>
  <c r="AC25" i="21"/>
  <c r="AC26" i="21"/>
  <c r="AC27" i="21"/>
  <c r="AC28" i="21"/>
  <c r="AC29" i="21"/>
  <c r="AC30" i="21"/>
  <c r="AC31" i="21"/>
  <c r="AC32" i="21"/>
  <c r="AC33" i="21"/>
  <c r="AC34" i="21"/>
  <c r="AB25" i="21"/>
  <c r="AB26" i="21"/>
  <c r="AB27" i="21"/>
  <c r="AB28" i="21"/>
  <c r="AB29" i="21"/>
  <c r="AB30" i="21"/>
  <c r="AB31" i="21"/>
  <c r="AB32" i="21"/>
  <c r="AB33" i="21"/>
  <c r="AB34" i="21"/>
  <c r="AA25" i="21"/>
  <c r="AA26" i="21"/>
  <c r="AA27" i="21"/>
  <c r="AA28" i="21"/>
  <c r="AA29" i="21"/>
  <c r="AA30" i="21"/>
  <c r="AA31" i="21"/>
  <c r="AA32" i="21"/>
  <c r="AA33" i="21"/>
  <c r="AA34" i="21"/>
  <c r="Z25" i="21"/>
  <c r="Z26" i="21"/>
  <c r="Z27" i="21"/>
  <c r="Z28" i="21"/>
  <c r="Z29" i="21"/>
  <c r="Z30" i="21"/>
  <c r="Z31" i="21"/>
  <c r="Z32" i="21"/>
  <c r="Z33" i="21"/>
  <c r="Z34" i="21"/>
  <c r="Y25" i="21"/>
  <c r="Y26" i="21"/>
  <c r="Y27" i="21"/>
  <c r="Y28" i="21"/>
  <c r="Y29" i="21"/>
  <c r="Y30" i="21"/>
  <c r="Y31" i="21"/>
  <c r="Y32" i="21"/>
  <c r="Y33" i="21"/>
  <c r="Y34" i="21"/>
  <c r="X25" i="21"/>
  <c r="X26" i="21"/>
  <c r="X27" i="21"/>
  <c r="X28" i="21"/>
  <c r="X29" i="21"/>
  <c r="X30" i="21"/>
  <c r="X31" i="21"/>
  <c r="X32" i="21"/>
  <c r="X33" i="21"/>
  <c r="X34" i="21"/>
  <c r="W25" i="21"/>
  <c r="W26" i="21"/>
  <c r="W27" i="21"/>
  <c r="W28" i="21"/>
  <c r="W29" i="21"/>
  <c r="W30" i="21"/>
  <c r="W31" i="21"/>
  <c r="W32" i="21"/>
  <c r="W33" i="21"/>
  <c r="W34" i="21"/>
  <c r="V25" i="21"/>
  <c r="V26" i="21"/>
  <c r="V27" i="21"/>
  <c r="V28" i="21"/>
  <c r="V29" i="21"/>
  <c r="V30" i="21"/>
  <c r="V31" i="21"/>
  <c r="V32" i="21"/>
  <c r="V33" i="21"/>
  <c r="V34" i="21"/>
  <c r="U25" i="21"/>
  <c r="U26" i="21"/>
  <c r="U27" i="21"/>
  <c r="U28" i="21"/>
  <c r="U29" i="21"/>
  <c r="U30" i="21"/>
  <c r="U31" i="21"/>
  <c r="U32" i="21"/>
  <c r="U33" i="21"/>
  <c r="U34" i="21"/>
  <c r="T25" i="21"/>
  <c r="T26" i="21"/>
  <c r="T27" i="21"/>
  <c r="T28" i="21"/>
  <c r="T29" i="21"/>
  <c r="T30" i="21"/>
  <c r="T31" i="21"/>
  <c r="T32" i="21"/>
  <c r="T33" i="21"/>
  <c r="T34" i="21"/>
  <c r="S25" i="21"/>
  <c r="S26" i="21"/>
  <c r="S27" i="21"/>
  <c r="S28" i="21"/>
  <c r="S29" i="21"/>
  <c r="S30" i="21"/>
  <c r="S31" i="21"/>
  <c r="S32" i="21"/>
  <c r="S33" i="21"/>
  <c r="S34" i="21"/>
  <c r="R25" i="21"/>
  <c r="R26" i="21"/>
  <c r="R27" i="21"/>
  <c r="R28" i="21"/>
  <c r="R29" i="21"/>
  <c r="R30" i="21"/>
  <c r="R31" i="21"/>
  <c r="R32" i="21"/>
  <c r="R33" i="21"/>
  <c r="R34" i="21"/>
  <c r="Q25" i="21"/>
  <c r="Q26" i="21"/>
  <c r="Q27" i="21"/>
  <c r="Q28" i="21"/>
  <c r="Q29" i="21"/>
  <c r="Q30" i="21"/>
  <c r="Q31" i="21"/>
  <c r="Q32" i="21"/>
  <c r="Q33" i="21"/>
  <c r="Q34" i="21"/>
  <c r="P25" i="21"/>
  <c r="P26" i="21"/>
  <c r="P27" i="21"/>
  <c r="P28" i="21"/>
  <c r="P29" i="21"/>
  <c r="P30" i="21"/>
  <c r="P31" i="21"/>
  <c r="P32" i="21"/>
  <c r="P33" i="21"/>
  <c r="P34" i="21"/>
  <c r="O25" i="21"/>
  <c r="O26" i="21"/>
  <c r="O27" i="21"/>
  <c r="O28" i="21"/>
  <c r="O29" i="21"/>
  <c r="O30" i="21"/>
  <c r="O31" i="21"/>
  <c r="O32" i="21"/>
  <c r="O33" i="21"/>
  <c r="O34" i="21"/>
  <c r="N25" i="21"/>
  <c r="N26" i="21"/>
  <c r="N27" i="21"/>
  <c r="N28" i="21"/>
  <c r="N29" i="21"/>
  <c r="N30" i="21"/>
  <c r="N31" i="21"/>
  <c r="N32" i="21"/>
  <c r="N33" i="21"/>
  <c r="N34" i="21"/>
  <c r="M25" i="21"/>
  <c r="M26" i="21"/>
  <c r="M27" i="21"/>
  <c r="M28" i="21"/>
  <c r="M29" i="21"/>
  <c r="M30" i="21"/>
  <c r="M31" i="21"/>
  <c r="M32" i="21"/>
  <c r="M33" i="21"/>
  <c r="M34" i="21"/>
  <c r="L25" i="21"/>
  <c r="L26" i="21"/>
  <c r="L27" i="21"/>
  <c r="L28" i="21"/>
  <c r="L29" i="21"/>
  <c r="L30" i="21"/>
  <c r="L31" i="21"/>
  <c r="L32" i="21"/>
  <c r="L33" i="21"/>
  <c r="L34" i="21"/>
  <c r="K25" i="21"/>
  <c r="K26" i="21"/>
  <c r="K27" i="21"/>
  <c r="K28" i="21"/>
  <c r="K29" i="21"/>
  <c r="K30" i="21"/>
  <c r="K31" i="21"/>
  <c r="K32" i="21"/>
  <c r="K33" i="21"/>
  <c r="K34" i="21"/>
  <c r="J25" i="21"/>
  <c r="J26" i="21"/>
  <c r="J27" i="21"/>
  <c r="J28" i="21"/>
  <c r="J29" i="21"/>
  <c r="J30" i="21"/>
  <c r="J31" i="21"/>
  <c r="J32" i="21"/>
  <c r="J33" i="21"/>
  <c r="J34" i="21"/>
  <c r="I25" i="21"/>
  <c r="I26" i="21"/>
  <c r="I27" i="21"/>
  <c r="I28" i="21"/>
  <c r="I29" i="21"/>
  <c r="I30" i="21"/>
  <c r="I31" i="21"/>
  <c r="I32" i="21"/>
  <c r="I33" i="21"/>
  <c r="I34" i="21"/>
  <c r="H25" i="21"/>
  <c r="H26" i="21"/>
  <c r="H27" i="21"/>
  <c r="H28" i="21"/>
  <c r="H29" i="21"/>
  <c r="H30" i="21"/>
  <c r="H31" i="21"/>
  <c r="H32" i="21"/>
  <c r="H33" i="21"/>
  <c r="H34" i="21"/>
  <c r="G25" i="21"/>
  <c r="G26" i="21"/>
  <c r="G27" i="21"/>
  <c r="G28" i="21"/>
  <c r="G29" i="21"/>
  <c r="G30" i="21"/>
  <c r="G31" i="21"/>
  <c r="G32" i="21"/>
  <c r="G33" i="21"/>
  <c r="G34" i="21"/>
  <c r="F25" i="21"/>
  <c r="F26" i="21"/>
  <c r="F27" i="21"/>
  <c r="F28" i="21"/>
  <c r="F29" i="21"/>
  <c r="F30" i="21"/>
  <c r="F31" i="21"/>
  <c r="F32" i="21"/>
  <c r="F33" i="21"/>
  <c r="F34" i="21"/>
  <c r="E25" i="21"/>
  <c r="E26" i="21"/>
  <c r="E27" i="21"/>
  <c r="E28" i="21"/>
  <c r="E29" i="21"/>
  <c r="E30" i="21"/>
  <c r="E31" i="21"/>
  <c r="E32" i="21"/>
  <c r="E33" i="21"/>
  <c r="E34" i="21"/>
  <c r="D25" i="21"/>
  <c r="D26" i="21"/>
  <c r="D27" i="21"/>
  <c r="D28" i="21"/>
  <c r="D29" i="21"/>
  <c r="D30" i="21"/>
  <c r="D31" i="21"/>
  <c r="D32" i="21"/>
  <c r="D33" i="21"/>
  <c r="D34" i="21"/>
  <c r="C25" i="21"/>
  <c r="C26" i="21"/>
  <c r="C27" i="21"/>
  <c r="C28" i="21"/>
  <c r="C29" i="21"/>
  <c r="C30" i="21"/>
  <c r="C31" i="21"/>
  <c r="C32" i="21"/>
  <c r="C33" i="21"/>
  <c r="C34" i="21"/>
  <c r="AZ25" i="16"/>
  <c r="AZ26" i="16"/>
  <c r="AZ27" i="16"/>
  <c r="AZ28" i="16"/>
  <c r="AZ29" i="16"/>
  <c r="AZ30" i="16"/>
  <c r="AZ31" i="16"/>
  <c r="AZ32" i="16"/>
  <c r="AZ33" i="16"/>
  <c r="AZ34" i="16"/>
  <c r="AY25" i="16"/>
  <c r="AY26" i="16"/>
  <c r="AY27" i="16"/>
  <c r="AY28" i="16"/>
  <c r="AY29" i="16"/>
  <c r="AY30" i="16"/>
  <c r="AY31" i="16"/>
  <c r="AY32" i="16"/>
  <c r="AY33" i="16"/>
  <c r="AY34" i="16"/>
  <c r="AX25" i="16"/>
  <c r="AX26" i="16"/>
  <c r="AX27" i="16"/>
  <c r="AX28" i="16"/>
  <c r="AX29" i="16"/>
  <c r="AX30" i="16"/>
  <c r="AX31" i="16"/>
  <c r="AX32" i="16"/>
  <c r="AX33" i="16"/>
  <c r="AX34" i="16"/>
  <c r="AW25" i="16"/>
  <c r="AW26" i="16"/>
  <c r="AW27" i="16"/>
  <c r="AW28" i="16"/>
  <c r="AW29" i="16"/>
  <c r="AW30" i="16"/>
  <c r="AW31" i="16"/>
  <c r="AW32" i="16"/>
  <c r="AW33" i="16"/>
  <c r="AW34" i="16"/>
  <c r="AV25" i="16"/>
  <c r="AV26" i="16"/>
  <c r="AV27" i="16"/>
  <c r="AV28" i="16"/>
  <c r="AV29" i="16"/>
  <c r="AV30" i="16"/>
  <c r="AV31" i="16"/>
  <c r="AV32" i="16"/>
  <c r="AV33" i="16"/>
  <c r="AV34" i="16"/>
  <c r="AU25" i="16"/>
  <c r="AU26" i="16"/>
  <c r="AU27" i="16"/>
  <c r="AU28" i="16"/>
  <c r="AU29" i="16"/>
  <c r="AU30" i="16"/>
  <c r="AU31" i="16"/>
  <c r="AU32" i="16"/>
  <c r="AU33" i="16"/>
  <c r="AU34" i="16"/>
  <c r="AT25" i="16"/>
  <c r="AT26" i="16"/>
  <c r="AT27" i="16"/>
  <c r="AT28" i="16"/>
  <c r="AT29" i="16"/>
  <c r="AT30" i="16"/>
  <c r="AT31" i="16"/>
  <c r="AT32" i="16"/>
  <c r="AT33" i="16"/>
  <c r="AT34" i="16"/>
  <c r="AS25" i="16"/>
  <c r="AS26" i="16"/>
  <c r="AS27" i="16"/>
  <c r="AS28" i="16"/>
  <c r="AS29" i="16"/>
  <c r="AS30" i="16"/>
  <c r="AS31" i="16"/>
  <c r="AS32" i="16"/>
  <c r="AS33" i="16"/>
  <c r="AS34" i="16"/>
  <c r="AR25" i="16"/>
  <c r="AR26" i="16"/>
  <c r="AR27" i="16"/>
  <c r="AR28" i="16"/>
  <c r="AR29" i="16"/>
  <c r="AR30" i="16"/>
  <c r="AR31" i="16"/>
  <c r="AR32" i="16"/>
  <c r="AR33" i="16"/>
  <c r="AR34" i="16"/>
  <c r="AQ25" i="16"/>
  <c r="AQ26" i="16"/>
  <c r="AQ27" i="16"/>
  <c r="AQ28" i="16"/>
  <c r="AQ29" i="16"/>
  <c r="AQ30" i="16"/>
  <c r="AQ31" i="16"/>
  <c r="AQ32" i="16"/>
  <c r="AQ33" i="16"/>
  <c r="AQ34" i="16"/>
  <c r="AP25" i="16"/>
  <c r="AP26" i="16"/>
  <c r="AP27" i="16"/>
  <c r="AP28" i="16"/>
  <c r="AP29" i="16"/>
  <c r="AP30" i="16"/>
  <c r="AP31" i="16"/>
  <c r="AP32" i="16"/>
  <c r="AP33" i="16"/>
  <c r="AP34" i="16"/>
  <c r="AO25" i="16"/>
  <c r="AO26" i="16"/>
  <c r="AO27" i="16"/>
  <c r="AO28" i="16"/>
  <c r="AO29" i="16"/>
  <c r="AO30" i="16"/>
  <c r="AO31" i="16"/>
  <c r="AO32" i="16"/>
  <c r="AO33" i="16"/>
  <c r="AO34" i="16"/>
  <c r="AN25" i="16"/>
  <c r="AN26" i="16"/>
  <c r="AN27" i="16"/>
  <c r="AN28" i="16"/>
  <c r="AN29" i="16"/>
  <c r="AN30" i="16"/>
  <c r="AN31" i="16"/>
  <c r="AN32" i="16"/>
  <c r="AN33" i="16"/>
  <c r="AN34" i="16"/>
  <c r="AM25" i="16"/>
  <c r="AM26" i="16"/>
  <c r="AM27" i="16"/>
  <c r="AM28" i="16"/>
  <c r="AM29" i="16"/>
  <c r="AM30" i="16"/>
  <c r="AM31" i="16"/>
  <c r="AM32" i="16"/>
  <c r="AM33" i="16"/>
  <c r="AM34" i="16"/>
  <c r="AL25" i="16"/>
  <c r="AL26" i="16"/>
  <c r="AL27" i="16"/>
  <c r="AL28" i="16"/>
  <c r="AL29" i="16"/>
  <c r="AL30" i="16"/>
  <c r="AL31" i="16"/>
  <c r="AL32" i="16"/>
  <c r="AL33" i="16"/>
  <c r="AL34" i="16"/>
  <c r="AK25" i="16"/>
  <c r="AK26" i="16"/>
  <c r="AK27" i="16"/>
  <c r="AK28" i="16"/>
  <c r="AK29" i="16"/>
  <c r="AK30" i="16"/>
  <c r="AK31" i="16"/>
  <c r="AK32" i="16"/>
  <c r="AK33" i="16"/>
  <c r="AK34" i="16"/>
  <c r="AJ25" i="16"/>
  <c r="AJ26" i="16"/>
  <c r="AJ27" i="16"/>
  <c r="AJ28" i="16"/>
  <c r="AJ29" i="16"/>
  <c r="AJ30" i="16"/>
  <c r="AJ31" i="16"/>
  <c r="AJ32" i="16"/>
  <c r="AJ33" i="16"/>
  <c r="AJ34" i="16"/>
  <c r="AI25" i="16"/>
  <c r="AI26" i="16"/>
  <c r="AI27" i="16"/>
  <c r="AI28" i="16"/>
  <c r="AI29" i="16"/>
  <c r="AI30" i="16"/>
  <c r="AI31" i="16"/>
  <c r="AI32" i="16"/>
  <c r="AI33" i="16"/>
  <c r="AI34" i="16"/>
  <c r="AH25" i="16"/>
  <c r="AH26" i="16"/>
  <c r="AH27" i="16"/>
  <c r="AH28" i="16"/>
  <c r="AH29" i="16"/>
  <c r="AH30" i="16"/>
  <c r="AH31" i="16"/>
  <c r="AH32" i="16"/>
  <c r="AH33" i="16"/>
  <c r="AH34" i="16"/>
  <c r="AG25" i="16"/>
  <c r="AG26" i="16"/>
  <c r="AG27" i="16"/>
  <c r="AG28" i="16"/>
  <c r="AG29" i="16"/>
  <c r="AG30" i="16"/>
  <c r="AG31" i="16"/>
  <c r="AG32" i="16"/>
  <c r="AG33" i="16"/>
  <c r="AG34" i="16"/>
  <c r="AF25" i="16"/>
  <c r="AF26" i="16"/>
  <c r="AF27" i="16"/>
  <c r="AF28" i="16"/>
  <c r="AF29" i="16"/>
  <c r="AF30" i="16"/>
  <c r="AF31" i="16"/>
  <c r="AF32" i="16"/>
  <c r="AF33" i="16"/>
  <c r="AF34" i="16"/>
  <c r="AE25" i="16"/>
  <c r="AE26" i="16"/>
  <c r="AE27" i="16"/>
  <c r="AE28" i="16"/>
  <c r="AE29" i="16"/>
  <c r="AE30" i="16"/>
  <c r="AE31" i="16"/>
  <c r="AE32" i="16"/>
  <c r="AE33" i="16"/>
  <c r="AE34" i="16"/>
  <c r="AD25" i="16"/>
  <c r="AD26" i="16"/>
  <c r="AD27" i="16"/>
  <c r="AD28" i="16"/>
  <c r="AD29" i="16"/>
  <c r="AD30" i="16"/>
  <c r="AD31" i="16"/>
  <c r="AD32" i="16"/>
  <c r="AD33" i="16"/>
  <c r="AD34" i="16"/>
  <c r="AC25" i="16"/>
  <c r="AC26" i="16"/>
  <c r="AC27" i="16"/>
  <c r="AC28" i="16"/>
  <c r="AC29" i="16"/>
  <c r="AC30" i="16"/>
  <c r="AC31" i="16"/>
  <c r="AC32" i="16"/>
  <c r="AC33" i="16"/>
  <c r="AC34" i="16"/>
  <c r="AB25" i="16"/>
  <c r="AB26" i="16"/>
  <c r="AB27" i="16"/>
  <c r="AB28" i="16"/>
  <c r="AB29" i="16"/>
  <c r="AB30" i="16"/>
  <c r="AB31" i="16"/>
  <c r="AB32" i="16"/>
  <c r="AB33" i="16"/>
  <c r="AB34" i="16"/>
  <c r="AA25" i="16"/>
  <c r="AA26" i="16"/>
  <c r="AA27" i="16"/>
  <c r="AA28" i="16"/>
  <c r="AA29" i="16"/>
  <c r="AA30" i="16"/>
  <c r="AA31" i="16"/>
  <c r="AA32" i="16"/>
  <c r="AA33" i="16"/>
  <c r="AA34" i="16"/>
  <c r="Z25" i="16"/>
  <c r="Z26" i="16"/>
  <c r="Z27" i="16"/>
  <c r="Z28" i="16"/>
  <c r="Z29" i="16"/>
  <c r="Z30" i="16"/>
  <c r="Z31" i="16"/>
  <c r="Z32" i="16"/>
  <c r="Z33" i="16"/>
  <c r="Z34" i="16"/>
  <c r="Y25" i="16"/>
  <c r="Y26" i="16"/>
  <c r="Y27" i="16"/>
  <c r="Y28" i="16"/>
  <c r="Y29" i="16"/>
  <c r="Y30" i="16"/>
  <c r="Y31" i="16"/>
  <c r="Y32" i="16"/>
  <c r="Y33" i="16"/>
  <c r="Y34" i="16"/>
  <c r="X25" i="16"/>
  <c r="X26" i="16"/>
  <c r="X27" i="16"/>
  <c r="X28" i="16"/>
  <c r="X29" i="16"/>
  <c r="X30" i="16"/>
  <c r="X31" i="16"/>
  <c r="X32" i="16"/>
  <c r="X33" i="16"/>
  <c r="X34" i="16"/>
  <c r="W25" i="16"/>
  <c r="W26" i="16"/>
  <c r="W27" i="16"/>
  <c r="W28" i="16"/>
  <c r="W29" i="16"/>
  <c r="W30" i="16"/>
  <c r="W31" i="16"/>
  <c r="W32" i="16"/>
  <c r="W33" i="16"/>
  <c r="W34" i="16"/>
  <c r="V25" i="16"/>
  <c r="V26" i="16"/>
  <c r="V27" i="16"/>
  <c r="V28" i="16"/>
  <c r="V29" i="16"/>
  <c r="V30" i="16"/>
  <c r="V31" i="16"/>
  <c r="V32" i="16"/>
  <c r="V33" i="16"/>
  <c r="V34" i="16"/>
  <c r="U25" i="16"/>
  <c r="U26" i="16"/>
  <c r="U27" i="16"/>
  <c r="U28" i="16"/>
  <c r="U29" i="16"/>
  <c r="U30" i="16"/>
  <c r="U31" i="16"/>
  <c r="U32" i="16"/>
  <c r="U33" i="16"/>
  <c r="U34" i="16"/>
  <c r="T25" i="16"/>
  <c r="T26" i="16"/>
  <c r="T27" i="16"/>
  <c r="T28" i="16"/>
  <c r="T29" i="16"/>
  <c r="T30" i="16"/>
  <c r="T31" i="16"/>
  <c r="T32" i="16"/>
  <c r="T33" i="16"/>
  <c r="T34" i="16"/>
  <c r="S25" i="16"/>
  <c r="S26" i="16"/>
  <c r="S27" i="16"/>
  <c r="S28" i="16"/>
  <c r="S29" i="16"/>
  <c r="S30" i="16"/>
  <c r="S31" i="16"/>
  <c r="S32" i="16"/>
  <c r="S33" i="16"/>
  <c r="S34" i="16"/>
  <c r="R25" i="16"/>
  <c r="R26" i="16"/>
  <c r="R27" i="16"/>
  <c r="R28" i="16"/>
  <c r="R29" i="16"/>
  <c r="R30" i="16"/>
  <c r="R31" i="16"/>
  <c r="R32" i="16"/>
  <c r="R33" i="16"/>
  <c r="R34" i="16"/>
  <c r="Q25" i="16"/>
  <c r="Q26" i="16"/>
  <c r="Q27" i="16"/>
  <c r="Q28" i="16"/>
  <c r="Q29" i="16"/>
  <c r="Q30" i="16"/>
  <c r="Q31" i="16"/>
  <c r="Q32" i="16"/>
  <c r="Q33" i="16"/>
  <c r="Q34" i="16"/>
  <c r="P25" i="16"/>
  <c r="P26" i="16"/>
  <c r="P27" i="16"/>
  <c r="P28" i="16"/>
  <c r="P29" i="16"/>
  <c r="P30" i="16"/>
  <c r="P31" i="16"/>
  <c r="P32" i="16"/>
  <c r="P33" i="16"/>
  <c r="P34" i="16"/>
  <c r="O25" i="16"/>
  <c r="O26" i="16"/>
  <c r="O27" i="16"/>
  <c r="O28" i="16"/>
  <c r="O29" i="16"/>
  <c r="O30" i="16"/>
  <c r="O31" i="16"/>
  <c r="O32" i="16"/>
  <c r="O33" i="16"/>
  <c r="O34" i="16"/>
  <c r="N25" i="16"/>
  <c r="N26" i="16"/>
  <c r="N27" i="16"/>
  <c r="N28" i="16"/>
  <c r="N29" i="16"/>
  <c r="N30" i="16"/>
  <c r="N31" i="16"/>
  <c r="N32" i="16"/>
  <c r="N33" i="16"/>
  <c r="N34" i="16"/>
  <c r="M25" i="16"/>
  <c r="M26" i="16"/>
  <c r="M27" i="16"/>
  <c r="M28" i="16"/>
  <c r="M29" i="16"/>
  <c r="M30" i="16"/>
  <c r="M31" i="16"/>
  <c r="M32" i="16"/>
  <c r="M33" i="16"/>
  <c r="M34" i="16"/>
  <c r="L25" i="16"/>
  <c r="L26" i="16"/>
  <c r="L27" i="16"/>
  <c r="L28" i="16"/>
  <c r="L29" i="16"/>
  <c r="L30" i="16"/>
  <c r="L31" i="16"/>
  <c r="L32" i="16"/>
  <c r="L33" i="16"/>
  <c r="L34" i="16"/>
  <c r="K25" i="16"/>
  <c r="K26" i="16"/>
  <c r="K27" i="16"/>
  <c r="K28" i="16"/>
  <c r="K29" i="16"/>
  <c r="K30" i="16"/>
  <c r="K31" i="16"/>
  <c r="K32" i="16"/>
  <c r="K33" i="16"/>
  <c r="K34" i="16"/>
  <c r="J25" i="16"/>
  <c r="J26" i="16"/>
  <c r="J27" i="16"/>
  <c r="J28" i="16"/>
  <c r="J29" i="16"/>
  <c r="J30" i="16"/>
  <c r="J31" i="16"/>
  <c r="J32" i="16"/>
  <c r="J33" i="16"/>
  <c r="J34" i="16"/>
  <c r="I25" i="16"/>
  <c r="I26" i="16"/>
  <c r="I27" i="16"/>
  <c r="I28" i="16"/>
  <c r="I29" i="16"/>
  <c r="I30" i="16"/>
  <c r="I31" i="16"/>
  <c r="I32" i="16"/>
  <c r="I33" i="16"/>
  <c r="I34" i="16"/>
  <c r="H25" i="16"/>
  <c r="H26" i="16"/>
  <c r="H27" i="16"/>
  <c r="H28" i="16"/>
  <c r="H29" i="16"/>
  <c r="H30" i="16"/>
  <c r="H31" i="16"/>
  <c r="H32" i="16"/>
  <c r="H33" i="16"/>
  <c r="H34" i="16"/>
  <c r="G25" i="16"/>
  <c r="G26" i="16"/>
  <c r="G27" i="16"/>
  <c r="G28" i="16"/>
  <c r="G29" i="16"/>
  <c r="G30" i="16"/>
  <c r="G31" i="16"/>
  <c r="G32" i="16"/>
  <c r="G33" i="16"/>
  <c r="G34" i="16"/>
  <c r="F25" i="16"/>
  <c r="F26" i="16"/>
  <c r="F27" i="16"/>
  <c r="F28" i="16"/>
  <c r="F29" i="16"/>
  <c r="F30" i="16"/>
  <c r="F31" i="16"/>
  <c r="F32" i="16"/>
  <c r="F33" i="16"/>
  <c r="F34" i="16"/>
  <c r="E25" i="16"/>
  <c r="E26" i="16"/>
  <c r="E27" i="16"/>
  <c r="E28" i="16"/>
  <c r="E29" i="16"/>
  <c r="E30" i="16"/>
  <c r="E31" i="16"/>
  <c r="E32" i="16"/>
  <c r="E33" i="16"/>
  <c r="E34" i="16"/>
  <c r="D25" i="16"/>
  <c r="D26" i="16"/>
  <c r="D27" i="16"/>
  <c r="D28" i="16"/>
  <c r="D29" i="16"/>
  <c r="D30" i="16"/>
  <c r="D31" i="16"/>
  <c r="D32" i="16"/>
  <c r="D33" i="16"/>
  <c r="D34" i="16"/>
  <c r="D24" i="16"/>
  <c r="C25" i="16"/>
  <c r="C26" i="16"/>
  <c r="C27" i="16"/>
  <c r="C28" i="16"/>
  <c r="C29" i="16"/>
  <c r="C30" i="16"/>
  <c r="C31" i="16"/>
  <c r="C32" i="16"/>
  <c r="C33" i="16"/>
  <c r="C34" i="16"/>
  <c r="C38" i="26"/>
  <c r="AW24" i="26"/>
  <c r="C38" i="25"/>
  <c r="AW24" i="25"/>
  <c r="C38" i="23"/>
  <c r="AZ24" i="23"/>
  <c r="AY24" i="23"/>
  <c r="AX24" i="23"/>
  <c r="AW24" i="23"/>
  <c r="AV24" i="23"/>
  <c r="AU24" i="23"/>
  <c r="AT24" i="23"/>
  <c r="AS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AZ24" i="22"/>
  <c r="AY24" i="22"/>
  <c r="AX24" i="22"/>
  <c r="AW24" i="22"/>
  <c r="AV24" i="22"/>
  <c r="AU24" i="22"/>
  <c r="AT24" i="22"/>
  <c r="AS24" i="22"/>
  <c r="AR24" i="22"/>
  <c r="AQ24" i="22"/>
  <c r="AP24" i="22"/>
  <c r="AO24" i="22"/>
  <c r="AN24" i="22"/>
  <c r="AM24" i="22"/>
  <c r="AL24" i="22"/>
  <c r="AK24" i="22"/>
  <c r="AJ24" i="22"/>
  <c r="AI24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C38" i="21" l="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C38" i="15"/>
  <c r="C38" i="16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Z24" i="15"/>
  <c r="C24" i="15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AM24" i="16"/>
  <c r="C24" i="16"/>
  <c r="F24" i="4"/>
  <c r="D24" i="4"/>
  <c r="R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E24" i="4"/>
  <c r="G24" i="4"/>
  <c r="H24" i="4"/>
  <c r="I24" i="4"/>
  <c r="J24" i="4"/>
  <c r="K24" i="4"/>
  <c r="L24" i="4"/>
  <c r="M24" i="4"/>
  <c r="N24" i="4"/>
  <c r="O24" i="4"/>
  <c r="P24" i="4"/>
  <c r="Q24" i="4"/>
  <c r="S24" i="4"/>
  <c r="C2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g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log1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log2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log21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log3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C6AF6F52-38DC-43A1-97FB-A6CFC3492D8E}" name="log31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7C5D7330-D457-4CDB-A7D2-BE33200C513B}" name="log311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24D6B566-C897-4952-B1D4-9623A99C91DC}" name="log3111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5000000}" name="log4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0" xr16:uid="{00000000-0015-0000-FFFF-FFFF06000000}" name="log41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1" xr16:uid="{00000000-0015-0000-FFFF-FFFF07000000}" name="log431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2" xr16:uid="{00000000-0015-0000-FFFF-FFFF08000000}" name="log4311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3" xr16:uid="{00000000-0015-0000-FFFF-FFFF09000000}" name="log43111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4" xr16:uid="{00000000-0015-0000-FFFF-FFFF0A000000}" name="log431111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5" xr16:uid="{826E0040-F1B2-4139-8F1C-B4726E3AE416}" name="log43112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6" xr16:uid="{79F8D1BF-8096-41D0-8FEB-8066E38AE5E1}" name="log431121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7" xr16:uid="{6889F282-11C9-4C5E-982E-E90C57F4F93E}" name="log4311211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8" xr16:uid="{6C35C583-524A-449C-A6CB-3B1A97E58E9C}" name="log4312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9" xr16:uid="{00000000-0015-0000-FFFF-FFFF0B000000}" name="log5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6A8E2500-BC87-4CFB-826D-CADABD3C275D}" name="log51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00000000-0015-0000-FFFF-FFFF0C000000}" name="log631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2" xr16:uid="{00000000-0015-0000-FFFF-FFFF0D000000}" name="log6311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3" xr16:uid="{00000000-0015-0000-FFFF-FFFF0E000000}" name="log63111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4" xr16:uid="{00000000-0015-0000-FFFF-FFFF10000000}" name="log6311111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5" xr16:uid="{00000000-0015-0000-FFFF-FFFF11000000}" name="log63111111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6" xr16:uid="{60CDBB60-C295-476E-AE6F-A7769094AEA3}" name="log6311112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7" xr16:uid="{3859585F-EDDE-45FD-A248-CABF429F2CD6}" name="test50fcos_low_3.31" type="6" refreshedVersion="8" background="1" saveData="1">
    <textPr codePage="936" sourceFile="D:\test50fcos_low_3.3.txt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8156634D-27F2-4EFE-8F64-6695B9C472DF}" name="test50fsaf_low_3.31" type="6" refreshedVersion="8" background="1" saveData="1">
    <textPr codePage="936" sourceFile="D:\test50fsaf_low_3.3.txt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330E288A-7CDD-49C2-9884-C50907F62E19}" name="test50yololow1" type="6" refreshedVersion="8" background="1" saveData="1">
    <textPr codePage="936" sourceFile="D:\test50yololow.txt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<sst xmlns="http://schemas.openxmlformats.org/spreadsheetml/2006/main" count="590" uniqueCount="69">
  <si>
    <t>Faster R-CNN</t>
  </si>
  <si>
    <t>Swin</t>
    <phoneticPr fontId="1" type="noConversion"/>
  </si>
  <si>
    <t>CenterNet</t>
  </si>
  <si>
    <t>DetectoRS</t>
  </si>
  <si>
    <t>PVTv2</t>
  </si>
  <si>
    <t>PVT</t>
    <phoneticPr fontId="1" type="noConversion"/>
  </si>
  <si>
    <t>FCOS</t>
    <phoneticPr fontId="1" type="noConversion"/>
  </si>
  <si>
    <t>FASF</t>
    <phoneticPr fontId="1" type="noConversion"/>
  </si>
  <si>
    <t>SSD</t>
    <phoneticPr fontId="1" type="noConversion"/>
  </si>
  <si>
    <t>YOLOv3</t>
    <phoneticPr fontId="1" type="noConversion"/>
  </si>
  <si>
    <t>FID</t>
    <phoneticPr fontId="1" type="noConversion"/>
  </si>
  <si>
    <t>mAP</t>
  </si>
  <si>
    <t>sample</t>
    <phoneticPr fontId="1" type="noConversion"/>
  </si>
  <si>
    <t>a</t>
    <phoneticPr fontId="1" type="noConversion"/>
  </si>
  <si>
    <t>b</t>
    <phoneticPr fontId="1" type="noConversion"/>
  </si>
  <si>
    <t>T</t>
    <phoneticPr fontId="1" type="noConversion"/>
  </si>
  <si>
    <t>#1</t>
    <phoneticPr fontId="1" type="noConversion"/>
  </si>
  <si>
    <t>#2</t>
    <phoneticPr fontId="1" type="noConversion"/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</si>
  <si>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</si>
  <si>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</si>
  <si>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</si>
  <si>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</si>
  <si>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</si>
  <si>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</si>
  <si>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</si>
  <si>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</si>
  <si>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</si>
  <si>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</si>
  <si>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</si>
  <si>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</si>
  <si>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</si>
  <si>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</si>
  <si>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</si>
  <si>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</si>
  <si>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</si>
  <si>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</si>
  <si>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</si>
  <si>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</si>
  <si>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</si>
  <si>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</si>
  <si>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</si>
  <si>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</si>
  <si>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</si>
  <si>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</si>
  <si>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</si>
  <si>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</si>
  <si>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</si>
  <si>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</si>
  <si>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</si>
  <si>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</si>
  <si>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</si>
  <si>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</si>
  <si>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</si>
  <si>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</si>
  <si>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</si>
  <si>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</si>
  <si>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</si>
  <si>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</si>
  <si>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</si>
  <si>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</si>
  <si>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</si>
  <si>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</si>
  <si>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</si>
  <si>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</si>
  <si>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</si>
  <si>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</si>
  <si>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percentage of derating</t>
    <phoneticPr fontId="1" type="noConversion"/>
  </si>
  <si>
    <t>millimeter</t>
  </si>
  <si>
    <t>millimeter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</si>
</sst>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2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13" xr16:uid="{00000000-0016-0000-0200-000001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21" xr16:uid="{00000000-0016-0000-0500-00000B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" connectionId="3" xr16:uid="{00000000-0016-0000-0500-00000A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" connectionId="1" xr16:uid="{00000000-0016-0000-0500-000009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9" xr16:uid="{00000000-0016-0000-0500-00000C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16" xr16:uid="{0E287C6F-A638-4271-9362-ACC7C7381A35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2" connectionId="7" xr16:uid="{FD3940AB-F79A-47FB-9549-A1503ED38EFF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17" xr16:uid="{6FF469FE-F7AB-4247-8072-A1AEC8C79293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50fsaf_low_3.3" connectionId="28" xr16:uid="{86D84D2D-59BB-46E4-A59C-F434142928BA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2" connectionId="8" xr16:uid="{2F976486-CD3B-4AD5-B3B6-5D707C0E1B79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26" xr16:uid="{99670C0D-B5CC-4794-AB3E-092E852F003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24" xr16:uid="{00000000-0016-0000-02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15" xr16:uid="{4D181182-87E6-48AF-A865-68BB45792B85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2" connectionId="6" xr16:uid="{13F33D14-83DC-4BAB-AF2A-590D492EAA46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12" xr16:uid="{00000000-0016-0000-0600-00000E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50fcos_low_3.3_1" connectionId="27" xr16:uid="{542802CD-345D-4DEA-AD87-98AAF30F13F2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2" connectionId="5" xr16:uid="{00000000-0016-0000-0600-00000F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3" connectionId="20" xr16:uid="{5AE4F407-6AA1-4863-820A-5597264C88BB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18" xr16:uid="{88FF5C77-C602-41D2-96D4-BC10DBE2D0A3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3" connectionId="19" xr16:uid="{00000000-0016-0000-0700-000012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23" xr16:uid="{00000000-0016-0000-0700-000011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11" xr16:uid="{00000000-0016-0000-0700-00001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25" xr16:uid="{00000000-0016-0000-03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14" xr16:uid="{00000000-0016-0000-0300-000004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22" xr16:uid="{00000000-0016-0000-0400-000005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10" xr16:uid="{00000000-0016-0000-0400-000008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" connectionId="2" xr16:uid="{00000000-0016-0000-0400-000007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" connectionId="4" xr16:uid="{00000000-0016-0000-0400-000006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50yololow" connectionId="29" xr16:uid="{39A95479-F1FC-41E0-8134-0157AE5A5D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.xml"/><Relationship Id="rId2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1.bin"/><Relationship Id="rId4" Type="http://schemas.openxmlformats.org/officeDocument/2006/relationships/queryTable" Target="../queryTables/queryTable2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7.bin"/><Relationship Id="rId4" Type="http://schemas.openxmlformats.org/officeDocument/2006/relationships/queryTable" Target="../queryTables/query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2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9.bin"/><Relationship Id="rId4" Type="http://schemas.openxmlformats.org/officeDocument/2006/relationships/queryTable" Target="../queryTables/query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I11" sqref="I10:I11"/>
    </sheetView>
  </sheetViews>
  <sheetFormatPr defaultRowHeight="13.9" x14ac:dyDescent="0.4"/>
  <cols>
    <col min="1" max="1" width="14.46484375" style="2" customWidth="1"/>
    <col min="2" max="2" width="9.06640625" style="2"/>
  </cols>
  <sheetData>
    <row r="1" spans="1:2" x14ac:dyDescent="0.4">
      <c r="A1" s="2" t="s">
        <v>0</v>
      </c>
      <c r="B1" s="2">
        <v>0.42499999999999999</v>
      </c>
    </row>
    <row r="2" spans="1:2" x14ac:dyDescent="0.4">
      <c r="A2" s="2" t="s">
        <v>1</v>
      </c>
      <c r="B2" s="2">
        <v>0.48199999999999998</v>
      </c>
    </row>
    <row r="3" spans="1:2" x14ac:dyDescent="0.4">
      <c r="A3" s="2" t="s">
        <v>2</v>
      </c>
      <c r="B3" s="2">
        <v>0.29499999999999998</v>
      </c>
    </row>
    <row r="4" spans="1:2" x14ac:dyDescent="0.4">
      <c r="A4" s="2" t="s">
        <v>3</v>
      </c>
      <c r="B4" s="2">
        <v>0.505</v>
      </c>
    </row>
    <row r="5" spans="1:2" x14ac:dyDescent="0.4">
      <c r="A5" s="2" t="s">
        <v>5</v>
      </c>
      <c r="B5" s="2">
        <v>0.41699999999999998</v>
      </c>
    </row>
    <row r="6" spans="1:2" x14ac:dyDescent="0.4">
      <c r="A6" s="2" t="s">
        <v>4</v>
      </c>
      <c r="B6" s="2">
        <v>0.46300000000000002</v>
      </c>
    </row>
    <row r="7" spans="1:2" x14ac:dyDescent="0.4">
      <c r="A7" s="2" t="s">
        <v>6</v>
      </c>
      <c r="B7" s="2">
        <v>0.42299999999999999</v>
      </c>
    </row>
    <row r="8" spans="1:2" x14ac:dyDescent="0.4">
      <c r="A8" s="2" t="s">
        <v>7</v>
      </c>
      <c r="B8" s="2">
        <v>0.42399999999999999</v>
      </c>
    </row>
    <row r="9" spans="1:2" x14ac:dyDescent="0.4">
      <c r="A9" s="2" t="s">
        <v>8</v>
      </c>
      <c r="B9" s="2">
        <v>0.29499999999999998</v>
      </c>
    </row>
    <row r="10" spans="1:2" x14ac:dyDescent="0.4">
      <c r="A10" s="2" t="s">
        <v>9</v>
      </c>
      <c r="B10" s="2">
        <v>0.33700000000000002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5E2D-0E01-45E3-8FC4-071D1A2FDB88}">
  <dimension ref="A1:AZ37"/>
  <sheetViews>
    <sheetView topLeftCell="A16" zoomScale="85" zoomScaleNormal="85" workbookViewId="0">
      <selection activeCell="A2" sqref="A2:A34"/>
    </sheetView>
  </sheetViews>
  <sheetFormatPr defaultColWidth="8.86328125" defaultRowHeight="15.4" x14ac:dyDescent="0.4"/>
  <cols>
    <col min="1" max="1" width="12.796875" style="6" customWidth="1"/>
    <col min="2" max="2" width="12.53125" style="6" customWidth="1"/>
    <col min="3" max="3" width="14.6640625" style="6" bestFit="1" customWidth="1"/>
    <col min="4" max="4" width="10.3984375" style="5" customWidth="1"/>
    <col min="5" max="5" width="8.9296875" style="5" bestFit="1" customWidth="1"/>
    <col min="6" max="6" width="9" style="5" customWidth="1"/>
    <col min="7" max="7" width="8.9296875" style="5" bestFit="1" customWidth="1"/>
    <col min="8" max="8" width="10.46484375" style="5" customWidth="1"/>
    <col min="9" max="9" width="8.9296875" style="5" bestFit="1" customWidth="1"/>
    <col min="10" max="10" width="7.6640625" style="5" customWidth="1"/>
    <col min="11" max="11" width="8.9296875" style="5" bestFit="1" customWidth="1"/>
    <col min="12" max="12" width="8.265625" style="5" customWidth="1"/>
    <col min="13" max="13" width="7.46484375" style="5" bestFit="1" customWidth="1"/>
    <col min="14" max="14" width="8.86328125" style="5" customWidth="1"/>
    <col min="15" max="15" width="6.6640625" style="5" bestFit="1" customWidth="1"/>
    <col min="16" max="19" width="6.796875" style="5" bestFit="1" customWidth="1"/>
    <col min="20" max="22" width="8.53125" style="5" bestFit="1" customWidth="1"/>
    <col min="23" max="16384" width="8.86328125" style="5"/>
  </cols>
  <sheetData>
    <row r="1" spans="1:52" s="2" customFormat="1" x14ac:dyDescent="0.4">
      <c r="A1" s="1" t="s">
        <v>12</v>
      </c>
      <c r="B1" s="1" t="s">
        <v>67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</row>
    <row r="2" spans="1:52" x14ac:dyDescent="0.4">
      <c r="A2" s="26" t="s">
        <v>10</v>
      </c>
      <c r="B2" s="1">
        <v>0</v>
      </c>
      <c r="C2" s="3">
        <v>0</v>
      </c>
      <c r="D2" s="1">
        <v>0</v>
      </c>
      <c r="E2" s="3">
        <v>0</v>
      </c>
      <c r="F2" s="1">
        <v>0</v>
      </c>
      <c r="G2" s="3">
        <v>0</v>
      </c>
      <c r="H2" s="1">
        <v>0</v>
      </c>
      <c r="I2" s="3">
        <v>0</v>
      </c>
      <c r="J2" s="1">
        <v>0</v>
      </c>
      <c r="K2" s="3">
        <v>0</v>
      </c>
      <c r="L2" s="1">
        <v>0</v>
      </c>
      <c r="M2" s="3">
        <v>0</v>
      </c>
      <c r="N2" s="1">
        <v>0</v>
      </c>
      <c r="O2" s="3">
        <v>0</v>
      </c>
      <c r="P2" s="1">
        <v>0</v>
      </c>
      <c r="Q2" s="3">
        <v>0</v>
      </c>
      <c r="R2" s="1">
        <v>0</v>
      </c>
      <c r="S2" s="3">
        <v>0</v>
      </c>
      <c r="T2" s="1">
        <v>0</v>
      </c>
      <c r="U2" s="3">
        <v>0</v>
      </c>
      <c r="V2" s="1">
        <v>0</v>
      </c>
      <c r="W2" s="3">
        <v>0</v>
      </c>
      <c r="X2" s="1">
        <v>0</v>
      </c>
      <c r="Y2" s="3">
        <v>0</v>
      </c>
      <c r="Z2" s="1">
        <v>0</v>
      </c>
      <c r="AA2" s="3">
        <v>0</v>
      </c>
      <c r="AB2" s="1">
        <v>0</v>
      </c>
      <c r="AC2" s="3">
        <v>0</v>
      </c>
      <c r="AD2" s="1">
        <v>0</v>
      </c>
      <c r="AE2" s="3">
        <v>0</v>
      </c>
      <c r="AF2" s="1">
        <v>0</v>
      </c>
      <c r="AG2" s="3">
        <v>0</v>
      </c>
      <c r="AH2" s="1">
        <v>0</v>
      </c>
      <c r="AI2" s="3">
        <v>0</v>
      </c>
      <c r="AJ2" s="1">
        <v>0</v>
      </c>
      <c r="AK2" s="3">
        <v>0</v>
      </c>
      <c r="AL2" s="1">
        <v>0</v>
      </c>
      <c r="AM2" s="3">
        <v>0</v>
      </c>
      <c r="AN2" s="1">
        <v>0</v>
      </c>
      <c r="AO2" s="3">
        <v>0</v>
      </c>
      <c r="AP2" s="1">
        <v>0</v>
      </c>
      <c r="AQ2" s="3">
        <v>0</v>
      </c>
      <c r="AR2" s="1">
        <v>0</v>
      </c>
      <c r="AS2" s="3">
        <v>0</v>
      </c>
      <c r="AT2" s="1">
        <v>0</v>
      </c>
      <c r="AU2" s="3">
        <v>0</v>
      </c>
      <c r="AV2" s="1">
        <v>0</v>
      </c>
      <c r="AW2" s="3">
        <v>0</v>
      </c>
      <c r="AX2" s="1">
        <v>0</v>
      </c>
      <c r="AY2" s="3">
        <v>0</v>
      </c>
      <c r="AZ2" s="1">
        <v>0</v>
      </c>
    </row>
    <row r="3" spans="1:52" x14ac:dyDescent="0.4">
      <c r="A3" s="27"/>
      <c r="B3" s="1">
        <v>5</v>
      </c>
      <c r="C3" s="8">
        <v>74.439867811909195</v>
      </c>
      <c r="D3" s="9">
        <v>81.101356671899097</v>
      </c>
      <c r="E3" s="9">
        <v>80.429222635800699</v>
      </c>
      <c r="F3" s="9">
        <v>79.646889768483902</v>
      </c>
      <c r="G3" s="9">
        <v>78.891503841249204</v>
      </c>
      <c r="H3" s="9">
        <v>73.670980801006493</v>
      </c>
      <c r="I3" s="9">
        <v>78.433543304311797</v>
      </c>
      <c r="J3" s="9">
        <v>73.410969091326706</v>
      </c>
      <c r="K3" s="9">
        <v>74.318341191810006</v>
      </c>
      <c r="L3" s="9">
        <v>89.827320658898799</v>
      </c>
      <c r="M3" s="9">
        <v>77.476725218028406</v>
      </c>
      <c r="N3" s="9">
        <v>70.860565339176901</v>
      </c>
      <c r="O3" s="9">
        <v>80.784634421205396</v>
      </c>
      <c r="P3" s="9">
        <v>75.020371044309897</v>
      </c>
      <c r="Q3" s="9">
        <v>75.529351178455897</v>
      </c>
      <c r="R3" s="9">
        <v>75.006509737492607</v>
      </c>
      <c r="S3" s="9">
        <v>79.368314221487296</v>
      </c>
      <c r="T3" s="9">
        <v>73.254898607515202</v>
      </c>
      <c r="U3" s="9">
        <v>76.729540491039501</v>
      </c>
      <c r="V3" s="9">
        <v>87.503182334840304</v>
      </c>
      <c r="W3" s="9">
        <v>77.569587909779997</v>
      </c>
      <c r="X3" s="9">
        <v>83.866859286501395</v>
      </c>
      <c r="Y3" s="9">
        <v>85.708207461483198</v>
      </c>
      <c r="Z3" s="9">
        <v>73.177036723936098</v>
      </c>
      <c r="AA3" s="9">
        <v>79.934962753416997</v>
      </c>
      <c r="AB3" s="9">
        <v>83.911376726073101</v>
      </c>
      <c r="AC3" s="9">
        <v>73.813797468039496</v>
      </c>
      <c r="AD3" s="9">
        <v>79.695442810206799</v>
      </c>
      <c r="AE3" s="9">
        <v>86.038663226328396</v>
      </c>
      <c r="AF3" s="9">
        <v>79.767345220597207</v>
      </c>
      <c r="AG3" s="9">
        <v>72.547760251042803</v>
      </c>
      <c r="AH3" s="9">
        <v>74.809114210744497</v>
      </c>
      <c r="AI3" s="9">
        <v>82.104710676592902</v>
      </c>
      <c r="AJ3" s="9">
        <v>77.298394277273303</v>
      </c>
      <c r="AK3" s="9">
        <v>80.748426614663103</v>
      </c>
      <c r="AL3" s="9">
        <v>73.406258679966797</v>
      </c>
      <c r="AM3" s="9">
        <v>85.634145763222094</v>
      </c>
      <c r="AN3" s="9">
        <v>81.443626617228503</v>
      </c>
      <c r="AO3" s="9">
        <v>75.396255527405501</v>
      </c>
      <c r="AP3" s="9">
        <v>89.474297414365907</v>
      </c>
      <c r="AQ3" s="9">
        <v>80.616507826888906</v>
      </c>
      <c r="AR3" s="9">
        <v>79.583036543236702</v>
      </c>
      <c r="AS3" s="9">
        <v>82.753307316815807</v>
      </c>
      <c r="AT3" s="9">
        <v>79.381671352758502</v>
      </c>
      <c r="AU3" s="9">
        <v>80.543439955346599</v>
      </c>
      <c r="AV3" s="9">
        <v>85.037617535632904</v>
      </c>
      <c r="AW3" s="9">
        <v>87.452129756736994</v>
      </c>
      <c r="AX3" s="9">
        <v>76.611378575462297</v>
      </c>
      <c r="AY3" s="9">
        <v>72.449604758269999</v>
      </c>
      <c r="AZ3" s="9">
        <v>90.615130428829701</v>
      </c>
    </row>
    <row r="4" spans="1:52" x14ac:dyDescent="0.4">
      <c r="A4" s="27"/>
      <c r="B4" s="1">
        <v>10</v>
      </c>
      <c r="C4" s="8">
        <v>75.780325340033002</v>
      </c>
      <c r="D4" s="9">
        <v>87.945246997980107</v>
      </c>
      <c r="E4" s="9">
        <v>83.435885130974498</v>
      </c>
      <c r="F4" s="9">
        <v>86.784258389321806</v>
      </c>
      <c r="G4" s="9">
        <v>86.542385489531</v>
      </c>
      <c r="H4" s="9">
        <v>79.833659412285996</v>
      </c>
      <c r="I4" s="9">
        <v>85.384822016171199</v>
      </c>
      <c r="J4" s="9">
        <v>76.341336646509006</v>
      </c>
      <c r="K4" s="9">
        <v>80.472122647421301</v>
      </c>
      <c r="L4" s="9">
        <v>89.882139129990307</v>
      </c>
      <c r="M4" s="9">
        <v>78.772169030736706</v>
      </c>
      <c r="N4" s="9">
        <v>74.613919773339006</v>
      </c>
      <c r="O4" s="9">
        <v>84.387844907242695</v>
      </c>
      <c r="P4" s="9">
        <v>81.318904121955597</v>
      </c>
      <c r="Q4" s="9">
        <v>81.025846837419493</v>
      </c>
      <c r="R4" s="9">
        <v>79.930989096616798</v>
      </c>
      <c r="S4" s="9">
        <v>82.242602776344398</v>
      </c>
      <c r="T4" s="9">
        <v>75.990253959792199</v>
      </c>
      <c r="U4" s="9">
        <v>77.9187916442106</v>
      </c>
      <c r="V4" s="9">
        <v>85.792633955316703</v>
      </c>
      <c r="W4" s="9">
        <v>79.004312631856905</v>
      </c>
      <c r="X4" s="9">
        <v>84.5902238592044</v>
      </c>
      <c r="Y4" s="9">
        <v>86.710413463864299</v>
      </c>
      <c r="Z4" s="9">
        <v>76.253465539812794</v>
      </c>
      <c r="AA4" s="9">
        <v>88.802665625801495</v>
      </c>
      <c r="AB4" s="9">
        <v>85.361671165084601</v>
      </c>
      <c r="AC4" s="9">
        <v>79.215344236771699</v>
      </c>
      <c r="AD4" s="9">
        <v>78.676255230787206</v>
      </c>
      <c r="AE4" s="9">
        <v>91.600430842953799</v>
      </c>
      <c r="AF4" s="9">
        <v>80.253891935385496</v>
      </c>
      <c r="AG4" s="9">
        <v>76.783880538979702</v>
      </c>
      <c r="AH4" s="9">
        <v>79.200087870106003</v>
      </c>
      <c r="AI4" s="9">
        <v>85.356174845216998</v>
      </c>
      <c r="AJ4" s="9">
        <v>80.217204645193604</v>
      </c>
      <c r="AK4" s="9">
        <v>80.266765124730696</v>
      </c>
      <c r="AL4" s="9">
        <v>78.319242933441103</v>
      </c>
      <c r="AM4" s="9">
        <v>89.565907677992001</v>
      </c>
      <c r="AN4" s="9">
        <v>87.947304037221102</v>
      </c>
      <c r="AO4" s="9">
        <v>78.386730230270402</v>
      </c>
      <c r="AP4" s="9">
        <v>90.694233083225697</v>
      </c>
      <c r="AQ4" s="9">
        <v>91.656290936698895</v>
      </c>
      <c r="AR4" s="9">
        <v>86.379617643484494</v>
      </c>
      <c r="AS4" s="9">
        <v>87.234482097323095</v>
      </c>
      <c r="AT4" s="9">
        <v>82.667188693843002</v>
      </c>
      <c r="AU4" s="9">
        <v>80.205493734227204</v>
      </c>
      <c r="AV4" s="9">
        <v>86.017824090868601</v>
      </c>
      <c r="AW4" s="9">
        <v>93.198065466574405</v>
      </c>
      <c r="AX4" s="9">
        <v>78.730226502190803</v>
      </c>
      <c r="AY4" s="9">
        <v>75.537045734538594</v>
      </c>
      <c r="AZ4" s="9">
        <v>90.702833066052705</v>
      </c>
    </row>
    <row r="5" spans="1:52" x14ac:dyDescent="0.4">
      <c r="A5" s="27"/>
      <c r="B5" s="1">
        <v>15</v>
      </c>
      <c r="C5" s="8">
        <v>72.928796409846896</v>
      </c>
      <c r="D5" s="9">
        <v>84.736780676124098</v>
      </c>
      <c r="E5" s="9">
        <v>82.627349819520802</v>
      </c>
      <c r="F5" s="9">
        <v>84.913034810475494</v>
      </c>
      <c r="G5" s="9">
        <v>82.125864810263494</v>
      </c>
      <c r="H5" s="9">
        <v>74.613784887673802</v>
      </c>
      <c r="I5" s="9">
        <v>81.179418240510898</v>
      </c>
      <c r="J5" s="9">
        <v>73.184518064825397</v>
      </c>
      <c r="K5" s="9">
        <v>81.731505280114902</v>
      </c>
      <c r="L5" s="9">
        <v>89.156874803933604</v>
      </c>
      <c r="M5" s="9">
        <v>80.329125100767101</v>
      </c>
      <c r="N5" s="9">
        <v>72.182980929423906</v>
      </c>
      <c r="O5" s="9">
        <v>79.199723074110906</v>
      </c>
      <c r="P5" s="9">
        <v>79.3903331791402</v>
      </c>
      <c r="Q5" s="9">
        <v>82.4349557062</v>
      </c>
      <c r="R5" s="9">
        <v>76.504642018741393</v>
      </c>
      <c r="S5" s="9">
        <v>81.366847778841503</v>
      </c>
      <c r="T5" s="9">
        <v>74.857192320097298</v>
      </c>
      <c r="U5" s="9">
        <v>75.922138821287007</v>
      </c>
      <c r="V5" s="9">
        <v>86.475105933290493</v>
      </c>
      <c r="W5" s="9">
        <v>75.794068676019904</v>
      </c>
      <c r="X5" s="9">
        <v>84.813805683359703</v>
      </c>
      <c r="Y5" s="9">
        <v>84.484251858268095</v>
      </c>
      <c r="Z5" s="9">
        <v>78.208640623303197</v>
      </c>
      <c r="AA5" s="9">
        <v>87.140525728115193</v>
      </c>
      <c r="AB5" s="9">
        <v>85.0915517448842</v>
      </c>
      <c r="AC5" s="9">
        <v>73.863747550870599</v>
      </c>
      <c r="AD5" s="9">
        <v>77.369373115022398</v>
      </c>
      <c r="AE5" s="9">
        <v>88.248016134434593</v>
      </c>
      <c r="AF5" s="9">
        <v>80.3291444578973</v>
      </c>
      <c r="AG5" s="9">
        <v>76.826686257378995</v>
      </c>
      <c r="AH5" s="9">
        <v>73.007448542179802</v>
      </c>
      <c r="AI5" s="9">
        <v>81.703468034883699</v>
      </c>
      <c r="AJ5" s="9">
        <v>78.436653099031702</v>
      </c>
      <c r="AK5" s="9">
        <v>80.630293000314694</v>
      </c>
      <c r="AL5" s="9">
        <v>78.075885729274106</v>
      </c>
      <c r="AM5" s="9">
        <v>86.733510405670501</v>
      </c>
      <c r="AN5" s="9">
        <v>85.219824064333807</v>
      </c>
      <c r="AO5" s="9">
        <v>76.066254454055098</v>
      </c>
      <c r="AP5" s="9">
        <v>86.1054762194821</v>
      </c>
      <c r="AQ5" s="9">
        <v>88.562453675599102</v>
      </c>
      <c r="AR5" s="9">
        <v>82.187625031281499</v>
      </c>
      <c r="AS5" s="9">
        <v>85.035270122590404</v>
      </c>
      <c r="AT5" s="9">
        <v>79.464457806402194</v>
      </c>
      <c r="AU5" s="9">
        <v>77.477837310118801</v>
      </c>
      <c r="AV5" s="9">
        <v>84.724649574869005</v>
      </c>
      <c r="AW5" s="9">
        <v>90.159909175200298</v>
      </c>
      <c r="AX5" s="9">
        <v>78.293556191738404</v>
      </c>
      <c r="AY5" s="9">
        <v>74.693564324156895</v>
      </c>
      <c r="AZ5" s="9">
        <v>86.861487759429394</v>
      </c>
    </row>
    <row r="6" spans="1:52" x14ac:dyDescent="0.4">
      <c r="A6" s="27"/>
      <c r="B6" s="1">
        <v>20</v>
      </c>
      <c r="C6" s="8">
        <v>76.835647990318805</v>
      </c>
      <c r="D6" s="9">
        <v>86.251163005893304</v>
      </c>
      <c r="E6" s="9">
        <v>84.268006318458106</v>
      </c>
      <c r="F6" s="9">
        <v>86.490429593212099</v>
      </c>
      <c r="G6" s="9">
        <v>87.998043101139103</v>
      </c>
      <c r="H6" s="9">
        <v>78.967700678293895</v>
      </c>
      <c r="I6" s="9">
        <v>83.860955812597894</v>
      </c>
      <c r="J6" s="9">
        <v>75.0759334966924</v>
      </c>
      <c r="K6" s="9">
        <v>81.613103058838703</v>
      </c>
      <c r="L6" s="9">
        <v>88.722846130014702</v>
      </c>
      <c r="M6" s="9">
        <v>82.233601272336202</v>
      </c>
      <c r="N6" s="9">
        <v>73.517792951073005</v>
      </c>
      <c r="O6" s="9">
        <v>80.793596592606207</v>
      </c>
      <c r="P6" s="9">
        <v>79.119026414836497</v>
      </c>
      <c r="Q6" s="9">
        <v>81.732269056975696</v>
      </c>
      <c r="R6" s="9">
        <v>77.645865129344301</v>
      </c>
      <c r="S6" s="9">
        <v>83.484432190507604</v>
      </c>
      <c r="T6" s="9">
        <v>76.378037545819197</v>
      </c>
      <c r="U6" s="9">
        <v>79.380172683907801</v>
      </c>
      <c r="V6" s="9">
        <v>86.297918030194296</v>
      </c>
      <c r="W6" s="9">
        <v>77.149318050023695</v>
      </c>
      <c r="X6" s="9">
        <v>86.220474541194704</v>
      </c>
      <c r="Y6" s="9">
        <v>86.561976566604997</v>
      </c>
      <c r="Z6" s="9">
        <v>81.319074790158496</v>
      </c>
      <c r="AA6" s="9">
        <v>88.1299871487563</v>
      </c>
      <c r="AB6" s="9">
        <v>89.330006889241105</v>
      </c>
      <c r="AC6" s="9">
        <v>78.0602943751786</v>
      </c>
      <c r="AD6" s="9">
        <v>78.826495287714707</v>
      </c>
      <c r="AE6" s="9">
        <v>90.620347424314204</v>
      </c>
      <c r="AF6" s="9">
        <v>79.2742488729711</v>
      </c>
      <c r="AG6" s="9">
        <v>77.777996786205904</v>
      </c>
      <c r="AH6" s="9">
        <v>75.425281575885705</v>
      </c>
      <c r="AI6" s="9">
        <v>87.000094123649504</v>
      </c>
      <c r="AJ6" s="9">
        <v>80.857911274075605</v>
      </c>
      <c r="AK6" s="9">
        <v>82.413619269459105</v>
      </c>
      <c r="AL6" s="9">
        <v>78.044745681344693</v>
      </c>
      <c r="AM6" s="9">
        <v>88.574455625121203</v>
      </c>
      <c r="AN6" s="9">
        <v>88.468580256878496</v>
      </c>
      <c r="AO6" s="9">
        <v>79.788596194625896</v>
      </c>
      <c r="AP6" s="9">
        <v>90.446942017800296</v>
      </c>
      <c r="AQ6" s="9">
        <v>92.003756414694095</v>
      </c>
      <c r="AR6" s="9">
        <v>86.983439769895298</v>
      </c>
      <c r="AS6" s="9">
        <v>88.9390828074621</v>
      </c>
      <c r="AT6" s="9">
        <v>84.507731866717407</v>
      </c>
      <c r="AU6" s="9">
        <v>79.8622057527717</v>
      </c>
      <c r="AV6" s="9">
        <v>87.395814453073399</v>
      </c>
      <c r="AW6" s="9">
        <v>94.094116010811305</v>
      </c>
      <c r="AX6" s="9">
        <v>81.603978716985694</v>
      </c>
      <c r="AY6" s="9">
        <v>73.133220578579795</v>
      </c>
      <c r="AZ6" s="9">
        <v>87.138748354060297</v>
      </c>
    </row>
    <row r="7" spans="1:52" x14ac:dyDescent="0.4">
      <c r="A7" s="27"/>
      <c r="B7" s="1">
        <v>25</v>
      </c>
      <c r="C7" s="8">
        <v>77.781786244780207</v>
      </c>
      <c r="D7" s="9">
        <v>90.841247567620101</v>
      </c>
      <c r="E7" s="9">
        <v>84.634329121255902</v>
      </c>
      <c r="F7" s="9">
        <v>90.3673663101914</v>
      </c>
      <c r="G7" s="9">
        <v>89.3065326035276</v>
      </c>
      <c r="H7" s="9">
        <v>80.742613885504497</v>
      </c>
      <c r="I7" s="9">
        <v>86.943527993346393</v>
      </c>
      <c r="J7" s="9">
        <v>75.591564449675701</v>
      </c>
      <c r="K7" s="9">
        <v>85.711615502366698</v>
      </c>
      <c r="L7" s="9">
        <v>92.065029625325195</v>
      </c>
      <c r="M7" s="9">
        <v>83.209737056456106</v>
      </c>
      <c r="N7" s="9">
        <v>75.813377875865797</v>
      </c>
      <c r="O7" s="9">
        <v>83.451459491121199</v>
      </c>
      <c r="P7" s="9">
        <v>82.623218274794397</v>
      </c>
      <c r="Q7" s="9">
        <v>85.316637868844595</v>
      </c>
      <c r="R7" s="9">
        <v>80.274288237712696</v>
      </c>
      <c r="S7" s="9">
        <v>86.9906792037945</v>
      </c>
      <c r="T7" s="9">
        <v>77.603576350511602</v>
      </c>
      <c r="U7" s="9">
        <v>82.101984896033102</v>
      </c>
      <c r="V7" s="9">
        <v>89.998539054846503</v>
      </c>
      <c r="W7" s="9">
        <v>79.592513526758395</v>
      </c>
      <c r="X7" s="9">
        <v>87.080180142585405</v>
      </c>
      <c r="Y7" s="9">
        <v>87.459500202839294</v>
      </c>
      <c r="Z7" s="9">
        <v>79.507615467717699</v>
      </c>
      <c r="AA7" s="9">
        <v>91.838620443796898</v>
      </c>
      <c r="AB7" s="9">
        <v>90.128850876596005</v>
      </c>
      <c r="AC7" s="9">
        <v>78.6168078657537</v>
      </c>
      <c r="AD7" s="9">
        <v>81.833137605904199</v>
      </c>
      <c r="AE7" s="9">
        <v>94.699318830318006</v>
      </c>
      <c r="AF7" s="9">
        <v>80.827101311444494</v>
      </c>
      <c r="AG7" s="9">
        <v>79.422531652476707</v>
      </c>
      <c r="AH7" s="9">
        <v>79.283212685686493</v>
      </c>
      <c r="AI7" s="9">
        <v>87.885719126253093</v>
      </c>
      <c r="AJ7" s="9">
        <v>82.127354629779504</v>
      </c>
      <c r="AK7" s="9">
        <v>85.087382688940494</v>
      </c>
      <c r="AL7" s="9">
        <v>79.769377201282296</v>
      </c>
      <c r="AM7" s="9">
        <v>89.842288522008104</v>
      </c>
      <c r="AN7" s="9">
        <v>91.161865314834202</v>
      </c>
      <c r="AO7" s="9">
        <v>81.437333535402502</v>
      </c>
      <c r="AP7" s="9">
        <v>90.746295462354396</v>
      </c>
      <c r="AQ7" s="9">
        <v>93.5492011077217</v>
      </c>
      <c r="AR7" s="9">
        <v>86.651771117410505</v>
      </c>
      <c r="AS7" s="9">
        <v>92.318102762632094</v>
      </c>
      <c r="AT7" s="9">
        <v>86.356885777633195</v>
      </c>
      <c r="AU7" s="9">
        <v>80.6414465483941</v>
      </c>
      <c r="AV7" s="9">
        <v>89.514359667274803</v>
      </c>
      <c r="AW7" s="9">
        <v>96.187678023647806</v>
      </c>
      <c r="AX7" s="9">
        <v>83.633969157941095</v>
      </c>
      <c r="AY7" s="9">
        <v>76.350768010584204</v>
      </c>
      <c r="AZ7" s="9">
        <v>91.290634256682594</v>
      </c>
    </row>
    <row r="8" spans="1:52" x14ac:dyDescent="0.4">
      <c r="A8" s="27"/>
      <c r="B8" s="1">
        <v>30</v>
      </c>
      <c r="C8" s="8">
        <v>79.743798614638294</v>
      </c>
      <c r="D8" s="9">
        <v>89.810870929217003</v>
      </c>
      <c r="E8" s="9">
        <v>87.592698239944696</v>
      </c>
      <c r="F8" s="9">
        <v>89.545962954583501</v>
      </c>
      <c r="G8" s="9">
        <v>90.126334910631599</v>
      </c>
      <c r="H8" s="9">
        <v>82.264578389637194</v>
      </c>
      <c r="I8" s="9">
        <v>86.787356697662801</v>
      </c>
      <c r="J8" s="9">
        <v>79.328055227485606</v>
      </c>
      <c r="K8" s="9">
        <v>84.0804891666114</v>
      </c>
      <c r="L8" s="9">
        <v>92.447498143697203</v>
      </c>
      <c r="M8" s="9">
        <v>84.053250960522902</v>
      </c>
      <c r="N8" s="9">
        <v>75.595046427112706</v>
      </c>
      <c r="O8" s="9">
        <v>84.079932011450595</v>
      </c>
      <c r="P8" s="9">
        <v>81.929386714906798</v>
      </c>
      <c r="Q8" s="9">
        <v>85.501217056460803</v>
      </c>
      <c r="R8" s="9">
        <v>79.210442047914597</v>
      </c>
      <c r="S8" s="9">
        <v>88.164898899128801</v>
      </c>
      <c r="T8" s="9">
        <v>79.835291924523204</v>
      </c>
      <c r="U8" s="9">
        <v>82.260774969075598</v>
      </c>
      <c r="V8" s="9">
        <v>91.889199019420701</v>
      </c>
      <c r="W8" s="9">
        <v>81.077565470192795</v>
      </c>
      <c r="X8" s="9">
        <v>88.154159604529099</v>
      </c>
      <c r="Y8" s="9">
        <v>87.064045577789102</v>
      </c>
      <c r="Z8" s="9">
        <v>81.442713294639205</v>
      </c>
      <c r="AA8" s="9">
        <v>92.724984011415302</v>
      </c>
      <c r="AB8" s="9">
        <v>91.192296933364602</v>
      </c>
      <c r="AC8" s="9">
        <v>79.802882316269901</v>
      </c>
      <c r="AD8" s="9">
        <v>82.481324182769896</v>
      </c>
      <c r="AE8" s="9">
        <v>95.362033988192806</v>
      </c>
      <c r="AF8" s="9">
        <v>83.856480031007905</v>
      </c>
      <c r="AG8" s="9">
        <v>78.4298405682988</v>
      </c>
      <c r="AH8" s="9">
        <v>81.332658295091505</v>
      </c>
      <c r="AI8" s="9">
        <v>88.281001201084607</v>
      </c>
      <c r="AJ8" s="9">
        <v>83.652036043785401</v>
      </c>
      <c r="AK8" s="9">
        <v>86.182976017072903</v>
      </c>
      <c r="AL8" s="9">
        <v>82.031597511012507</v>
      </c>
      <c r="AM8" s="9">
        <v>91.033583898994493</v>
      </c>
      <c r="AN8" s="9">
        <v>90.945853992745796</v>
      </c>
      <c r="AO8" s="9">
        <v>81.602909750256899</v>
      </c>
      <c r="AP8" s="9">
        <v>90.079449691354597</v>
      </c>
      <c r="AQ8" s="9">
        <v>94.429290794586294</v>
      </c>
      <c r="AR8" s="9">
        <v>87.083125489473105</v>
      </c>
      <c r="AS8" s="9">
        <v>89.974299094887996</v>
      </c>
      <c r="AT8" s="9">
        <v>84.935614515453594</v>
      </c>
      <c r="AU8" s="9">
        <v>83.293937008779594</v>
      </c>
      <c r="AV8" s="9">
        <v>91.179152257888802</v>
      </c>
      <c r="AW8" s="9">
        <v>97.100931522470901</v>
      </c>
      <c r="AX8" s="9">
        <v>83.853515770663606</v>
      </c>
      <c r="AY8" s="9">
        <v>79.096984511572799</v>
      </c>
      <c r="AZ8" s="9">
        <v>93.316385072854402</v>
      </c>
    </row>
    <row r="9" spans="1:52" x14ac:dyDescent="0.4">
      <c r="A9" s="27"/>
      <c r="B9" s="1">
        <v>35</v>
      </c>
      <c r="C9" s="8">
        <v>80.179215881747496</v>
      </c>
      <c r="D9" s="9">
        <v>92.604717982266394</v>
      </c>
      <c r="E9" s="9">
        <v>89.195921234147505</v>
      </c>
      <c r="F9" s="9">
        <v>91.182205906948298</v>
      </c>
      <c r="G9" s="9">
        <v>90.947463901262694</v>
      </c>
      <c r="H9" s="9">
        <v>85.113050692989205</v>
      </c>
      <c r="I9" s="9">
        <v>90.018734492926498</v>
      </c>
      <c r="J9" s="9">
        <v>80.7394904185455</v>
      </c>
      <c r="K9" s="9">
        <v>87.153342138691897</v>
      </c>
      <c r="L9" s="9">
        <v>95.989452491019307</v>
      </c>
      <c r="M9" s="9">
        <v>84.707958982181395</v>
      </c>
      <c r="N9" s="9">
        <v>78.7628333411119</v>
      </c>
      <c r="O9" s="9">
        <v>86.436042074683897</v>
      </c>
      <c r="P9" s="9">
        <v>85.041100103756904</v>
      </c>
      <c r="Q9" s="9">
        <v>86.257412982403693</v>
      </c>
      <c r="R9" s="9">
        <v>81.265358387791395</v>
      </c>
      <c r="S9" s="9">
        <v>88.439124072352598</v>
      </c>
      <c r="T9" s="9">
        <v>81.717611470697904</v>
      </c>
      <c r="U9" s="9">
        <v>84.149987627341403</v>
      </c>
      <c r="V9" s="9">
        <v>94.294990327341495</v>
      </c>
      <c r="W9" s="9">
        <v>81.795563848016201</v>
      </c>
      <c r="X9" s="9">
        <v>89.559623884009795</v>
      </c>
      <c r="Y9" s="9">
        <v>90.313905701008807</v>
      </c>
      <c r="Z9" s="9">
        <v>82.835587821710405</v>
      </c>
      <c r="AA9" s="9">
        <v>94.276234109108003</v>
      </c>
      <c r="AB9" s="9">
        <v>94.429663338385694</v>
      </c>
      <c r="AC9" s="9">
        <v>82.448619090293903</v>
      </c>
      <c r="AD9" s="9">
        <v>85.067240678117798</v>
      </c>
      <c r="AE9" s="9">
        <v>96.909194705047</v>
      </c>
      <c r="AF9" s="9">
        <v>85.254833309906402</v>
      </c>
      <c r="AG9" s="9">
        <v>82.336653330895601</v>
      </c>
      <c r="AH9" s="9">
        <v>82.523218247199907</v>
      </c>
      <c r="AI9" s="9">
        <v>90.877708310436802</v>
      </c>
      <c r="AJ9" s="9">
        <v>85.936654305394498</v>
      </c>
      <c r="AK9" s="9">
        <v>87.102348944857496</v>
      </c>
      <c r="AL9" s="9">
        <v>84.200589402143294</v>
      </c>
      <c r="AM9" s="9">
        <v>95.419722544430996</v>
      </c>
      <c r="AN9" s="9">
        <v>93.349773146564004</v>
      </c>
      <c r="AO9" s="9">
        <v>84.470976497190705</v>
      </c>
      <c r="AP9" s="9">
        <v>94.232260395783101</v>
      </c>
      <c r="AQ9" s="9">
        <v>98.1691321526651</v>
      </c>
      <c r="AR9" s="9">
        <v>89.767244191986805</v>
      </c>
      <c r="AS9" s="9">
        <v>92.4492598341795</v>
      </c>
      <c r="AT9" s="9">
        <v>85.983954969251897</v>
      </c>
      <c r="AU9" s="9">
        <v>84.687114806326804</v>
      </c>
      <c r="AV9" s="9">
        <v>93.112189472996107</v>
      </c>
      <c r="AW9" s="9">
        <v>98.154441523801793</v>
      </c>
      <c r="AX9" s="9">
        <v>86.4928263909555</v>
      </c>
      <c r="AY9" s="9">
        <v>82.329469049495202</v>
      </c>
      <c r="AZ9" s="9">
        <v>96.222061085930306</v>
      </c>
    </row>
    <row r="10" spans="1:52" x14ac:dyDescent="0.4">
      <c r="A10" s="27"/>
      <c r="B10" s="1">
        <v>40</v>
      </c>
      <c r="C10" s="8">
        <v>84.1941238242118</v>
      </c>
      <c r="D10" s="9">
        <v>93.352812742626099</v>
      </c>
      <c r="E10" s="9">
        <v>88.882237096556594</v>
      </c>
      <c r="F10" s="9">
        <v>94.535822607668706</v>
      </c>
      <c r="G10" s="9">
        <v>91.855299806685807</v>
      </c>
      <c r="H10" s="9">
        <v>85.351932351998101</v>
      </c>
      <c r="I10" s="9">
        <v>90.628642489454407</v>
      </c>
      <c r="J10" s="9">
        <v>79.870739793549603</v>
      </c>
      <c r="K10" s="9">
        <v>87.319385000423594</v>
      </c>
      <c r="L10" s="9">
        <v>96.284205366659904</v>
      </c>
      <c r="M10" s="9">
        <v>87.813614301727199</v>
      </c>
      <c r="N10" s="9">
        <v>80.053581488103504</v>
      </c>
      <c r="O10" s="9">
        <v>87.042379592750805</v>
      </c>
      <c r="P10" s="9">
        <v>88.096221234675696</v>
      </c>
      <c r="Q10" s="9">
        <v>88.916465983177801</v>
      </c>
      <c r="R10" s="9">
        <v>84.562141551074205</v>
      </c>
      <c r="S10" s="9">
        <v>91.440816280686406</v>
      </c>
      <c r="T10" s="9">
        <v>83.220750602166703</v>
      </c>
      <c r="U10" s="9">
        <v>86.290538082796502</v>
      </c>
      <c r="V10" s="9">
        <v>93.804282806978904</v>
      </c>
      <c r="W10" s="9">
        <v>82.685544734294396</v>
      </c>
      <c r="X10" s="9">
        <v>90.539777742251999</v>
      </c>
      <c r="Y10" s="9">
        <v>91.331483772618697</v>
      </c>
      <c r="Z10" s="9">
        <v>83.950835231994404</v>
      </c>
      <c r="AA10" s="9">
        <v>97.095697463649699</v>
      </c>
      <c r="AB10" s="9">
        <v>94.073720850453498</v>
      </c>
      <c r="AC10" s="9">
        <v>82.223781641588204</v>
      </c>
      <c r="AD10" s="9">
        <v>85.91815878557</v>
      </c>
      <c r="AE10" s="9">
        <v>98.970475288096097</v>
      </c>
      <c r="AF10" s="9">
        <v>85.660897947636698</v>
      </c>
      <c r="AG10" s="9">
        <v>82.012791245347202</v>
      </c>
      <c r="AH10" s="9">
        <v>84.175875307345507</v>
      </c>
      <c r="AI10" s="9">
        <v>92.615228403808601</v>
      </c>
      <c r="AJ10" s="9">
        <v>85.399065792124503</v>
      </c>
      <c r="AK10" s="9">
        <v>87.529241081537194</v>
      </c>
      <c r="AL10" s="9">
        <v>84.453786495264694</v>
      </c>
      <c r="AM10" s="9">
        <v>95.045770325297099</v>
      </c>
      <c r="AN10" s="9">
        <v>94.667720752795503</v>
      </c>
      <c r="AO10" s="9">
        <v>84.893231643527599</v>
      </c>
      <c r="AP10" s="9">
        <v>94.905916606380202</v>
      </c>
      <c r="AQ10" s="9">
        <v>98.3286972080097</v>
      </c>
      <c r="AR10" s="9">
        <v>91.176379493695805</v>
      </c>
      <c r="AS10" s="9">
        <v>92.182215465854995</v>
      </c>
      <c r="AT10" s="9">
        <v>88.624184073553593</v>
      </c>
      <c r="AU10" s="9">
        <v>85.3259237959589</v>
      </c>
      <c r="AV10" s="9">
        <v>93.436954760786804</v>
      </c>
      <c r="AW10" s="9">
        <v>99.603101705164903</v>
      </c>
      <c r="AX10" s="9">
        <v>87.563259665270607</v>
      </c>
      <c r="AY10" s="9">
        <v>81.055806283226602</v>
      </c>
      <c r="AZ10" s="9">
        <v>95.097746698113596</v>
      </c>
    </row>
    <row r="11" spans="1:52" x14ac:dyDescent="0.4">
      <c r="A11" s="27"/>
      <c r="B11" s="1">
        <v>45</v>
      </c>
      <c r="C11" s="8">
        <v>84.690867378746105</v>
      </c>
      <c r="D11" s="9">
        <v>95.944062797375196</v>
      </c>
      <c r="E11" s="9">
        <v>91.257061155600496</v>
      </c>
      <c r="F11" s="9">
        <v>96.160205346843796</v>
      </c>
      <c r="G11" s="9">
        <v>94.920898169648495</v>
      </c>
      <c r="H11" s="9">
        <v>89.988380646289798</v>
      </c>
      <c r="I11" s="9">
        <v>91.658886056177096</v>
      </c>
      <c r="J11" s="9">
        <v>82.665502613551496</v>
      </c>
      <c r="K11" s="9">
        <v>89.592259512388296</v>
      </c>
      <c r="L11" s="9">
        <v>97.861392512686606</v>
      </c>
      <c r="M11" s="9">
        <v>86.941755870252194</v>
      </c>
      <c r="N11" s="9">
        <v>81.094438344449699</v>
      </c>
      <c r="O11" s="9">
        <v>90.280744247847494</v>
      </c>
      <c r="P11" s="9">
        <v>88.672420762039295</v>
      </c>
      <c r="Q11" s="9">
        <v>91.360286121978504</v>
      </c>
      <c r="R11" s="9">
        <v>86.463685267945294</v>
      </c>
      <c r="S11" s="9">
        <v>92.435502157769406</v>
      </c>
      <c r="T11" s="9">
        <v>82.640248635473796</v>
      </c>
      <c r="U11" s="9">
        <v>86.053197552289404</v>
      </c>
      <c r="V11" s="9">
        <v>95.248744731226097</v>
      </c>
      <c r="W11" s="9">
        <v>85.517318573799002</v>
      </c>
      <c r="X11" s="9">
        <v>92.660977863749096</v>
      </c>
      <c r="Y11" s="9">
        <v>93.550030895025799</v>
      </c>
      <c r="Z11" s="9">
        <v>85.860122193580395</v>
      </c>
      <c r="AA11" s="9">
        <v>98.616616065238802</v>
      </c>
      <c r="AB11" s="9">
        <v>95.228507819219203</v>
      </c>
      <c r="AC11" s="9">
        <v>84.670054030273405</v>
      </c>
      <c r="AD11" s="9">
        <v>86.895917874489498</v>
      </c>
      <c r="AE11" s="9">
        <v>100.008376437018</v>
      </c>
      <c r="AF11" s="9">
        <v>87.646933596187296</v>
      </c>
      <c r="AG11" s="9">
        <v>85.609888955769506</v>
      </c>
      <c r="AH11" s="9">
        <v>85.973873520568404</v>
      </c>
      <c r="AI11" s="9">
        <v>93.933518226449905</v>
      </c>
      <c r="AJ11" s="9">
        <v>87.442348418989695</v>
      </c>
      <c r="AK11" s="9">
        <v>90.514289888878594</v>
      </c>
      <c r="AL11" s="9">
        <v>88.227323954305504</v>
      </c>
      <c r="AM11" s="9">
        <v>98.609488119787898</v>
      </c>
      <c r="AN11" s="9">
        <v>97.354866812693402</v>
      </c>
      <c r="AO11" s="9">
        <v>86.387238812658097</v>
      </c>
      <c r="AP11" s="9">
        <v>97.815843519973896</v>
      </c>
      <c r="AQ11" s="9">
        <v>98.448811524599506</v>
      </c>
      <c r="AR11" s="9">
        <v>93.878979323508901</v>
      </c>
      <c r="AS11" s="9">
        <v>95.0521532674681</v>
      </c>
      <c r="AT11" s="9">
        <v>89.478821027323306</v>
      </c>
      <c r="AU11" s="9">
        <v>88.060644654756203</v>
      </c>
      <c r="AV11" s="9">
        <v>95.833994839036194</v>
      </c>
      <c r="AW11" s="9">
        <v>102.28567505435799</v>
      </c>
      <c r="AX11" s="9">
        <v>89.818503967275603</v>
      </c>
      <c r="AY11" s="9">
        <v>84.676548813725901</v>
      </c>
      <c r="AZ11" s="9">
        <v>98.019886650094904</v>
      </c>
    </row>
    <row r="12" spans="1:52" x14ac:dyDescent="0.4">
      <c r="A12" s="28"/>
      <c r="B12" s="1">
        <v>50</v>
      </c>
      <c r="C12" s="8">
        <v>84.567720809298706</v>
      </c>
      <c r="D12" s="9">
        <v>98.703250161824997</v>
      </c>
      <c r="E12" s="9">
        <v>92.677213137917306</v>
      </c>
      <c r="F12" s="9">
        <v>96.904156979956994</v>
      </c>
      <c r="G12" s="9">
        <v>95.020878841680201</v>
      </c>
      <c r="H12" s="9">
        <v>87.989624718199593</v>
      </c>
      <c r="I12" s="9">
        <v>95.171388251263593</v>
      </c>
      <c r="J12" s="9">
        <v>84.187282679343198</v>
      </c>
      <c r="K12" s="9">
        <v>91.379583708331893</v>
      </c>
      <c r="L12" s="9">
        <v>98.820350613578995</v>
      </c>
      <c r="M12" s="9">
        <v>89.547287473988504</v>
      </c>
      <c r="N12" s="9">
        <v>82.465719420404398</v>
      </c>
      <c r="O12" s="9">
        <v>92.290997086271602</v>
      </c>
      <c r="P12" s="9">
        <v>91.137122094147401</v>
      </c>
      <c r="Q12" s="9">
        <v>91.867863190326702</v>
      </c>
      <c r="R12" s="9">
        <v>87.596483171624698</v>
      </c>
      <c r="S12" s="9">
        <v>92.889384805538199</v>
      </c>
      <c r="T12" s="9">
        <v>85.2841616250588</v>
      </c>
      <c r="U12" s="9">
        <v>89.074978919454296</v>
      </c>
      <c r="V12" s="9">
        <v>96.861777321548104</v>
      </c>
      <c r="W12" s="9">
        <v>87.167309129428503</v>
      </c>
      <c r="X12" s="9">
        <v>92.254252341539299</v>
      </c>
      <c r="Y12" s="9">
        <v>96.230998031351405</v>
      </c>
      <c r="Z12" s="9">
        <v>87.131035371768206</v>
      </c>
      <c r="AA12" s="9">
        <v>99.983067971039304</v>
      </c>
      <c r="AB12" s="9">
        <v>97.460889666281005</v>
      </c>
      <c r="AC12" s="9">
        <v>88.151067025041002</v>
      </c>
      <c r="AD12" s="9">
        <v>90.357238743943498</v>
      </c>
      <c r="AE12" s="9">
        <v>101.24398752601699</v>
      </c>
      <c r="AF12" s="9">
        <v>88.464689313541498</v>
      </c>
      <c r="AG12" s="9">
        <v>85.6498844665051</v>
      </c>
      <c r="AH12" s="9">
        <v>86.264271952928297</v>
      </c>
      <c r="AI12" s="9">
        <v>94.669730276247094</v>
      </c>
      <c r="AJ12" s="9">
        <v>93.906821694532496</v>
      </c>
      <c r="AK12" s="9">
        <v>91.485573793656997</v>
      </c>
      <c r="AL12" s="9">
        <v>86.970829653301607</v>
      </c>
      <c r="AM12" s="9">
        <v>99.092043571385204</v>
      </c>
      <c r="AN12" s="9">
        <v>99.155660330444306</v>
      </c>
      <c r="AO12" s="9">
        <v>87.945786970995002</v>
      </c>
      <c r="AP12" s="9">
        <v>96.932944403759095</v>
      </c>
      <c r="AQ12" s="9">
        <v>101.957735476861</v>
      </c>
      <c r="AR12" s="9">
        <v>94.1123300731483</v>
      </c>
      <c r="AS12" s="9">
        <v>98.062248668905198</v>
      </c>
      <c r="AT12" s="9">
        <v>91.531781780677306</v>
      </c>
      <c r="AU12" s="9">
        <v>87.907523412079499</v>
      </c>
      <c r="AV12" s="9">
        <v>96.764389023435001</v>
      </c>
      <c r="AW12" s="9">
        <v>103.596165374644</v>
      </c>
      <c r="AX12" s="9">
        <v>89.712023353892207</v>
      </c>
      <c r="AY12" s="9">
        <v>85.385356331764598</v>
      </c>
      <c r="AZ12" s="9">
        <v>98.967592287047594</v>
      </c>
    </row>
    <row r="13" spans="1:52" ht="15.4" customHeight="1" x14ac:dyDescent="0.4">
      <c r="A13" s="26" t="s">
        <v>11</v>
      </c>
      <c r="B13" s="1">
        <v>0</v>
      </c>
      <c r="C13" s="7">
        <v>0.44600000000000001</v>
      </c>
      <c r="D13" s="7">
        <v>0.435</v>
      </c>
      <c r="E13" s="7">
        <v>0.47599999999999998</v>
      </c>
      <c r="F13" s="7">
        <v>0.41399999999999998</v>
      </c>
      <c r="G13" s="7">
        <v>0.47299999999999998</v>
      </c>
      <c r="H13" s="7">
        <v>0.44500000000000001</v>
      </c>
      <c r="I13" s="7">
        <v>0.47299999999999998</v>
      </c>
      <c r="J13" s="7">
        <v>0.45</v>
      </c>
      <c r="K13" s="7">
        <v>0.443</v>
      </c>
      <c r="L13" s="7">
        <v>0.39800000000000002</v>
      </c>
      <c r="M13" s="7">
        <v>0.442</v>
      </c>
      <c r="N13" s="7">
        <v>0.436</v>
      </c>
      <c r="O13" s="7">
        <v>0.40600000000000003</v>
      </c>
      <c r="P13" s="7">
        <v>0.43099999999999999</v>
      </c>
      <c r="Q13" s="7">
        <v>0.45400000000000001</v>
      </c>
      <c r="R13" s="7">
        <v>0.40300000000000002</v>
      </c>
      <c r="S13" s="7">
        <v>0.45800000000000002</v>
      </c>
      <c r="T13" s="7">
        <v>0.53100000000000003</v>
      </c>
      <c r="U13" s="7">
        <v>0.40400000000000003</v>
      </c>
      <c r="V13" s="7">
        <v>0.38300000000000001</v>
      </c>
      <c r="W13" s="7">
        <v>0.47</v>
      </c>
      <c r="X13" s="7">
        <v>0.46700000000000003</v>
      </c>
      <c r="Y13" s="7">
        <v>0.378</v>
      </c>
      <c r="Z13" s="7">
        <v>0.437</v>
      </c>
      <c r="AA13" s="7">
        <v>0.443</v>
      </c>
      <c r="AB13" s="7">
        <v>0.33700000000000002</v>
      </c>
      <c r="AC13" s="7">
        <v>0.39400000000000002</v>
      </c>
      <c r="AD13" s="7">
        <v>0.442</v>
      </c>
      <c r="AE13" s="7">
        <v>0.41799999999999998</v>
      </c>
      <c r="AF13" s="7">
        <v>0.45600000000000002</v>
      </c>
      <c r="AG13" s="7">
        <v>0.42399999999999999</v>
      </c>
      <c r="AH13" s="7">
        <v>0.438</v>
      </c>
      <c r="AI13" s="7">
        <v>0.38700000000000001</v>
      </c>
      <c r="AJ13" s="7">
        <v>0.45</v>
      </c>
      <c r="AK13" s="7">
        <v>0.433</v>
      </c>
      <c r="AL13" s="7">
        <v>0.45600000000000002</v>
      </c>
      <c r="AM13" s="7">
        <v>0.44800000000000001</v>
      </c>
      <c r="AN13" s="7">
        <v>0.39</v>
      </c>
      <c r="AO13" s="7">
        <v>0.42699999999999999</v>
      </c>
      <c r="AP13" s="7">
        <v>0.45</v>
      </c>
      <c r="AQ13" s="7">
        <v>0.4</v>
      </c>
      <c r="AR13" s="7">
        <v>0.40799999999999997</v>
      </c>
      <c r="AS13" s="7">
        <v>0.40200000000000002</v>
      </c>
      <c r="AT13" s="7">
        <v>0.435</v>
      </c>
      <c r="AU13" s="7">
        <v>0.443</v>
      </c>
      <c r="AV13" s="7">
        <v>0.443</v>
      </c>
      <c r="AW13" s="7">
        <v>0.434</v>
      </c>
      <c r="AX13" s="7">
        <v>0.44900000000000001</v>
      </c>
      <c r="AY13" s="7">
        <v>0.433</v>
      </c>
      <c r="AZ13" s="7">
        <v>0.42599999999999999</v>
      </c>
    </row>
    <row r="14" spans="1:52" ht="15.4" customHeight="1" x14ac:dyDescent="0.4">
      <c r="A14" s="27"/>
      <c r="B14" s="1">
        <v>5</v>
      </c>
      <c r="C14" s="7">
        <v>0.33800000000000002</v>
      </c>
      <c r="D14" s="7">
        <v>0.32500000000000001</v>
      </c>
      <c r="E14" s="7">
        <v>0.35199999999999998</v>
      </c>
      <c r="F14" s="7">
        <v>0.28699999999999998</v>
      </c>
      <c r="G14" s="7">
        <v>0.4</v>
      </c>
      <c r="H14" s="7">
        <v>0.34599999999999997</v>
      </c>
      <c r="I14" s="7">
        <v>0.38300000000000001</v>
      </c>
      <c r="J14" s="7">
        <v>0.35399999999999998</v>
      </c>
      <c r="K14" s="7">
        <v>0.33300000000000002</v>
      </c>
      <c r="L14" s="7">
        <v>0.30099999999999999</v>
      </c>
      <c r="M14" s="7">
        <v>0.32300000000000001</v>
      </c>
      <c r="N14" s="7">
        <v>0.31900000000000001</v>
      </c>
      <c r="O14" s="7">
        <v>0.3</v>
      </c>
      <c r="P14" s="7">
        <v>0.32</v>
      </c>
      <c r="Q14" s="7">
        <v>0.39200000000000002</v>
      </c>
      <c r="R14" s="7">
        <v>0.314</v>
      </c>
      <c r="S14" s="7">
        <v>0.35099999999999998</v>
      </c>
      <c r="T14" s="7">
        <v>0.42799999999999999</v>
      </c>
      <c r="U14" s="7">
        <v>0.32500000000000001</v>
      </c>
      <c r="V14" s="7">
        <v>0.312</v>
      </c>
      <c r="W14" s="7">
        <v>0.36199999999999999</v>
      </c>
      <c r="X14" s="7">
        <v>0.36899999999999999</v>
      </c>
      <c r="Y14" s="7">
        <v>0.29299999999999998</v>
      </c>
      <c r="Z14" s="7">
        <v>0.311</v>
      </c>
      <c r="AA14" s="7">
        <v>0.32900000000000001</v>
      </c>
      <c r="AB14" s="7">
        <v>0.22</v>
      </c>
      <c r="AC14" s="7">
        <v>0.29299999999999998</v>
      </c>
      <c r="AD14" s="7">
        <v>0.35</v>
      </c>
      <c r="AE14" s="7">
        <v>0.30599999999999999</v>
      </c>
      <c r="AF14" s="7">
        <v>0.35299999999999998</v>
      </c>
      <c r="AG14" s="7">
        <v>0.35199999999999998</v>
      </c>
      <c r="AH14" s="7">
        <v>0.34699999999999998</v>
      </c>
      <c r="AI14" s="7">
        <v>0.27100000000000002</v>
      </c>
      <c r="AJ14" s="7">
        <v>0.31900000000000001</v>
      </c>
      <c r="AK14" s="7">
        <v>0.35499999999999998</v>
      </c>
      <c r="AL14" s="7">
        <v>0.33500000000000002</v>
      </c>
      <c r="AM14" s="7">
        <v>0.34200000000000003</v>
      </c>
      <c r="AN14" s="7">
        <v>0.30399999999999999</v>
      </c>
      <c r="AO14" s="7">
        <v>0.32</v>
      </c>
      <c r="AP14" s="7">
        <v>0.28699999999999998</v>
      </c>
      <c r="AQ14" s="7">
        <v>0.28699999999999998</v>
      </c>
      <c r="AR14" s="7">
        <v>0.32200000000000001</v>
      </c>
      <c r="AS14" s="7">
        <v>0.308</v>
      </c>
      <c r="AT14" s="7">
        <v>0.318</v>
      </c>
      <c r="AU14" s="7">
        <v>0.34</v>
      </c>
      <c r="AV14" s="7">
        <v>0.33400000000000002</v>
      </c>
      <c r="AW14" s="7">
        <v>0.32</v>
      </c>
      <c r="AX14" s="7">
        <v>0.39200000000000002</v>
      </c>
      <c r="AY14" s="7">
        <v>0.36299999999999999</v>
      </c>
      <c r="AZ14" s="7">
        <v>0.30199999999999999</v>
      </c>
    </row>
    <row r="15" spans="1:52" ht="15.4" customHeight="1" x14ac:dyDescent="0.4">
      <c r="A15" s="27"/>
      <c r="B15" s="1">
        <v>10</v>
      </c>
      <c r="C15" s="7">
        <v>0.32200000000000001</v>
      </c>
      <c r="D15" s="7">
        <v>0.32800000000000001</v>
      </c>
      <c r="E15" s="7">
        <v>0.35099999999999998</v>
      </c>
      <c r="F15" s="7">
        <v>0.27200000000000002</v>
      </c>
      <c r="G15" s="7">
        <v>0.38900000000000001</v>
      </c>
      <c r="H15" s="7">
        <v>0.34100000000000003</v>
      </c>
      <c r="I15" s="7">
        <v>0.4</v>
      </c>
      <c r="J15" s="7">
        <v>0.33100000000000002</v>
      </c>
      <c r="K15" s="7">
        <v>0.31900000000000001</v>
      </c>
      <c r="L15" s="7">
        <v>0.28199999999999997</v>
      </c>
      <c r="M15" s="7">
        <v>0.31</v>
      </c>
      <c r="N15" s="7">
        <v>0.32400000000000001</v>
      </c>
      <c r="O15" s="7">
        <v>0.316</v>
      </c>
      <c r="P15" s="7">
        <v>0.312</v>
      </c>
      <c r="Q15" s="7">
        <v>0.376</v>
      </c>
      <c r="R15" s="7">
        <v>0.318</v>
      </c>
      <c r="S15" s="7">
        <v>0.33900000000000002</v>
      </c>
      <c r="T15" s="7">
        <v>0.439</v>
      </c>
      <c r="U15" s="7">
        <v>0.35199999999999998</v>
      </c>
      <c r="V15" s="7">
        <v>0.30299999999999999</v>
      </c>
      <c r="W15" s="7">
        <v>0.35899999999999999</v>
      </c>
      <c r="X15" s="7">
        <v>0.36</v>
      </c>
      <c r="Y15" s="7">
        <v>0.29699999999999999</v>
      </c>
      <c r="Z15" s="7">
        <v>0.30199999999999999</v>
      </c>
      <c r="AA15" s="7">
        <v>0.33900000000000002</v>
      </c>
      <c r="AB15" s="7">
        <v>0.21299999999999999</v>
      </c>
      <c r="AC15" s="7">
        <v>0.309</v>
      </c>
      <c r="AD15" s="7">
        <v>0.32500000000000001</v>
      </c>
      <c r="AE15" s="7">
        <v>0.27300000000000002</v>
      </c>
      <c r="AF15" s="7">
        <v>0.36</v>
      </c>
      <c r="AG15" s="7">
        <v>0.33400000000000002</v>
      </c>
      <c r="AH15" s="7">
        <v>0.34899999999999998</v>
      </c>
      <c r="AI15" s="7">
        <v>0.26400000000000001</v>
      </c>
      <c r="AJ15" s="7">
        <v>0.32</v>
      </c>
      <c r="AK15" s="7">
        <v>0.35099999999999998</v>
      </c>
      <c r="AL15" s="7">
        <v>0.33500000000000002</v>
      </c>
      <c r="AM15" s="7">
        <v>0.32100000000000001</v>
      </c>
      <c r="AN15" s="7">
        <v>0.29899999999999999</v>
      </c>
      <c r="AO15" s="7">
        <v>0.317</v>
      </c>
      <c r="AP15" s="7">
        <v>0.29399999999999998</v>
      </c>
      <c r="AQ15" s="7">
        <v>0.28399999999999997</v>
      </c>
      <c r="AR15" s="7">
        <v>0.315</v>
      </c>
      <c r="AS15" s="7">
        <v>0.308</v>
      </c>
      <c r="AT15" s="7">
        <v>0.29699999999999999</v>
      </c>
      <c r="AU15" s="7">
        <v>0.309</v>
      </c>
      <c r="AV15" s="7">
        <v>0.35399999999999998</v>
      </c>
      <c r="AW15" s="7">
        <v>0.31</v>
      </c>
      <c r="AX15" s="7">
        <v>0.38900000000000001</v>
      </c>
      <c r="AY15" s="7">
        <v>0.35799999999999998</v>
      </c>
      <c r="AZ15" s="7">
        <v>0.29899999999999999</v>
      </c>
    </row>
    <row r="16" spans="1:52" ht="15.4" customHeight="1" x14ac:dyDescent="0.4">
      <c r="A16" s="27"/>
      <c r="B16" s="1">
        <v>15</v>
      </c>
      <c r="C16" s="7">
        <v>0.33100000000000002</v>
      </c>
      <c r="D16" s="7">
        <v>0.33500000000000002</v>
      </c>
      <c r="E16" s="7">
        <v>0.34300000000000003</v>
      </c>
      <c r="F16" s="7">
        <v>0.254</v>
      </c>
      <c r="G16" s="7">
        <v>0.40400000000000003</v>
      </c>
      <c r="H16" s="7">
        <v>0.35299999999999998</v>
      </c>
      <c r="I16" s="7">
        <v>0.39400000000000002</v>
      </c>
      <c r="J16" s="7">
        <v>0.33800000000000002</v>
      </c>
      <c r="K16" s="7">
        <v>0.32100000000000001</v>
      </c>
      <c r="L16" s="7">
        <v>0.29499999999999998</v>
      </c>
      <c r="M16" s="7">
        <v>0.313</v>
      </c>
      <c r="N16" s="7">
        <v>0.33100000000000002</v>
      </c>
      <c r="O16" s="7">
        <v>0.30099999999999999</v>
      </c>
      <c r="P16" s="7">
        <v>0.30199999999999999</v>
      </c>
      <c r="Q16" s="7">
        <v>0.38500000000000001</v>
      </c>
      <c r="R16" s="7">
        <v>0.315</v>
      </c>
      <c r="S16" s="7">
        <v>0.34899999999999998</v>
      </c>
      <c r="T16" s="7">
        <v>0.439</v>
      </c>
      <c r="U16" s="7">
        <v>0.34</v>
      </c>
      <c r="V16" s="7">
        <v>0.29499999999999998</v>
      </c>
      <c r="W16" s="7">
        <v>0.36399999999999999</v>
      </c>
      <c r="X16" s="7">
        <v>0.36299999999999999</v>
      </c>
      <c r="Y16" s="7">
        <v>0.28899999999999998</v>
      </c>
      <c r="Z16" s="7">
        <v>0.30199999999999999</v>
      </c>
      <c r="AA16" s="7">
        <v>0.35</v>
      </c>
      <c r="AB16" s="7">
        <v>0.216</v>
      </c>
      <c r="AC16" s="7">
        <v>0.29599999999999999</v>
      </c>
      <c r="AD16" s="7">
        <v>0.33600000000000002</v>
      </c>
      <c r="AE16" s="7">
        <v>0.29799999999999999</v>
      </c>
      <c r="AF16" s="7">
        <v>0.35599999999999998</v>
      </c>
      <c r="AG16" s="7">
        <v>0.34200000000000003</v>
      </c>
      <c r="AH16" s="7">
        <v>0.35299999999999998</v>
      </c>
      <c r="AI16" s="7">
        <v>0.26900000000000002</v>
      </c>
      <c r="AJ16" s="7">
        <v>0.32700000000000001</v>
      </c>
      <c r="AK16" s="7">
        <v>0.36</v>
      </c>
      <c r="AL16" s="7">
        <v>0.33100000000000002</v>
      </c>
      <c r="AM16" s="7">
        <v>0.33800000000000002</v>
      </c>
      <c r="AN16" s="7">
        <v>0.311</v>
      </c>
      <c r="AO16" s="7">
        <v>0.32700000000000001</v>
      </c>
      <c r="AP16" s="7">
        <v>0.29299999999999998</v>
      </c>
      <c r="AQ16" s="7">
        <v>0.28199999999999997</v>
      </c>
      <c r="AR16" s="7">
        <v>0.33900000000000002</v>
      </c>
      <c r="AS16" s="7">
        <v>0.311</v>
      </c>
      <c r="AT16" s="7">
        <v>0.309</v>
      </c>
      <c r="AU16" s="7">
        <v>0.317</v>
      </c>
      <c r="AV16" s="7">
        <v>0.34300000000000003</v>
      </c>
      <c r="AW16" s="7">
        <v>0.32200000000000001</v>
      </c>
      <c r="AX16" s="7">
        <v>0.39100000000000001</v>
      </c>
      <c r="AY16" s="7">
        <v>0.35899999999999999</v>
      </c>
      <c r="AZ16" s="7">
        <v>0.30099999999999999</v>
      </c>
    </row>
    <row r="17" spans="1:52" ht="15.4" customHeight="1" x14ac:dyDescent="0.4">
      <c r="A17" s="27"/>
      <c r="B17" s="1">
        <v>20</v>
      </c>
      <c r="C17" s="3">
        <v>0.312</v>
      </c>
      <c r="D17" s="3">
        <v>0.33500000000000002</v>
      </c>
      <c r="E17" s="3">
        <v>0.34</v>
      </c>
      <c r="F17" s="3">
        <v>0.25800000000000001</v>
      </c>
      <c r="G17" s="3">
        <v>0.40200000000000002</v>
      </c>
      <c r="H17" s="3">
        <v>0.34599999999999997</v>
      </c>
      <c r="I17" s="3">
        <v>0.38700000000000001</v>
      </c>
      <c r="J17" s="3">
        <v>0.33200000000000002</v>
      </c>
      <c r="K17" s="3">
        <v>0.32</v>
      </c>
      <c r="L17" s="3">
        <v>0.28899999999999998</v>
      </c>
      <c r="M17" s="3">
        <v>0.32400000000000001</v>
      </c>
      <c r="N17" s="3">
        <v>0.34599999999999997</v>
      </c>
      <c r="O17" s="3">
        <v>0.30599999999999999</v>
      </c>
      <c r="P17" s="3">
        <v>0.314</v>
      </c>
      <c r="Q17" s="3">
        <v>0.36199999999999999</v>
      </c>
      <c r="R17" s="3">
        <v>0.30399999999999999</v>
      </c>
      <c r="S17" s="3">
        <v>0.34300000000000003</v>
      </c>
      <c r="T17" s="3">
        <v>0.42799999999999999</v>
      </c>
      <c r="U17" s="3">
        <v>0.33400000000000002</v>
      </c>
      <c r="V17" s="3">
        <v>0.30299999999999999</v>
      </c>
      <c r="W17" s="3">
        <v>0.35699999999999998</v>
      </c>
      <c r="X17" s="3">
        <v>0.36299999999999999</v>
      </c>
      <c r="Y17" s="3">
        <v>0.29099999999999998</v>
      </c>
      <c r="Z17" s="3">
        <v>0.30299999999999999</v>
      </c>
      <c r="AA17" s="3">
        <v>0.34399999999999997</v>
      </c>
      <c r="AB17" s="3">
        <v>0.20799999999999999</v>
      </c>
      <c r="AC17" s="3">
        <v>0.29899999999999999</v>
      </c>
      <c r="AD17" s="3">
        <v>0.32200000000000001</v>
      </c>
      <c r="AE17" s="3">
        <v>0.28999999999999998</v>
      </c>
      <c r="AF17" s="3">
        <v>0.35699999999999998</v>
      </c>
      <c r="AG17" s="3">
        <v>0.33800000000000002</v>
      </c>
      <c r="AH17" s="3">
        <v>0.34899999999999998</v>
      </c>
      <c r="AI17" s="3">
        <v>0.27300000000000002</v>
      </c>
      <c r="AJ17" s="3">
        <v>0.317</v>
      </c>
      <c r="AK17" s="3">
        <v>0.35</v>
      </c>
      <c r="AL17" s="3">
        <v>0.32600000000000001</v>
      </c>
      <c r="AM17" s="3">
        <v>0.32300000000000001</v>
      </c>
      <c r="AN17" s="3">
        <v>0.28899999999999998</v>
      </c>
      <c r="AO17" s="3">
        <v>0.33400000000000002</v>
      </c>
      <c r="AP17" s="3">
        <v>0.29199999999999998</v>
      </c>
      <c r="AQ17" s="3">
        <v>0.27900000000000003</v>
      </c>
      <c r="AR17" s="3">
        <v>0.33300000000000002</v>
      </c>
      <c r="AS17" s="3">
        <v>0.31</v>
      </c>
      <c r="AT17" s="3">
        <v>0.32100000000000001</v>
      </c>
      <c r="AU17" s="3">
        <v>0.318</v>
      </c>
      <c r="AV17" s="3">
        <v>0.33400000000000002</v>
      </c>
      <c r="AW17" s="3">
        <v>0.31900000000000001</v>
      </c>
      <c r="AX17" s="3">
        <v>0.378</v>
      </c>
      <c r="AY17" s="3">
        <v>0.36299999999999999</v>
      </c>
      <c r="AZ17" s="3">
        <v>0.29799999999999999</v>
      </c>
    </row>
    <row r="18" spans="1:52" ht="15.4" customHeight="1" x14ac:dyDescent="0.4">
      <c r="A18" s="27"/>
      <c r="B18" s="1">
        <v>25</v>
      </c>
      <c r="C18" s="3">
        <v>0.316</v>
      </c>
      <c r="D18" s="3">
        <v>0.32800000000000001</v>
      </c>
      <c r="E18" s="3">
        <v>0.34300000000000003</v>
      </c>
      <c r="F18" s="3">
        <v>0.24</v>
      </c>
      <c r="G18" s="3">
        <v>0.39100000000000001</v>
      </c>
      <c r="H18" s="3">
        <v>0.34899999999999998</v>
      </c>
      <c r="I18" s="3">
        <v>0.38100000000000001</v>
      </c>
      <c r="J18" s="3">
        <v>0.33</v>
      </c>
      <c r="K18" s="3">
        <v>0.32500000000000001</v>
      </c>
      <c r="L18" s="3">
        <v>0.28199999999999997</v>
      </c>
      <c r="M18" s="3">
        <v>0.312</v>
      </c>
      <c r="N18" s="3">
        <v>0.33</v>
      </c>
      <c r="O18" s="3">
        <v>0.29199999999999998</v>
      </c>
      <c r="P18" s="3">
        <v>0.30599999999999999</v>
      </c>
      <c r="Q18" s="3">
        <v>0.376</v>
      </c>
      <c r="R18" s="3">
        <v>0.315</v>
      </c>
      <c r="S18" s="3">
        <v>0.34699999999999998</v>
      </c>
      <c r="T18" s="3">
        <v>0.435</v>
      </c>
      <c r="U18" s="3">
        <v>0.32400000000000001</v>
      </c>
      <c r="V18" s="3">
        <v>0.29499999999999998</v>
      </c>
      <c r="W18" s="3">
        <v>0.36</v>
      </c>
      <c r="X18" s="3">
        <v>0.35199999999999998</v>
      </c>
      <c r="Y18" s="3">
        <v>0.29499999999999998</v>
      </c>
      <c r="Z18" s="3">
        <v>0.3</v>
      </c>
      <c r="AA18" s="3">
        <v>0.32500000000000001</v>
      </c>
      <c r="AB18" s="3">
        <v>0.214</v>
      </c>
      <c r="AC18" s="3">
        <v>0.29299999999999998</v>
      </c>
      <c r="AD18" s="3">
        <v>0.315</v>
      </c>
      <c r="AE18" s="3">
        <v>0.29299999999999998</v>
      </c>
      <c r="AF18" s="3">
        <v>0.34599999999999997</v>
      </c>
      <c r="AG18" s="3">
        <v>0.32800000000000001</v>
      </c>
      <c r="AH18" s="3">
        <v>0.34499999999999997</v>
      </c>
      <c r="AI18" s="3">
        <v>0.26200000000000001</v>
      </c>
      <c r="AJ18" s="3">
        <v>0.30599999999999999</v>
      </c>
      <c r="AK18" s="3">
        <v>0.35199999999999998</v>
      </c>
      <c r="AL18" s="3">
        <v>0.32100000000000001</v>
      </c>
      <c r="AM18" s="3">
        <v>0.31900000000000001</v>
      </c>
      <c r="AN18" s="3">
        <v>0.28699999999999998</v>
      </c>
      <c r="AO18" s="3">
        <v>0.313</v>
      </c>
      <c r="AP18" s="3">
        <v>0.28699999999999998</v>
      </c>
      <c r="AQ18" s="3">
        <v>0.27500000000000002</v>
      </c>
      <c r="AR18" s="3">
        <v>0.32400000000000001</v>
      </c>
      <c r="AS18" s="3">
        <v>0.30299999999999999</v>
      </c>
      <c r="AT18" s="3">
        <v>0.3</v>
      </c>
      <c r="AU18" s="3">
        <v>0.31</v>
      </c>
      <c r="AV18" s="3">
        <v>0.33600000000000002</v>
      </c>
      <c r="AW18" s="3">
        <v>0.308</v>
      </c>
      <c r="AX18" s="3">
        <v>0.38300000000000001</v>
      </c>
      <c r="AY18" s="3">
        <v>0.35499999999999998</v>
      </c>
      <c r="AZ18" s="3">
        <v>0.30199999999999999</v>
      </c>
    </row>
    <row r="19" spans="1:52" ht="15.4" customHeight="1" x14ac:dyDescent="0.4">
      <c r="A19" s="27"/>
      <c r="B19" s="1">
        <v>30</v>
      </c>
      <c r="C19" s="3">
        <v>0.312</v>
      </c>
      <c r="D19" s="3">
        <v>0.32600000000000001</v>
      </c>
      <c r="E19" s="3">
        <v>0.33500000000000002</v>
      </c>
      <c r="F19" s="3">
        <v>0.26200000000000001</v>
      </c>
      <c r="G19" s="3">
        <v>0.39400000000000002</v>
      </c>
      <c r="H19" s="3">
        <v>0.34</v>
      </c>
      <c r="I19" s="3">
        <v>0.375</v>
      </c>
      <c r="J19" s="3">
        <v>0.34</v>
      </c>
      <c r="K19" s="3">
        <v>0.32100000000000001</v>
      </c>
      <c r="L19" s="3">
        <v>0.28000000000000003</v>
      </c>
      <c r="M19" s="3">
        <v>0.29899999999999999</v>
      </c>
      <c r="N19" s="3">
        <v>0.32400000000000001</v>
      </c>
      <c r="O19" s="3">
        <v>0.30399999999999999</v>
      </c>
      <c r="P19" s="3">
        <v>0.30599999999999999</v>
      </c>
      <c r="Q19" s="3">
        <v>0.38300000000000001</v>
      </c>
      <c r="R19" s="3">
        <v>0.312</v>
      </c>
      <c r="S19" s="3">
        <v>0.33300000000000002</v>
      </c>
      <c r="T19" s="3">
        <v>0.434</v>
      </c>
      <c r="U19" s="3">
        <v>0.32900000000000001</v>
      </c>
      <c r="V19" s="3">
        <v>0.30199999999999999</v>
      </c>
      <c r="W19" s="3">
        <v>0.36399999999999999</v>
      </c>
      <c r="X19" s="3">
        <v>0.37</v>
      </c>
      <c r="Y19" s="3">
        <v>0.29399999999999998</v>
      </c>
      <c r="Z19" s="3">
        <v>0.29499999999999998</v>
      </c>
      <c r="AA19" s="3">
        <v>0.33900000000000002</v>
      </c>
      <c r="AB19" s="3">
        <v>0.21099999999999999</v>
      </c>
      <c r="AC19" s="3">
        <v>0.29099999999999998</v>
      </c>
      <c r="AD19" s="3">
        <v>0.32900000000000001</v>
      </c>
      <c r="AE19" s="3">
        <v>0.29099999999999998</v>
      </c>
      <c r="AF19" s="3">
        <v>0.35199999999999998</v>
      </c>
      <c r="AG19" s="3">
        <v>0.33300000000000002</v>
      </c>
      <c r="AH19" s="3">
        <v>0.35099999999999998</v>
      </c>
      <c r="AI19" s="3">
        <v>0.26800000000000002</v>
      </c>
      <c r="AJ19" s="3">
        <v>0.317</v>
      </c>
      <c r="AK19" s="3">
        <v>0.33900000000000002</v>
      </c>
      <c r="AL19" s="3">
        <v>0.31900000000000001</v>
      </c>
      <c r="AM19" s="3">
        <v>0.32100000000000001</v>
      </c>
      <c r="AN19" s="3">
        <v>0.29399999999999998</v>
      </c>
      <c r="AO19" s="3">
        <v>0.311</v>
      </c>
      <c r="AP19" s="3">
        <v>0.29399999999999998</v>
      </c>
      <c r="AQ19" s="3">
        <v>0.26900000000000002</v>
      </c>
      <c r="AR19" s="3">
        <v>0.33100000000000002</v>
      </c>
      <c r="AS19" s="3">
        <v>0.30199999999999999</v>
      </c>
      <c r="AT19" s="3">
        <v>0.311</v>
      </c>
      <c r="AU19" s="3">
        <v>0.30599999999999999</v>
      </c>
      <c r="AV19" s="3">
        <v>0.32800000000000001</v>
      </c>
      <c r="AW19" s="3">
        <v>0.32200000000000001</v>
      </c>
      <c r="AX19" s="3">
        <v>0.38600000000000001</v>
      </c>
      <c r="AY19" s="3">
        <v>0.35899999999999999</v>
      </c>
      <c r="AZ19" s="3">
        <v>0.30399999999999999</v>
      </c>
    </row>
    <row r="20" spans="1:52" ht="15.4" customHeight="1" x14ac:dyDescent="0.4">
      <c r="A20" s="27"/>
      <c r="B20" s="1">
        <v>35</v>
      </c>
      <c r="C20" s="3">
        <v>0.313</v>
      </c>
      <c r="D20" s="3">
        <v>0.309</v>
      </c>
      <c r="E20" s="3">
        <v>0.32700000000000001</v>
      </c>
      <c r="F20" s="3">
        <v>0.253</v>
      </c>
      <c r="G20" s="3">
        <v>0.38900000000000001</v>
      </c>
      <c r="H20" s="3">
        <v>0.33300000000000002</v>
      </c>
      <c r="I20" s="3">
        <v>0.38400000000000001</v>
      </c>
      <c r="J20" s="3">
        <v>0.316</v>
      </c>
      <c r="K20" s="3">
        <v>0.32400000000000001</v>
      </c>
      <c r="L20" s="3">
        <v>0.27600000000000002</v>
      </c>
      <c r="M20" s="3">
        <v>0.318</v>
      </c>
      <c r="N20" s="3">
        <v>0.316</v>
      </c>
      <c r="O20" s="3">
        <v>0.28399999999999997</v>
      </c>
      <c r="P20" s="3">
        <v>0.30299999999999999</v>
      </c>
      <c r="Q20" s="3">
        <v>0.36599999999999999</v>
      </c>
      <c r="R20" s="3">
        <v>0.30599999999999999</v>
      </c>
      <c r="S20" s="3">
        <v>0.33800000000000002</v>
      </c>
      <c r="T20" s="3">
        <v>0.42699999999999999</v>
      </c>
      <c r="U20" s="3">
        <v>0.32900000000000001</v>
      </c>
      <c r="V20" s="3">
        <v>0.28999999999999998</v>
      </c>
      <c r="W20" s="3">
        <v>0.36499999999999999</v>
      </c>
      <c r="X20" s="3">
        <v>0.35899999999999999</v>
      </c>
      <c r="Y20" s="3">
        <v>0.28599999999999998</v>
      </c>
      <c r="Z20" s="3">
        <v>0.28999999999999998</v>
      </c>
      <c r="AA20" s="3">
        <v>0.33100000000000002</v>
      </c>
      <c r="AB20" s="3">
        <v>0.20300000000000001</v>
      </c>
      <c r="AC20" s="3">
        <v>0.28100000000000003</v>
      </c>
      <c r="AD20" s="3">
        <v>0.32100000000000001</v>
      </c>
      <c r="AE20" s="3">
        <v>0.29799999999999999</v>
      </c>
      <c r="AF20" s="3">
        <v>0.34799999999999998</v>
      </c>
      <c r="AG20" s="3">
        <v>0.32900000000000001</v>
      </c>
      <c r="AH20" s="3">
        <v>0.35</v>
      </c>
      <c r="AI20" s="3">
        <v>0.25900000000000001</v>
      </c>
      <c r="AJ20" s="3">
        <v>0.314</v>
      </c>
      <c r="AK20" s="3">
        <v>0.34100000000000003</v>
      </c>
      <c r="AL20" s="3">
        <v>0.32200000000000001</v>
      </c>
      <c r="AM20" s="3">
        <v>0.316</v>
      </c>
      <c r="AN20" s="3">
        <v>0.28000000000000003</v>
      </c>
      <c r="AO20" s="3">
        <v>0.307</v>
      </c>
      <c r="AP20" s="3">
        <v>0.28599999999999998</v>
      </c>
      <c r="AQ20" s="3">
        <v>0.26700000000000002</v>
      </c>
      <c r="AR20" s="3">
        <v>0.32</v>
      </c>
      <c r="AS20" s="3">
        <v>0.30199999999999999</v>
      </c>
      <c r="AT20" s="3">
        <v>0.309</v>
      </c>
      <c r="AU20" s="3">
        <v>0.313</v>
      </c>
      <c r="AV20" s="3">
        <v>0.33200000000000002</v>
      </c>
      <c r="AW20" s="3">
        <v>0.30099999999999999</v>
      </c>
      <c r="AX20" s="3">
        <v>0.378</v>
      </c>
      <c r="AY20" s="3">
        <v>0.34399999999999997</v>
      </c>
      <c r="AZ20" s="3">
        <v>0.29599999999999999</v>
      </c>
    </row>
    <row r="21" spans="1:52" ht="15.4" customHeight="1" x14ac:dyDescent="0.4">
      <c r="A21" s="27"/>
      <c r="B21" s="1">
        <v>40</v>
      </c>
      <c r="C21" s="3">
        <v>0.317</v>
      </c>
      <c r="D21" s="3">
        <v>0.32200000000000001</v>
      </c>
      <c r="E21" s="3">
        <v>0.32700000000000001</v>
      </c>
      <c r="F21" s="3">
        <v>0.23599999999999999</v>
      </c>
      <c r="G21" s="3">
        <v>0.377</v>
      </c>
      <c r="H21" s="3">
        <v>0.33400000000000002</v>
      </c>
      <c r="I21" s="3">
        <v>0.379</v>
      </c>
      <c r="J21" s="3">
        <v>0.33200000000000002</v>
      </c>
      <c r="K21" s="3">
        <v>0.316</v>
      </c>
      <c r="L21" s="3">
        <v>0.27600000000000002</v>
      </c>
      <c r="M21" s="3">
        <v>0.30099999999999999</v>
      </c>
      <c r="N21" s="3">
        <v>0.32100000000000001</v>
      </c>
      <c r="O21" s="3">
        <v>0.29299999999999998</v>
      </c>
      <c r="P21" s="3">
        <v>0.29599999999999999</v>
      </c>
      <c r="Q21" s="3">
        <v>0.35799999999999998</v>
      </c>
      <c r="R21" s="3">
        <v>0.30299999999999999</v>
      </c>
      <c r="S21" s="3">
        <v>0.33800000000000002</v>
      </c>
      <c r="T21" s="3">
        <v>0.41199999999999998</v>
      </c>
      <c r="U21" s="3">
        <v>0.32800000000000001</v>
      </c>
      <c r="V21" s="3">
        <v>0.29099999999999998</v>
      </c>
      <c r="W21" s="3">
        <v>0.35599999999999998</v>
      </c>
      <c r="X21" s="3">
        <v>0.34699999999999998</v>
      </c>
      <c r="Y21" s="3">
        <v>0.28299999999999997</v>
      </c>
      <c r="Z21" s="3">
        <v>0.29599999999999999</v>
      </c>
      <c r="AA21" s="3">
        <v>0.34200000000000003</v>
      </c>
      <c r="AB21" s="3">
        <v>0.20100000000000001</v>
      </c>
      <c r="AC21" s="3">
        <v>0.29299999999999998</v>
      </c>
      <c r="AD21" s="3">
        <v>0.315</v>
      </c>
      <c r="AE21" s="3">
        <v>0.28100000000000003</v>
      </c>
      <c r="AF21" s="3">
        <v>0.34899999999999998</v>
      </c>
      <c r="AG21" s="3">
        <v>0.318</v>
      </c>
      <c r="AH21" s="3">
        <v>0.34899999999999998</v>
      </c>
      <c r="AI21" s="3">
        <v>0.25900000000000001</v>
      </c>
      <c r="AJ21" s="3">
        <v>0.30499999999999999</v>
      </c>
      <c r="AK21" s="3">
        <v>0.33900000000000002</v>
      </c>
      <c r="AL21" s="3">
        <v>0.316</v>
      </c>
      <c r="AM21" s="3">
        <v>0.30499999999999999</v>
      </c>
      <c r="AN21" s="3">
        <v>0.28999999999999998</v>
      </c>
      <c r="AO21" s="3">
        <v>0.30299999999999999</v>
      </c>
      <c r="AP21" s="3">
        <v>0.27700000000000002</v>
      </c>
      <c r="AQ21" s="3">
        <v>0.27600000000000002</v>
      </c>
      <c r="AR21" s="3">
        <v>0.32100000000000001</v>
      </c>
      <c r="AS21" s="3">
        <v>0.29499999999999998</v>
      </c>
      <c r="AT21" s="3">
        <v>0.29499999999999998</v>
      </c>
      <c r="AU21" s="3">
        <v>0.316</v>
      </c>
      <c r="AV21" s="3">
        <v>0.32100000000000001</v>
      </c>
      <c r="AW21" s="3">
        <v>0.312</v>
      </c>
      <c r="AX21" s="3">
        <v>0.379</v>
      </c>
      <c r="AY21" s="3">
        <v>0.36099999999999999</v>
      </c>
      <c r="AZ21" s="3">
        <v>0.29099999999999998</v>
      </c>
    </row>
    <row r="22" spans="1:52" ht="15.4" customHeight="1" x14ac:dyDescent="0.4">
      <c r="A22" s="27"/>
      <c r="B22" s="1">
        <v>45</v>
      </c>
      <c r="C22" s="3">
        <v>0.315</v>
      </c>
      <c r="D22" s="3">
        <v>0.313</v>
      </c>
      <c r="E22" s="3">
        <v>0.32300000000000001</v>
      </c>
      <c r="F22" s="3">
        <v>0.249</v>
      </c>
      <c r="G22" s="3">
        <v>0.39400000000000002</v>
      </c>
      <c r="H22" s="3">
        <v>0.33500000000000002</v>
      </c>
      <c r="I22" s="3">
        <v>0.373</v>
      </c>
      <c r="J22" s="3">
        <v>0.317</v>
      </c>
      <c r="K22" s="3">
        <v>0.30099999999999999</v>
      </c>
      <c r="L22" s="3">
        <v>0.28699999999999998</v>
      </c>
      <c r="M22" s="3">
        <v>0.29899999999999999</v>
      </c>
      <c r="N22" s="3">
        <v>0.316</v>
      </c>
      <c r="O22" s="3">
        <v>0.30299999999999999</v>
      </c>
      <c r="P22" s="3">
        <v>0.30199999999999999</v>
      </c>
      <c r="Q22" s="3">
        <v>0.37</v>
      </c>
      <c r="R22" s="3">
        <v>0.30499999999999999</v>
      </c>
      <c r="S22" s="3">
        <v>0.32400000000000001</v>
      </c>
      <c r="T22" s="3">
        <v>0.40400000000000003</v>
      </c>
      <c r="U22" s="3">
        <v>0.317</v>
      </c>
      <c r="V22" s="3">
        <v>0.28899999999999998</v>
      </c>
      <c r="W22" s="3">
        <v>0.35</v>
      </c>
      <c r="X22" s="3">
        <v>0.35399999999999998</v>
      </c>
      <c r="Y22" s="3">
        <v>0.28799999999999998</v>
      </c>
      <c r="Z22" s="3">
        <v>0.28999999999999998</v>
      </c>
      <c r="AA22" s="3">
        <v>0.32800000000000001</v>
      </c>
      <c r="AB22" s="3">
        <v>0.19900000000000001</v>
      </c>
      <c r="AC22" s="3">
        <v>0.29699999999999999</v>
      </c>
      <c r="AD22" s="3">
        <v>0.307</v>
      </c>
      <c r="AE22" s="3">
        <v>0.28799999999999998</v>
      </c>
      <c r="AF22" s="3">
        <v>0.34499999999999997</v>
      </c>
      <c r="AG22" s="3">
        <v>0.31900000000000001</v>
      </c>
      <c r="AH22" s="3">
        <v>0.34499999999999997</v>
      </c>
      <c r="AI22" s="3">
        <v>0.26300000000000001</v>
      </c>
      <c r="AJ22" s="3">
        <v>0.29699999999999999</v>
      </c>
      <c r="AK22" s="3">
        <v>0.34300000000000003</v>
      </c>
      <c r="AL22" s="3">
        <v>0.313</v>
      </c>
      <c r="AM22" s="3">
        <v>0.31</v>
      </c>
      <c r="AN22" s="3">
        <v>0.27500000000000002</v>
      </c>
      <c r="AO22" s="3">
        <v>0.29499999999999998</v>
      </c>
      <c r="AP22" s="3">
        <v>0.27900000000000003</v>
      </c>
      <c r="AQ22" s="3">
        <v>0.26600000000000001</v>
      </c>
      <c r="AR22" s="3">
        <v>0.313</v>
      </c>
      <c r="AS22" s="3">
        <v>0.29199999999999998</v>
      </c>
      <c r="AT22" s="3">
        <v>0.309</v>
      </c>
      <c r="AU22" s="3">
        <v>0.30399999999999999</v>
      </c>
      <c r="AV22" s="3">
        <v>0.32100000000000001</v>
      </c>
      <c r="AW22" s="3">
        <v>0.30499999999999999</v>
      </c>
      <c r="AX22" s="3">
        <v>0.36599999999999999</v>
      </c>
      <c r="AY22" s="3">
        <v>0.34799999999999998</v>
      </c>
      <c r="AZ22" s="3">
        <v>0.29199999999999998</v>
      </c>
    </row>
    <row r="23" spans="1:52" ht="15.4" customHeight="1" x14ac:dyDescent="0.4">
      <c r="A23" s="28"/>
      <c r="B23" s="1">
        <v>50</v>
      </c>
      <c r="C23" s="3">
        <v>0.30399999999999999</v>
      </c>
      <c r="D23" s="3">
        <v>0.31</v>
      </c>
      <c r="E23" s="3">
        <v>0.317</v>
      </c>
      <c r="F23" s="3">
        <v>0.23499999999999999</v>
      </c>
      <c r="G23" s="3">
        <v>0.38900000000000001</v>
      </c>
      <c r="H23" s="3">
        <v>0.32700000000000001</v>
      </c>
      <c r="I23" s="3">
        <v>0.36899999999999999</v>
      </c>
      <c r="J23" s="3">
        <v>0.31900000000000001</v>
      </c>
      <c r="K23" s="3">
        <v>0.316</v>
      </c>
      <c r="L23" s="3">
        <v>0.27700000000000002</v>
      </c>
      <c r="M23" s="3">
        <v>0.30099999999999999</v>
      </c>
      <c r="N23" s="3">
        <v>0.315</v>
      </c>
      <c r="O23" s="3">
        <v>0.29199999999999998</v>
      </c>
      <c r="P23" s="3">
        <v>0.30199999999999999</v>
      </c>
      <c r="Q23" s="3">
        <v>0.372</v>
      </c>
      <c r="R23" s="3">
        <v>0.30499999999999999</v>
      </c>
      <c r="S23" s="3">
        <v>0.33400000000000002</v>
      </c>
      <c r="T23" s="3">
        <v>0.42699999999999999</v>
      </c>
      <c r="U23" s="3">
        <v>0.30299999999999999</v>
      </c>
      <c r="V23" s="3">
        <v>0.29599999999999999</v>
      </c>
      <c r="W23" s="3">
        <v>0.36299999999999999</v>
      </c>
      <c r="X23" s="3">
        <v>0.34300000000000003</v>
      </c>
      <c r="Y23" s="3">
        <v>0.27500000000000002</v>
      </c>
      <c r="Z23" s="3">
        <v>0.27700000000000002</v>
      </c>
      <c r="AA23" s="3">
        <v>0.32700000000000001</v>
      </c>
      <c r="AB23" s="3">
        <v>0.19</v>
      </c>
      <c r="AC23" s="3">
        <v>0.28699999999999998</v>
      </c>
      <c r="AD23" s="3">
        <v>0.3</v>
      </c>
      <c r="AE23" s="3">
        <v>0.29799999999999999</v>
      </c>
      <c r="AF23" s="3">
        <v>0.34599999999999997</v>
      </c>
      <c r="AG23" s="3">
        <v>0.32600000000000001</v>
      </c>
      <c r="AH23" s="3">
        <v>0.33500000000000002</v>
      </c>
      <c r="AI23" s="3">
        <v>0.254</v>
      </c>
      <c r="AJ23" s="3">
        <v>0.3</v>
      </c>
      <c r="AK23" s="3">
        <v>0.33200000000000002</v>
      </c>
      <c r="AL23" s="3">
        <v>0.314</v>
      </c>
      <c r="AM23" s="3">
        <v>0.31</v>
      </c>
      <c r="AN23" s="3">
        <v>0.27700000000000002</v>
      </c>
      <c r="AO23" s="3">
        <v>0.3</v>
      </c>
      <c r="AP23" s="3">
        <v>0.27300000000000002</v>
      </c>
      <c r="AQ23" s="3">
        <v>0.26500000000000001</v>
      </c>
      <c r="AR23" s="3">
        <v>0.311</v>
      </c>
      <c r="AS23" s="3">
        <v>0.28599999999999998</v>
      </c>
      <c r="AT23" s="3">
        <v>0.312</v>
      </c>
      <c r="AU23" s="3">
        <v>0.317</v>
      </c>
      <c r="AV23" s="3">
        <v>0.32300000000000001</v>
      </c>
      <c r="AW23" s="3">
        <v>0.29699999999999999</v>
      </c>
      <c r="AX23" s="3">
        <v>0.375</v>
      </c>
      <c r="AY23" s="3">
        <v>0.34499999999999997</v>
      </c>
      <c r="AZ23" s="3">
        <v>0.28399999999999997</v>
      </c>
    </row>
    <row r="24" spans="1:52" x14ac:dyDescent="0.4">
      <c r="A24" s="22" t="s">
        <v>66</v>
      </c>
      <c r="B24" s="1">
        <v>0</v>
      </c>
      <c r="C24" s="12">
        <f>1-C13/0.446</f>
        <v>0</v>
      </c>
      <c r="D24" s="12">
        <f>1-D13/0.435</f>
        <v>0</v>
      </c>
      <c r="E24" s="12">
        <f>1-E13/0.476</f>
        <v>0</v>
      </c>
      <c r="F24" s="12">
        <f>1-F13/0.414</f>
        <v>0</v>
      </c>
      <c r="G24" s="12">
        <f>1-G13/0.473</f>
        <v>0</v>
      </c>
      <c r="H24" s="12">
        <f>1-H13/0.445</f>
        <v>0</v>
      </c>
      <c r="I24" s="12">
        <f>1-I13/0.473</f>
        <v>0</v>
      </c>
      <c r="J24" s="12">
        <f>1-J13/0.45</f>
        <v>0</v>
      </c>
      <c r="K24" s="12">
        <f>1-K13/0.443</f>
        <v>0</v>
      </c>
      <c r="L24" s="12">
        <f>1-L13/0.398</f>
        <v>0</v>
      </c>
      <c r="M24" s="12">
        <f>1-M13/0.442</f>
        <v>0</v>
      </c>
      <c r="N24" s="12">
        <f>1-N13/0.436</f>
        <v>0</v>
      </c>
      <c r="O24" s="12">
        <f>1-O13/0.406</f>
        <v>0</v>
      </c>
      <c r="P24" s="12">
        <f>1-P13/0.431</f>
        <v>0</v>
      </c>
      <c r="Q24" s="12">
        <f>1-Q13/0.454</f>
        <v>0</v>
      </c>
      <c r="R24" s="12">
        <f>1-R13/0.403</f>
        <v>0</v>
      </c>
      <c r="S24" s="12">
        <f>1-S13/0.458</f>
        <v>0</v>
      </c>
      <c r="T24" s="12">
        <f>1-T13/0.531</f>
        <v>0</v>
      </c>
      <c r="U24" s="12">
        <f>1-U13/0.404</f>
        <v>0</v>
      </c>
      <c r="V24" s="12">
        <f>1-V13/0.383</f>
        <v>0</v>
      </c>
      <c r="W24" s="12">
        <f>1-W13/0.47</f>
        <v>0</v>
      </c>
      <c r="X24" s="12">
        <f>1-X13/0.467</f>
        <v>0</v>
      </c>
      <c r="Y24" s="12">
        <f>1-Y13/0.378</f>
        <v>0</v>
      </c>
      <c r="Z24" s="12">
        <f>1-Z13/0.437</f>
        <v>0</v>
      </c>
      <c r="AA24" s="12">
        <f>1-AA13/0.443</f>
        <v>0</v>
      </c>
      <c r="AB24" s="12">
        <f>1-AB13/0.337</f>
        <v>0</v>
      </c>
      <c r="AC24" s="12">
        <f>1-AC13/0.394</f>
        <v>0</v>
      </c>
      <c r="AD24" s="12">
        <f>1-AD13/0.442</f>
        <v>0</v>
      </c>
      <c r="AE24" s="12">
        <f>1-AE13/0.418</f>
        <v>0</v>
      </c>
      <c r="AF24" s="12">
        <f>1-AF13/0.456</f>
        <v>0</v>
      </c>
      <c r="AG24" s="12">
        <f>1-AG13/0.424</f>
        <v>0</v>
      </c>
      <c r="AH24" s="12">
        <f>1-AH13/0.438</f>
        <v>0</v>
      </c>
      <c r="AI24" s="12">
        <f>1-AI13/0.387</f>
        <v>0</v>
      </c>
      <c r="AJ24" s="12">
        <f>1-AJ13/0.45</f>
        <v>0</v>
      </c>
      <c r="AK24" s="12">
        <f>1-AK13/0.433</f>
        <v>0</v>
      </c>
      <c r="AL24" s="12">
        <f>1-AL13/0.456</f>
        <v>0</v>
      </c>
      <c r="AM24" s="12">
        <f>1-AM13/0.448</f>
        <v>0</v>
      </c>
      <c r="AN24" s="12">
        <f>1-AN13/0.39</f>
        <v>0</v>
      </c>
      <c r="AO24" s="12">
        <f>1-AO13/0.427</f>
        <v>0</v>
      </c>
      <c r="AP24" s="12">
        <f>1-AP13/0.45</f>
        <v>0</v>
      </c>
      <c r="AQ24" s="12">
        <f>1-AQ13/0.4</f>
        <v>0</v>
      </c>
      <c r="AR24" s="12">
        <f>1-AR13/0.408</f>
        <v>0</v>
      </c>
      <c r="AS24" s="12">
        <f>1-AS13/0.402</f>
        <v>0</v>
      </c>
      <c r="AT24" s="12">
        <f>1-AT13/0.435</f>
        <v>0</v>
      </c>
      <c r="AU24" s="12">
        <f>1-AU13/0.443</f>
        <v>0</v>
      </c>
      <c r="AV24" s="12">
        <f>1-AV13/0.443</f>
        <v>0</v>
      </c>
      <c r="AW24" s="12">
        <f>1-AW13/0.434</f>
        <v>0</v>
      </c>
      <c r="AX24" s="12">
        <f>1-AX13/0.449</f>
        <v>0</v>
      </c>
      <c r="AY24" s="12">
        <f>1-AY13/0.433</f>
        <v>0</v>
      </c>
      <c r="AZ24" s="12">
        <f>1-AZ13/0.426</f>
        <v>0</v>
      </c>
    </row>
    <row r="25" spans="1:52" x14ac:dyDescent="0.4">
      <c r="A25" s="23"/>
      <c r="B25" s="1">
        <v>5</v>
      </c>
      <c r="C25" s="14">
        <f t="shared" ref="C25:C34" si="0">1-C14/0.446</f>
        <v>0.24215246636771293</v>
      </c>
      <c r="D25" s="14">
        <f t="shared" ref="D25:D34" si="1">1-D14/0.435</f>
        <v>0.25287356321839083</v>
      </c>
      <c r="E25" s="14">
        <f t="shared" ref="E25:E34" si="2">1-E14/0.476</f>
        <v>0.26050420168067223</v>
      </c>
      <c r="F25" s="14">
        <f t="shared" ref="F25:F34" si="3">1-F14/0.414</f>
        <v>0.30676328502415462</v>
      </c>
      <c r="G25" s="14">
        <f t="shared" ref="G25:G34" si="4">1-G14/0.473</f>
        <v>0.15433403805496815</v>
      </c>
      <c r="H25" s="14">
        <f t="shared" ref="H25:H34" si="5">1-H14/0.445</f>
        <v>0.22247191011235967</v>
      </c>
      <c r="I25" s="14">
        <f t="shared" ref="I25:I34" si="6">1-I14/0.473</f>
        <v>0.19027484143763207</v>
      </c>
      <c r="J25" s="14">
        <f t="shared" ref="J25:J34" si="7">1-J14/0.45</f>
        <v>0.21333333333333337</v>
      </c>
      <c r="K25" s="14">
        <f t="shared" ref="K25:K34" si="8">1-K14/0.443</f>
        <v>0.24830699774266363</v>
      </c>
      <c r="L25" s="14">
        <f t="shared" ref="L25:L34" si="9">1-L14/0.398</f>
        <v>0.24371859296482423</v>
      </c>
      <c r="M25" s="12">
        <f t="shared" ref="M25:M34" si="10">1-M14/0.442</f>
        <v>0.26923076923076916</v>
      </c>
      <c r="N25" s="12">
        <f t="shared" ref="N25:N34" si="11">1-N14/0.436</f>
        <v>0.26834862385321101</v>
      </c>
      <c r="O25" s="12">
        <f t="shared" ref="O25:O34" si="12">1-O14/0.406</f>
        <v>0.26108374384236466</v>
      </c>
      <c r="P25" s="12">
        <f t="shared" ref="P25:P34" si="13">1-P14/0.431</f>
        <v>0.25754060324825978</v>
      </c>
      <c r="Q25" s="12">
        <f t="shared" ref="Q25:Q34" si="14">1-Q14/0.454</f>
        <v>0.13656387665198233</v>
      </c>
      <c r="R25" s="12">
        <f t="shared" ref="R25:R34" si="15">1-R14/0.403</f>
        <v>0.22084367245657577</v>
      </c>
      <c r="S25" s="12">
        <f t="shared" ref="S25:S34" si="16">1-S14/0.458</f>
        <v>0.23362445414847166</v>
      </c>
      <c r="T25" s="12">
        <f t="shared" ref="T25:T34" si="17">1-T14/0.531</f>
        <v>0.19397363465160078</v>
      </c>
      <c r="U25" s="12">
        <f t="shared" ref="U25:U34" si="18">1-U14/0.404</f>
        <v>0.19554455445544561</v>
      </c>
      <c r="V25" s="12">
        <f t="shared" ref="V25:V34" si="19">1-V14/0.383</f>
        <v>0.18537859007832902</v>
      </c>
      <c r="W25" s="12">
        <f t="shared" ref="W25:W34" si="20">1-W14/0.47</f>
        <v>0.22978723404255319</v>
      </c>
      <c r="X25" s="12">
        <f t="shared" ref="X25:X34" si="21">1-X14/0.467</f>
        <v>0.20985010706638119</v>
      </c>
      <c r="Y25" s="12">
        <f t="shared" ref="Y25:Y34" si="22">1-Y14/0.378</f>
        <v>0.22486772486772488</v>
      </c>
      <c r="Z25" s="12">
        <f t="shared" ref="Z25:Z34" si="23">1-Z14/0.437</f>
        <v>0.28832951945080088</v>
      </c>
      <c r="AA25" s="12">
        <f t="shared" ref="AA25:AA34" si="24">1-AA14/0.443</f>
        <v>0.2573363431151241</v>
      </c>
      <c r="AB25" s="12">
        <f t="shared" ref="AB25:AB34" si="25">1-AB14/0.337</f>
        <v>0.34718100890207715</v>
      </c>
      <c r="AC25" s="12">
        <f t="shared" ref="AC25:AC34" si="26">1-AC14/0.394</f>
        <v>0.25634517766497467</v>
      </c>
      <c r="AD25" s="12">
        <f t="shared" ref="AD25:AD34" si="27">1-AD14/0.442</f>
        <v>0.20814479638009054</v>
      </c>
      <c r="AE25" s="12">
        <f t="shared" ref="AE25:AE34" si="28">1-AE14/0.418</f>
        <v>0.26794258373205737</v>
      </c>
      <c r="AF25" s="12">
        <f t="shared" ref="AF25:AF34" si="29">1-AF14/0.456</f>
        <v>0.22587719298245623</v>
      </c>
      <c r="AG25" s="12">
        <f t="shared" ref="AG25:AG34" si="30">1-AG14/0.424</f>
        <v>0.16981132075471705</v>
      </c>
      <c r="AH25" s="12">
        <f t="shared" ref="AH25:AH34" si="31">1-AH14/0.438</f>
        <v>0.20776255707762559</v>
      </c>
      <c r="AI25" s="12">
        <f t="shared" ref="AI25:AI34" si="32">1-AI14/0.387</f>
        <v>0.29974160206718348</v>
      </c>
      <c r="AJ25" s="12">
        <f t="shared" ref="AJ25:AJ34" si="33">1-AJ14/0.45</f>
        <v>0.2911111111111111</v>
      </c>
      <c r="AK25" s="12">
        <f t="shared" ref="AK25:AK34" si="34">1-AK14/0.433</f>
        <v>0.18013856812933027</v>
      </c>
      <c r="AL25" s="12">
        <f t="shared" ref="AL25:AL34" si="35">1-AL14/0.456</f>
        <v>0.26535087719298245</v>
      </c>
      <c r="AM25" s="12">
        <f t="shared" ref="AM25:AM34" si="36">1-AM14/0.448</f>
        <v>0.23660714285714279</v>
      </c>
      <c r="AN25" s="12">
        <f t="shared" ref="AN25:AN34" si="37">1-AN14/0.39</f>
        <v>0.22051282051282051</v>
      </c>
      <c r="AO25" s="12">
        <f t="shared" ref="AO25:AO34" si="38">1-AO14/0.427</f>
        <v>0.25058548009367676</v>
      </c>
      <c r="AP25" s="12">
        <f t="shared" ref="AP25:AP34" si="39">1-AP14/0.45</f>
        <v>0.36222222222222233</v>
      </c>
      <c r="AQ25" s="12">
        <f t="shared" ref="AQ25:AQ34" si="40">1-AQ14/0.4</f>
        <v>0.28250000000000008</v>
      </c>
      <c r="AR25" s="12">
        <f t="shared" ref="AR25:AR34" si="41">1-AR14/0.408</f>
        <v>0.21078431372549011</v>
      </c>
      <c r="AS25" s="12">
        <f t="shared" ref="AS25:AS34" si="42">1-AS14/0.402</f>
        <v>0.23383084577114432</v>
      </c>
      <c r="AT25" s="12">
        <f t="shared" ref="AT25:AT34" si="43">1-AT14/0.435</f>
        <v>0.26896551724137929</v>
      </c>
      <c r="AU25" s="12">
        <f t="shared" ref="AU25:AV34" si="44">1-AU14/0.443</f>
        <v>0.23250564334085777</v>
      </c>
      <c r="AV25" s="12">
        <f t="shared" si="44"/>
        <v>0.24604966139954854</v>
      </c>
      <c r="AW25" s="12">
        <f t="shared" ref="AW25:AW34" si="45">1-AW14/0.434</f>
        <v>0.26267281105990781</v>
      </c>
      <c r="AX25" s="12">
        <f t="shared" ref="AX25:AX34" si="46">1-AX14/0.449</f>
        <v>0.12694877505567925</v>
      </c>
      <c r="AY25" s="12">
        <f t="shared" ref="AY25:AY34" si="47">1-AY14/0.433</f>
        <v>0.1616628175519631</v>
      </c>
      <c r="AZ25" s="12">
        <f t="shared" ref="AZ25:AZ34" si="48">1-AZ14/0.426</f>
        <v>0.29107981220657275</v>
      </c>
    </row>
    <row r="26" spans="1:52" x14ac:dyDescent="0.4">
      <c r="A26" s="23"/>
      <c r="B26" s="1">
        <v>10</v>
      </c>
      <c r="C26" s="14">
        <f t="shared" si="0"/>
        <v>0.27802690582959644</v>
      </c>
      <c r="D26" s="14">
        <f t="shared" si="1"/>
        <v>0.24597701149425288</v>
      </c>
      <c r="E26" s="14">
        <f t="shared" si="2"/>
        <v>0.26260504201680679</v>
      </c>
      <c r="F26" s="14">
        <f t="shared" si="3"/>
        <v>0.34299516908212557</v>
      </c>
      <c r="G26" s="14">
        <f t="shared" si="4"/>
        <v>0.17758985200845656</v>
      </c>
      <c r="H26" s="14">
        <f t="shared" si="5"/>
        <v>0.23370786516853925</v>
      </c>
      <c r="I26" s="14">
        <f t="shared" si="6"/>
        <v>0.15433403805496815</v>
      </c>
      <c r="J26" s="14">
        <f t="shared" si="7"/>
        <v>0.26444444444444437</v>
      </c>
      <c r="K26" s="14">
        <f t="shared" si="8"/>
        <v>0.27990970654627534</v>
      </c>
      <c r="L26" s="14">
        <f t="shared" si="9"/>
        <v>0.29145728643216096</v>
      </c>
      <c r="M26" s="12">
        <f t="shared" si="10"/>
        <v>0.29864253393665163</v>
      </c>
      <c r="N26" s="12">
        <f t="shared" si="11"/>
        <v>0.25688073394495414</v>
      </c>
      <c r="O26" s="12">
        <f t="shared" si="12"/>
        <v>0.2216748768472907</v>
      </c>
      <c r="P26" s="12">
        <f t="shared" si="13"/>
        <v>0.27610208816705339</v>
      </c>
      <c r="Q26" s="12">
        <f t="shared" si="14"/>
        <v>0.17180616740088106</v>
      </c>
      <c r="R26" s="12">
        <f t="shared" si="15"/>
        <v>0.21091811414392059</v>
      </c>
      <c r="S26" s="12">
        <f t="shared" si="16"/>
        <v>0.25982532751091703</v>
      </c>
      <c r="T26" s="12">
        <f t="shared" si="17"/>
        <v>0.17325800376647837</v>
      </c>
      <c r="U26" s="12">
        <f t="shared" si="18"/>
        <v>0.12871287128712883</v>
      </c>
      <c r="V26" s="12">
        <f t="shared" si="19"/>
        <v>0.20887728459530031</v>
      </c>
      <c r="W26" s="12">
        <f t="shared" si="20"/>
        <v>0.2361702127659574</v>
      </c>
      <c r="X26" s="12">
        <f t="shared" si="21"/>
        <v>0.22912205567451827</v>
      </c>
      <c r="Y26" s="12">
        <f t="shared" si="22"/>
        <v>0.2142857142857143</v>
      </c>
      <c r="Z26" s="12">
        <f t="shared" si="23"/>
        <v>0.30892448512585813</v>
      </c>
      <c r="AA26" s="12">
        <f t="shared" si="24"/>
        <v>0.23476297968397286</v>
      </c>
      <c r="AB26" s="12">
        <f t="shared" si="25"/>
        <v>0.36795252225519293</v>
      </c>
      <c r="AC26" s="12">
        <f t="shared" si="26"/>
        <v>0.21573604060913709</v>
      </c>
      <c r="AD26" s="12">
        <f t="shared" si="27"/>
        <v>0.26470588235294112</v>
      </c>
      <c r="AE26" s="12">
        <f t="shared" si="28"/>
        <v>0.34688995215311003</v>
      </c>
      <c r="AF26" s="12">
        <f t="shared" si="29"/>
        <v>0.21052631578947378</v>
      </c>
      <c r="AG26" s="12">
        <f t="shared" si="30"/>
        <v>0.21226415094339612</v>
      </c>
      <c r="AH26" s="12">
        <f t="shared" si="31"/>
        <v>0.20319634703196354</v>
      </c>
      <c r="AI26" s="12">
        <f t="shared" si="32"/>
        <v>0.31782945736434109</v>
      </c>
      <c r="AJ26" s="12">
        <f t="shared" si="33"/>
        <v>0.28888888888888886</v>
      </c>
      <c r="AK26" s="12">
        <f t="shared" si="34"/>
        <v>0.18937644341801385</v>
      </c>
      <c r="AL26" s="12">
        <f t="shared" si="35"/>
        <v>0.26535087719298245</v>
      </c>
      <c r="AM26" s="12">
        <f t="shared" si="36"/>
        <v>0.2834821428571429</v>
      </c>
      <c r="AN26" s="12">
        <f t="shared" si="37"/>
        <v>0.23333333333333339</v>
      </c>
      <c r="AO26" s="12">
        <f t="shared" si="38"/>
        <v>0.25761124121779855</v>
      </c>
      <c r="AP26" s="12">
        <f t="shared" si="39"/>
        <v>0.34666666666666668</v>
      </c>
      <c r="AQ26" s="12">
        <f t="shared" si="40"/>
        <v>0.29000000000000015</v>
      </c>
      <c r="AR26" s="12">
        <f t="shared" si="41"/>
        <v>0.2279411764705882</v>
      </c>
      <c r="AS26" s="12">
        <f t="shared" si="42"/>
        <v>0.23383084577114432</v>
      </c>
      <c r="AT26" s="12">
        <f t="shared" si="43"/>
        <v>0.31724137931034491</v>
      </c>
      <c r="AU26" s="12">
        <f t="shared" si="44"/>
        <v>0.30248306997742669</v>
      </c>
      <c r="AV26" s="12">
        <f t="shared" si="44"/>
        <v>0.20090293453724606</v>
      </c>
      <c r="AW26" s="12">
        <f t="shared" si="45"/>
        <v>0.2857142857142857</v>
      </c>
      <c r="AX26" s="12">
        <f t="shared" si="46"/>
        <v>0.13363028953229394</v>
      </c>
      <c r="AY26" s="12">
        <f t="shared" si="47"/>
        <v>0.17321016166281755</v>
      </c>
      <c r="AZ26" s="12">
        <f t="shared" si="48"/>
        <v>0.2981220657276995</v>
      </c>
    </row>
    <row r="27" spans="1:52" x14ac:dyDescent="0.4">
      <c r="A27" s="23"/>
      <c r="B27" s="1">
        <v>15</v>
      </c>
      <c r="C27" s="14">
        <f t="shared" si="0"/>
        <v>0.25784753363228696</v>
      </c>
      <c r="D27" s="14">
        <f t="shared" si="1"/>
        <v>0.22988505747126431</v>
      </c>
      <c r="E27" s="14">
        <f t="shared" si="2"/>
        <v>0.27941176470588225</v>
      </c>
      <c r="F27" s="14">
        <f t="shared" si="3"/>
        <v>0.38647342995169076</v>
      </c>
      <c r="G27" s="14">
        <f t="shared" si="4"/>
        <v>0.14587737843551785</v>
      </c>
      <c r="H27" s="14">
        <f t="shared" si="5"/>
        <v>0.20674157303370788</v>
      </c>
      <c r="I27" s="14">
        <f t="shared" si="6"/>
        <v>0.16701902748414366</v>
      </c>
      <c r="J27" s="14">
        <f t="shared" si="7"/>
        <v>0.24888888888888883</v>
      </c>
      <c r="K27" s="14">
        <f t="shared" si="8"/>
        <v>0.27539503386004516</v>
      </c>
      <c r="L27" s="14">
        <f t="shared" si="9"/>
        <v>0.2587939698492463</v>
      </c>
      <c r="M27" s="12">
        <f t="shared" si="10"/>
        <v>0.29185520361990946</v>
      </c>
      <c r="N27" s="12">
        <f t="shared" si="11"/>
        <v>0.24082568807339444</v>
      </c>
      <c r="O27" s="12">
        <f t="shared" si="12"/>
        <v>0.25862068965517249</v>
      </c>
      <c r="P27" s="12">
        <f t="shared" si="13"/>
        <v>0.2993039443155453</v>
      </c>
      <c r="Q27" s="12">
        <f t="shared" si="14"/>
        <v>0.15198237885462551</v>
      </c>
      <c r="R27" s="12">
        <f t="shared" si="15"/>
        <v>0.21836228287841197</v>
      </c>
      <c r="S27" s="12">
        <f t="shared" si="16"/>
        <v>0.23799126637554591</v>
      </c>
      <c r="T27" s="12">
        <f t="shared" si="17"/>
        <v>0.17325800376647837</v>
      </c>
      <c r="U27" s="12">
        <f t="shared" si="18"/>
        <v>0.15841584158415845</v>
      </c>
      <c r="V27" s="12">
        <f t="shared" si="19"/>
        <v>0.22976501305483032</v>
      </c>
      <c r="W27" s="12">
        <f t="shared" si="20"/>
        <v>0.22553191489361701</v>
      </c>
      <c r="X27" s="12">
        <f t="shared" si="21"/>
        <v>0.2226980728051392</v>
      </c>
      <c r="Y27" s="12">
        <f t="shared" si="22"/>
        <v>0.23544973544973546</v>
      </c>
      <c r="Z27" s="12">
        <f t="shared" si="23"/>
        <v>0.30892448512585813</v>
      </c>
      <c r="AA27" s="12">
        <f t="shared" si="24"/>
        <v>0.20993227990970664</v>
      </c>
      <c r="AB27" s="12">
        <f t="shared" si="25"/>
        <v>0.35905044510385764</v>
      </c>
      <c r="AC27" s="12">
        <f t="shared" si="26"/>
        <v>0.24873096446700516</v>
      </c>
      <c r="AD27" s="12">
        <f t="shared" si="27"/>
        <v>0.2398190045248868</v>
      </c>
      <c r="AE27" s="12">
        <f t="shared" si="28"/>
        <v>0.28708133971291872</v>
      </c>
      <c r="AF27" s="12">
        <f t="shared" si="29"/>
        <v>0.2192982456140351</v>
      </c>
      <c r="AG27" s="12">
        <f t="shared" si="30"/>
        <v>0.19339622641509424</v>
      </c>
      <c r="AH27" s="12">
        <f t="shared" si="31"/>
        <v>0.19406392694063934</v>
      </c>
      <c r="AI27" s="12">
        <f t="shared" si="32"/>
        <v>0.30490956072351416</v>
      </c>
      <c r="AJ27" s="12">
        <f t="shared" si="33"/>
        <v>0.27333333333333332</v>
      </c>
      <c r="AK27" s="12">
        <f t="shared" si="34"/>
        <v>0.16859122401847582</v>
      </c>
      <c r="AL27" s="12">
        <f t="shared" si="35"/>
        <v>0.27412280701754388</v>
      </c>
      <c r="AM27" s="12">
        <f t="shared" si="36"/>
        <v>0.2455357142857143</v>
      </c>
      <c r="AN27" s="12">
        <f t="shared" si="37"/>
        <v>0.20256410256410262</v>
      </c>
      <c r="AO27" s="12">
        <f t="shared" si="38"/>
        <v>0.23419203747072592</v>
      </c>
      <c r="AP27" s="12">
        <f t="shared" si="39"/>
        <v>0.34888888888888892</v>
      </c>
      <c r="AQ27" s="12">
        <f t="shared" si="40"/>
        <v>0.29500000000000015</v>
      </c>
      <c r="AR27" s="12">
        <f t="shared" si="41"/>
        <v>0.16911764705882337</v>
      </c>
      <c r="AS27" s="12">
        <f t="shared" si="42"/>
        <v>0.22636815920398012</v>
      </c>
      <c r="AT27" s="12">
        <f t="shared" si="43"/>
        <v>0.28965517241379313</v>
      </c>
      <c r="AU27" s="12">
        <f t="shared" si="44"/>
        <v>0.28442437923250563</v>
      </c>
      <c r="AV27" s="12">
        <f t="shared" si="44"/>
        <v>0.22573363431151239</v>
      </c>
      <c r="AW27" s="12">
        <f t="shared" si="45"/>
        <v>0.25806451612903225</v>
      </c>
      <c r="AX27" s="12">
        <f t="shared" si="46"/>
        <v>0.12917594654788422</v>
      </c>
      <c r="AY27" s="12">
        <f t="shared" si="47"/>
        <v>0.17090069284064668</v>
      </c>
      <c r="AZ27" s="12">
        <f t="shared" si="48"/>
        <v>0.29342723004694837</v>
      </c>
    </row>
    <row r="28" spans="1:52" x14ac:dyDescent="0.4">
      <c r="A28" s="23"/>
      <c r="B28" s="1">
        <v>20</v>
      </c>
      <c r="C28" s="14">
        <f t="shared" si="0"/>
        <v>0.30044843049327352</v>
      </c>
      <c r="D28" s="14">
        <f t="shared" si="1"/>
        <v>0.22988505747126431</v>
      </c>
      <c r="E28" s="14">
        <f t="shared" si="2"/>
        <v>0.28571428571428559</v>
      </c>
      <c r="F28" s="14">
        <f t="shared" si="3"/>
        <v>0.37681159420289845</v>
      </c>
      <c r="G28" s="14">
        <f t="shared" si="4"/>
        <v>0.15010570824524305</v>
      </c>
      <c r="H28" s="14">
        <f t="shared" si="5"/>
        <v>0.22247191011235967</v>
      </c>
      <c r="I28" s="14">
        <f t="shared" si="6"/>
        <v>0.18181818181818177</v>
      </c>
      <c r="J28" s="14">
        <f t="shared" si="7"/>
        <v>0.26222222222222225</v>
      </c>
      <c r="K28" s="14">
        <f t="shared" si="8"/>
        <v>0.27765237020316025</v>
      </c>
      <c r="L28" s="14">
        <f t="shared" si="9"/>
        <v>0.27386934673366847</v>
      </c>
      <c r="M28" s="12">
        <f t="shared" si="10"/>
        <v>0.26696832579185514</v>
      </c>
      <c r="N28" s="12">
        <f t="shared" si="11"/>
        <v>0.20642201834862395</v>
      </c>
      <c r="O28" s="12">
        <f t="shared" si="12"/>
        <v>0.24630541871921185</v>
      </c>
      <c r="P28" s="12">
        <f t="shared" si="13"/>
        <v>0.27146171693735499</v>
      </c>
      <c r="Q28" s="12">
        <f t="shared" si="14"/>
        <v>0.20264317180616742</v>
      </c>
      <c r="R28" s="12">
        <f t="shared" si="15"/>
        <v>0.2456575682382135</v>
      </c>
      <c r="S28" s="12">
        <f t="shared" si="16"/>
        <v>0.25109170305676853</v>
      </c>
      <c r="T28" s="12">
        <f t="shared" si="17"/>
        <v>0.19397363465160078</v>
      </c>
      <c r="U28" s="12">
        <f t="shared" si="18"/>
        <v>0.17326732673267331</v>
      </c>
      <c r="V28" s="12">
        <f t="shared" si="19"/>
        <v>0.20887728459530031</v>
      </c>
      <c r="W28" s="12">
        <f t="shared" si="20"/>
        <v>0.24042553191489358</v>
      </c>
      <c r="X28" s="12">
        <f t="shared" si="21"/>
        <v>0.2226980728051392</v>
      </c>
      <c r="Y28" s="12">
        <f t="shared" si="22"/>
        <v>0.23015873015873023</v>
      </c>
      <c r="Z28" s="12">
        <f t="shared" si="23"/>
        <v>0.30663615560640733</v>
      </c>
      <c r="AA28" s="12">
        <f t="shared" si="24"/>
        <v>0.22347629796839741</v>
      </c>
      <c r="AB28" s="12">
        <f t="shared" si="25"/>
        <v>0.38278931750741851</v>
      </c>
      <c r="AC28" s="12">
        <f t="shared" si="26"/>
        <v>0.24111675126903565</v>
      </c>
      <c r="AD28" s="12">
        <f t="shared" si="27"/>
        <v>0.27149321266968329</v>
      </c>
      <c r="AE28" s="12">
        <f t="shared" si="28"/>
        <v>0.30622009569377995</v>
      </c>
      <c r="AF28" s="12">
        <f t="shared" si="29"/>
        <v>0.2171052631578948</v>
      </c>
      <c r="AG28" s="12">
        <f t="shared" si="30"/>
        <v>0.20283018867924518</v>
      </c>
      <c r="AH28" s="12">
        <f t="shared" si="31"/>
        <v>0.20319634703196354</v>
      </c>
      <c r="AI28" s="12">
        <f t="shared" si="32"/>
        <v>0.29457364341085268</v>
      </c>
      <c r="AJ28" s="12">
        <f t="shared" si="33"/>
        <v>0.29555555555555557</v>
      </c>
      <c r="AK28" s="12">
        <f t="shared" si="34"/>
        <v>0.19168591224018483</v>
      </c>
      <c r="AL28" s="12">
        <f t="shared" si="35"/>
        <v>0.28508771929824561</v>
      </c>
      <c r="AM28" s="12">
        <f t="shared" si="36"/>
        <v>0.2790178571428571</v>
      </c>
      <c r="AN28" s="12">
        <f t="shared" si="37"/>
        <v>0.25897435897435905</v>
      </c>
      <c r="AO28" s="12">
        <f t="shared" si="38"/>
        <v>0.21779859484777508</v>
      </c>
      <c r="AP28" s="12">
        <f t="shared" si="39"/>
        <v>0.35111111111111115</v>
      </c>
      <c r="AQ28" s="12">
        <f t="shared" si="40"/>
        <v>0.30249999999999999</v>
      </c>
      <c r="AR28" s="12">
        <f t="shared" si="41"/>
        <v>0.18382352941176461</v>
      </c>
      <c r="AS28" s="12">
        <f t="shared" si="42"/>
        <v>0.22885572139303489</v>
      </c>
      <c r="AT28" s="12">
        <f t="shared" si="43"/>
        <v>0.26206896551724135</v>
      </c>
      <c r="AU28" s="12">
        <f t="shared" si="44"/>
        <v>0.28216704288939054</v>
      </c>
      <c r="AV28" s="12">
        <f t="shared" si="44"/>
        <v>0.24604966139954854</v>
      </c>
      <c r="AW28" s="12">
        <f t="shared" si="45"/>
        <v>0.26497695852534564</v>
      </c>
      <c r="AX28" s="12">
        <f t="shared" si="46"/>
        <v>0.15812917594654785</v>
      </c>
      <c r="AY28" s="12">
        <f t="shared" si="47"/>
        <v>0.1616628175519631</v>
      </c>
      <c r="AZ28" s="12">
        <f t="shared" si="48"/>
        <v>0.30046948356807512</v>
      </c>
    </row>
    <row r="29" spans="1:52" x14ac:dyDescent="0.4">
      <c r="A29" s="23"/>
      <c r="B29" s="1">
        <v>25</v>
      </c>
      <c r="C29" s="14">
        <f t="shared" si="0"/>
        <v>0.29147982062780264</v>
      </c>
      <c r="D29" s="14">
        <f t="shared" si="1"/>
        <v>0.24597701149425288</v>
      </c>
      <c r="E29" s="14">
        <f t="shared" si="2"/>
        <v>0.27941176470588225</v>
      </c>
      <c r="F29" s="14">
        <f t="shared" si="3"/>
        <v>0.42028985507246375</v>
      </c>
      <c r="G29" s="14">
        <f t="shared" si="4"/>
        <v>0.17336152219873147</v>
      </c>
      <c r="H29" s="14">
        <f t="shared" si="5"/>
        <v>0.21573033707865175</v>
      </c>
      <c r="I29" s="14">
        <f t="shared" si="6"/>
        <v>0.19450317124735728</v>
      </c>
      <c r="J29" s="14">
        <f t="shared" si="7"/>
        <v>0.26666666666666661</v>
      </c>
      <c r="K29" s="14">
        <f t="shared" si="8"/>
        <v>0.26636568848758468</v>
      </c>
      <c r="L29" s="14">
        <f t="shared" si="9"/>
        <v>0.29145728643216096</v>
      </c>
      <c r="M29" s="12">
        <f t="shared" si="10"/>
        <v>0.29411764705882348</v>
      </c>
      <c r="N29" s="12">
        <f t="shared" si="11"/>
        <v>0.24311926605504586</v>
      </c>
      <c r="O29" s="12">
        <f t="shared" si="12"/>
        <v>0.28078817733990158</v>
      </c>
      <c r="P29" s="12">
        <f t="shared" si="13"/>
        <v>0.29002320185614849</v>
      </c>
      <c r="Q29" s="12">
        <f t="shared" si="14"/>
        <v>0.17180616740088106</v>
      </c>
      <c r="R29" s="12">
        <f t="shared" si="15"/>
        <v>0.21836228287841197</v>
      </c>
      <c r="S29" s="12">
        <f t="shared" si="16"/>
        <v>0.24235807860262015</v>
      </c>
      <c r="T29" s="12">
        <f t="shared" si="17"/>
        <v>0.1807909604519774</v>
      </c>
      <c r="U29" s="12">
        <f t="shared" si="18"/>
        <v>0.19801980198019808</v>
      </c>
      <c r="V29" s="12">
        <f t="shared" si="19"/>
        <v>0.22976501305483032</v>
      </c>
      <c r="W29" s="12">
        <f t="shared" si="20"/>
        <v>0.23404255319148937</v>
      </c>
      <c r="X29" s="12">
        <f t="shared" si="21"/>
        <v>0.24625267665952899</v>
      </c>
      <c r="Y29" s="12">
        <f t="shared" si="22"/>
        <v>0.21957671957671965</v>
      </c>
      <c r="Z29" s="12">
        <f t="shared" si="23"/>
        <v>0.31350114416475972</v>
      </c>
      <c r="AA29" s="12">
        <f t="shared" si="24"/>
        <v>0.26636568848758468</v>
      </c>
      <c r="AB29" s="12">
        <f t="shared" si="25"/>
        <v>0.36498516320474783</v>
      </c>
      <c r="AC29" s="12">
        <f t="shared" si="26"/>
        <v>0.25634517766497467</v>
      </c>
      <c r="AD29" s="12">
        <f t="shared" si="27"/>
        <v>0.28733031674208143</v>
      </c>
      <c r="AE29" s="12">
        <f t="shared" si="28"/>
        <v>0.299043062200957</v>
      </c>
      <c r="AF29" s="12">
        <f t="shared" si="29"/>
        <v>0.24122807017543868</v>
      </c>
      <c r="AG29" s="12">
        <f t="shared" si="30"/>
        <v>0.22641509433962259</v>
      </c>
      <c r="AH29" s="12">
        <f t="shared" si="31"/>
        <v>0.21232876712328774</v>
      </c>
      <c r="AI29" s="12">
        <f t="shared" si="32"/>
        <v>0.32299741602067178</v>
      </c>
      <c r="AJ29" s="12">
        <f t="shared" si="33"/>
        <v>0.32000000000000006</v>
      </c>
      <c r="AK29" s="12">
        <f t="shared" si="34"/>
        <v>0.18706697459584298</v>
      </c>
      <c r="AL29" s="12">
        <f t="shared" si="35"/>
        <v>0.29605263157894735</v>
      </c>
      <c r="AM29" s="12">
        <f t="shared" si="36"/>
        <v>0.2879464285714286</v>
      </c>
      <c r="AN29" s="12">
        <f t="shared" si="37"/>
        <v>0.26410256410256416</v>
      </c>
      <c r="AO29" s="12">
        <f t="shared" si="38"/>
        <v>0.2669789227166276</v>
      </c>
      <c r="AP29" s="12">
        <f t="shared" si="39"/>
        <v>0.36222222222222233</v>
      </c>
      <c r="AQ29" s="12">
        <f t="shared" si="40"/>
        <v>0.3125</v>
      </c>
      <c r="AR29" s="12">
        <f t="shared" si="41"/>
        <v>0.20588235294117641</v>
      </c>
      <c r="AS29" s="12">
        <f t="shared" si="42"/>
        <v>0.24626865671641796</v>
      </c>
      <c r="AT29" s="12">
        <f t="shared" si="43"/>
        <v>0.31034482758620696</v>
      </c>
      <c r="AU29" s="12">
        <f t="shared" si="44"/>
        <v>0.30022573363431149</v>
      </c>
      <c r="AV29" s="12">
        <f t="shared" si="44"/>
        <v>0.24153498871331824</v>
      </c>
      <c r="AW29" s="12">
        <f t="shared" si="45"/>
        <v>0.29032258064516125</v>
      </c>
      <c r="AX29" s="12">
        <f t="shared" si="46"/>
        <v>0.14699331848552344</v>
      </c>
      <c r="AY29" s="12">
        <f t="shared" si="47"/>
        <v>0.18013856812933027</v>
      </c>
      <c r="AZ29" s="12">
        <f t="shared" si="48"/>
        <v>0.29107981220657275</v>
      </c>
    </row>
    <row r="30" spans="1:52" x14ac:dyDescent="0.4">
      <c r="A30" s="23"/>
      <c r="B30" s="1">
        <v>30</v>
      </c>
      <c r="C30" s="14">
        <f t="shared" si="0"/>
        <v>0.30044843049327352</v>
      </c>
      <c r="D30" s="14">
        <f t="shared" si="1"/>
        <v>0.25057471264367814</v>
      </c>
      <c r="E30" s="14">
        <f t="shared" si="2"/>
        <v>0.29621848739495793</v>
      </c>
      <c r="F30" s="14">
        <f t="shared" si="3"/>
        <v>0.36714975845410625</v>
      </c>
      <c r="G30" s="14">
        <f t="shared" si="4"/>
        <v>0.16701902748414366</v>
      </c>
      <c r="H30" s="14">
        <f t="shared" si="5"/>
        <v>0.23595505617977519</v>
      </c>
      <c r="I30" s="14">
        <f t="shared" si="6"/>
        <v>0.20718816067653278</v>
      </c>
      <c r="J30" s="14">
        <f t="shared" si="7"/>
        <v>0.24444444444444446</v>
      </c>
      <c r="K30" s="14">
        <f t="shared" si="8"/>
        <v>0.27539503386004516</v>
      </c>
      <c r="L30" s="14">
        <f t="shared" si="9"/>
        <v>0.29648241206030146</v>
      </c>
      <c r="M30" s="12">
        <f t="shared" si="10"/>
        <v>0.32352941176470595</v>
      </c>
      <c r="N30" s="12">
        <f t="shared" si="11"/>
        <v>0.25688073394495414</v>
      </c>
      <c r="O30" s="12">
        <f t="shared" si="12"/>
        <v>0.25123152709359609</v>
      </c>
      <c r="P30" s="12">
        <f t="shared" si="13"/>
        <v>0.29002320185614849</v>
      </c>
      <c r="Q30" s="12">
        <f t="shared" si="14"/>
        <v>0.15638766519823788</v>
      </c>
      <c r="R30" s="12">
        <f t="shared" si="15"/>
        <v>0.22580645161290325</v>
      </c>
      <c r="S30" s="12">
        <f t="shared" si="16"/>
        <v>0.27292576419213976</v>
      </c>
      <c r="T30" s="12">
        <f t="shared" si="17"/>
        <v>0.18267419962335218</v>
      </c>
      <c r="U30" s="12">
        <f t="shared" si="18"/>
        <v>0.1856435643564357</v>
      </c>
      <c r="V30" s="12">
        <f t="shared" si="19"/>
        <v>0.21148825065274157</v>
      </c>
      <c r="W30" s="12">
        <f t="shared" si="20"/>
        <v>0.22553191489361701</v>
      </c>
      <c r="X30" s="12">
        <f t="shared" si="21"/>
        <v>0.20770877944325483</v>
      </c>
      <c r="Y30" s="12">
        <f t="shared" si="22"/>
        <v>0.22222222222222232</v>
      </c>
      <c r="Z30" s="12">
        <f t="shared" si="23"/>
        <v>0.32494279176201379</v>
      </c>
      <c r="AA30" s="12">
        <f t="shared" si="24"/>
        <v>0.23476297968397286</v>
      </c>
      <c r="AB30" s="12">
        <f t="shared" si="25"/>
        <v>0.37388724035608312</v>
      </c>
      <c r="AC30" s="12">
        <f t="shared" si="26"/>
        <v>0.26142131979695438</v>
      </c>
      <c r="AD30" s="12">
        <f t="shared" si="27"/>
        <v>0.25565610859728505</v>
      </c>
      <c r="AE30" s="12">
        <f t="shared" si="28"/>
        <v>0.30382775119617222</v>
      </c>
      <c r="AF30" s="12">
        <f t="shared" si="29"/>
        <v>0.22807017543859653</v>
      </c>
      <c r="AG30" s="12">
        <f t="shared" si="30"/>
        <v>0.21462264150943389</v>
      </c>
      <c r="AH30" s="12">
        <f t="shared" si="31"/>
        <v>0.19863013698630139</v>
      </c>
      <c r="AI30" s="12">
        <f t="shared" si="32"/>
        <v>0.30749354005167961</v>
      </c>
      <c r="AJ30" s="12">
        <f t="shared" si="33"/>
        <v>0.29555555555555557</v>
      </c>
      <c r="AK30" s="12">
        <f t="shared" si="34"/>
        <v>0.2170900692840646</v>
      </c>
      <c r="AL30" s="12">
        <f t="shared" si="35"/>
        <v>0.30043859649122806</v>
      </c>
      <c r="AM30" s="12">
        <f t="shared" si="36"/>
        <v>0.2834821428571429</v>
      </c>
      <c r="AN30" s="12">
        <f t="shared" si="37"/>
        <v>0.24615384615384617</v>
      </c>
      <c r="AO30" s="12">
        <f t="shared" si="38"/>
        <v>0.27166276346604212</v>
      </c>
      <c r="AP30" s="12">
        <f t="shared" si="39"/>
        <v>0.34666666666666668</v>
      </c>
      <c r="AQ30" s="12">
        <f t="shared" si="40"/>
        <v>0.32750000000000001</v>
      </c>
      <c r="AR30" s="12">
        <f t="shared" si="41"/>
        <v>0.18872549019607832</v>
      </c>
      <c r="AS30" s="12">
        <f t="shared" si="42"/>
        <v>0.24875621890547273</v>
      </c>
      <c r="AT30" s="12">
        <f t="shared" si="43"/>
        <v>0.28505747126436787</v>
      </c>
      <c r="AU30" s="12">
        <f t="shared" si="44"/>
        <v>0.30925507900677207</v>
      </c>
      <c r="AV30" s="12">
        <f t="shared" si="44"/>
        <v>0.2595936794582393</v>
      </c>
      <c r="AW30" s="12">
        <f t="shared" si="45"/>
        <v>0.25806451612903225</v>
      </c>
      <c r="AX30" s="12">
        <f t="shared" si="46"/>
        <v>0.14031180400890864</v>
      </c>
      <c r="AY30" s="12">
        <f t="shared" si="47"/>
        <v>0.17090069284064668</v>
      </c>
      <c r="AZ30" s="12">
        <f t="shared" si="48"/>
        <v>0.28638497652582162</v>
      </c>
    </row>
    <row r="31" spans="1:52" x14ac:dyDescent="0.4">
      <c r="A31" s="23"/>
      <c r="B31" s="1">
        <v>35</v>
      </c>
      <c r="C31" s="14">
        <f t="shared" si="0"/>
        <v>0.2982062780269058</v>
      </c>
      <c r="D31" s="14">
        <f t="shared" si="1"/>
        <v>0.28965517241379313</v>
      </c>
      <c r="E31" s="14">
        <f t="shared" si="2"/>
        <v>0.3130252100840335</v>
      </c>
      <c r="F31" s="14">
        <f t="shared" si="3"/>
        <v>0.38888888888888884</v>
      </c>
      <c r="G31" s="14">
        <f t="shared" si="4"/>
        <v>0.17758985200845656</v>
      </c>
      <c r="H31" s="14">
        <f t="shared" si="5"/>
        <v>0.25168539325842698</v>
      </c>
      <c r="I31" s="14">
        <f t="shared" si="6"/>
        <v>0.18816067653276947</v>
      </c>
      <c r="J31" s="14">
        <f t="shared" si="7"/>
        <v>0.29777777777777781</v>
      </c>
      <c r="K31" s="14">
        <f t="shared" si="8"/>
        <v>0.26862302483069977</v>
      </c>
      <c r="L31" s="14">
        <f t="shared" si="9"/>
        <v>0.30653266331658291</v>
      </c>
      <c r="M31" s="12">
        <f t="shared" si="10"/>
        <v>0.28054298642533937</v>
      </c>
      <c r="N31" s="12">
        <f t="shared" si="11"/>
        <v>0.27522935779816515</v>
      </c>
      <c r="O31" s="12">
        <f t="shared" si="12"/>
        <v>0.3004926108374385</v>
      </c>
      <c r="P31" s="12">
        <f t="shared" si="13"/>
        <v>0.29698375870069604</v>
      </c>
      <c r="Q31" s="12">
        <f t="shared" si="14"/>
        <v>0.19383259911894279</v>
      </c>
      <c r="R31" s="12">
        <f t="shared" si="15"/>
        <v>0.24069478908188591</v>
      </c>
      <c r="S31" s="12">
        <f t="shared" si="16"/>
        <v>0.26200873362445409</v>
      </c>
      <c r="T31" s="12">
        <f t="shared" si="17"/>
        <v>0.19585687382297556</v>
      </c>
      <c r="U31" s="12">
        <f t="shared" si="18"/>
        <v>0.1856435643564357</v>
      </c>
      <c r="V31" s="12">
        <f t="shared" si="19"/>
        <v>0.24281984334203666</v>
      </c>
      <c r="W31" s="12">
        <f t="shared" si="20"/>
        <v>0.22340425531914887</v>
      </c>
      <c r="X31" s="12">
        <f t="shared" si="21"/>
        <v>0.23126338329764462</v>
      </c>
      <c r="Y31" s="12">
        <f t="shared" si="22"/>
        <v>0.24338624338624348</v>
      </c>
      <c r="Z31" s="12">
        <f t="shared" si="23"/>
        <v>0.33638443935926776</v>
      </c>
      <c r="AA31" s="12">
        <f t="shared" si="24"/>
        <v>0.25282167042889392</v>
      </c>
      <c r="AB31" s="12">
        <f t="shared" si="25"/>
        <v>0.39762611275964388</v>
      </c>
      <c r="AC31" s="12">
        <f t="shared" si="26"/>
        <v>0.28680203045685271</v>
      </c>
      <c r="AD31" s="12">
        <f t="shared" si="27"/>
        <v>0.27375565610859731</v>
      </c>
      <c r="AE31" s="12">
        <f t="shared" si="28"/>
        <v>0.28708133971291872</v>
      </c>
      <c r="AF31" s="12">
        <f t="shared" si="29"/>
        <v>0.23684210526315796</v>
      </c>
      <c r="AG31" s="12">
        <f t="shared" si="30"/>
        <v>0.22405660377358483</v>
      </c>
      <c r="AH31" s="12">
        <f t="shared" si="31"/>
        <v>0.20091324200913252</v>
      </c>
      <c r="AI31" s="12">
        <f t="shared" si="32"/>
        <v>0.33074935400516792</v>
      </c>
      <c r="AJ31" s="12">
        <f t="shared" si="33"/>
        <v>0.30222222222222228</v>
      </c>
      <c r="AK31" s="12">
        <f t="shared" si="34"/>
        <v>0.21247113163972275</v>
      </c>
      <c r="AL31" s="12">
        <f t="shared" si="35"/>
        <v>0.29385964912280704</v>
      </c>
      <c r="AM31" s="12">
        <f t="shared" si="36"/>
        <v>0.2946428571428571</v>
      </c>
      <c r="AN31" s="12">
        <f t="shared" si="37"/>
        <v>0.28205128205128205</v>
      </c>
      <c r="AO31" s="12">
        <f t="shared" si="38"/>
        <v>0.28103044496487117</v>
      </c>
      <c r="AP31" s="12">
        <f t="shared" si="39"/>
        <v>0.36444444444444446</v>
      </c>
      <c r="AQ31" s="12">
        <f t="shared" si="40"/>
        <v>0.33250000000000002</v>
      </c>
      <c r="AR31" s="12">
        <f t="shared" si="41"/>
        <v>0.21568627450980382</v>
      </c>
      <c r="AS31" s="12">
        <f t="shared" si="42"/>
        <v>0.24875621890547273</v>
      </c>
      <c r="AT31" s="12">
        <f t="shared" si="43"/>
        <v>0.28965517241379313</v>
      </c>
      <c r="AU31" s="12">
        <f t="shared" si="44"/>
        <v>0.2934537246049661</v>
      </c>
      <c r="AV31" s="12">
        <f t="shared" si="44"/>
        <v>0.25056433408577872</v>
      </c>
      <c r="AW31" s="12">
        <f t="shared" si="45"/>
        <v>0.30645161290322587</v>
      </c>
      <c r="AX31" s="12">
        <f t="shared" si="46"/>
        <v>0.15812917594654785</v>
      </c>
      <c r="AY31" s="12">
        <f t="shared" si="47"/>
        <v>0.20554272517321026</v>
      </c>
      <c r="AZ31" s="12">
        <f t="shared" si="48"/>
        <v>0.30516431924882625</v>
      </c>
    </row>
    <row r="32" spans="1:52" x14ac:dyDescent="0.4">
      <c r="A32" s="23"/>
      <c r="B32" s="1">
        <v>40</v>
      </c>
      <c r="C32" s="14">
        <f t="shared" si="0"/>
        <v>0.28923766816143504</v>
      </c>
      <c r="D32" s="14">
        <f t="shared" si="1"/>
        <v>0.25977011494252866</v>
      </c>
      <c r="E32" s="14">
        <f t="shared" si="2"/>
        <v>0.3130252100840335</v>
      </c>
      <c r="F32" s="14">
        <f t="shared" si="3"/>
        <v>0.42995169082125606</v>
      </c>
      <c r="G32" s="14">
        <f t="shared" si="4"/>
        <v>0.20295983086680758</v>
      </c>
      <c r="H32" s="14">
        <f t="shared" si="5"/>
        <v>0.24943820224719093</v>
      </c>
      <c r="I32" s="14">
        <f t="shared" si="6"/>
        <v>0.19873150105708237</v>
      </c>
      <c r="J32" s="14">
        <f t="shared" si="7"/>
        <v>0.26222222222222225</v>
      </c>
      <c r="K32" s="14">
        <f t="shared" si="8"/>
        <v>0.28668171557562072</v>
      </c>
      <c r="L32" s="14">
        <f t="shared" si="9"/>
        <v>0.30653266331658291</v>
      </c>
      <c r="M32" s="12">
        <f t="shared" si="10"/>
        <v>0.3190045248868778</v>
      </c>
      <c r="N32" s="12">
        <f t="shared" si="11"/>
        <v>0.26376146788990829</v>
      </c>
      <c r="O32" s="12">
        <f t="shared" si="12"/>
        <v>0.27832512315270941</v>
      </c>
      <c r="P32" s="12">
        <f t="shared" si="13"/>
        <v>0.3132250580046404</v>
      </c>
      <c r="Q32" s="12">
        <f t="shared" si="14"/>
        <v>0.21145374449339216</v>
      </c>
      <c r="R32" s="12">
        <f t="shared" si="15"/>
        <v>0.24813895781637729</v>
      </c>
      <c r="S32" s="12">
        <f t="shared" si="16"/>
        <v>0.26200873362445409</v>
      </c>
      <c r="T32" s="12">
        <f t="shared" si="17"/>
        <v>0.22410546139359711</v>
      </c>
      <c r="U32" s="12">
        <f t="shared" si="18"/>
        <v>0.18811881188118817</v>
      </c>
      <c r="V32" s="12">
        <f t="shared" si="19"/>
        <v>0.24020887728459539</v>
      </c>
      <c r="W32" s="12">
        <f t="shared" si="20"/>
        <v>0.24255319148936172</v>
      </c>
      <c r="X32" s="12">
        <f t="shared" si="21"/>
        <v>0.25695931477516065</v>
      </c>
      <c r="Y32" s="12">
        <f t="shared" si="22"/>
        <v>0.25132275132275139</v>
      </c>
      <c r="Z32" s="12">
        <f t="shared" si="23"/>
        <v>0.322654462242563</v>
      </c>
      <c r="AA32" s="12">
        <f t="shared" si="24"/>
        <v>0.22799097065462748</v>
      </c>
      <c r="AB32" s="12">
        <f t="shared" si="25"/>
        <v>0.40356083086053418</v>
      </c>
      <c r="AC32" s="12">
        <f t="shared" si="26"/>
        <v>0.25634517766497467</v>
      </c>
      <c r="AD32" s="12">
        <f t="shared" si="27"/>
        <v>0.28733031674208143</v>
      </c>
      <c r="AE32" s="12">
        <f t="shared" si="28"/>
        <v>0.32775119617224868</v>
      </c>
      <c r="AF32" s="12">
        <f t="shared" si="29"/>
        <v>0.23464912280701766</v>
      </c>
      <c r="AG32" s="12">
        <f t="shared" si="30"/>
        <v>0.25</v>
      </c>
      <c r="AH32" s="12">
        <f t="shared" si="31"/>
        <v>0.20319634703196354</v>
      </c>
      <c r="AI32" s="12">
        <f t="shared" si="32"/>
        <v>0.33074935400516792</v>
      </c>
      <c r="AJ32" s="12">
        <f t="shared" si="33"/>
        <v>0.3222222222222223</v>
      </c>
      <c r="AK32" s="12">
        <f t="shared" si="34"/>
        <v>0.2170900692840646</v>
      </c>
      <c r="AL32" s="12">
        <f t="shared" si="35"/>
        <v>0.30701754385964919</v>
      </c>
      <c r="AM32" s="12">
        <f t="shared" si="36"/>
        <v>0.3191964285714286</v>
      </c>
      <c r="AN32" s="12">
        <f t="shared" si="37"/>
        <v>0.2564102564102565</v>
      </c>
      <c r="AO32" s="12">
        <f t="shared" si="38"/>
        <v>0.29039812646370022</v>
      </c>
      <c r="AP32" s="12">
        <f t="shared" si="39"/>
        <v>0.38444444444444437</v>
      </c>
      <c r="AQ32" s="12">
        <f t="shared" si="40"/>
        <v>0.30999999999999994</v>
      </c>
      <c r="AR32" s="12">
        <f t="shared" si="41"/>
        <v>0.21323529411764697</v>
      </c>
      <c r="AS32" s="12">
        <f t="shared" si="42"/>
        <v>0.26616915422885579</v>
      </c>
      <c r="AT32" s="12">
        <f t="shared" si="43"/>
        <v>0.32183908045977017</v>
      </c>
      <c r="AU32" s="12">
        <f t="shared" si="44"/>
        <v>0.28668171557562072</v>
      </c>
      <c r="AV32" s="12">
        <f t="shared" si="44"/>
        <v>0.27539503386004516</v>
      </c>
      <c r="AW32" s="12">
        <f t="shared" si="45"/>
        <v>0.28110599078341014</v>
      </c>
      <c r="AX32" s="12">
        <f t="shared" si="46"/>
        <v>0.15590200445434299</v>
      </c>
      <c r="AY32" s="12">
        <f t="shared" si="47"/>
        <v>0.16628175519630484</v>
      </c>
      <c r="AZ32" s="12">
        <f t="shared" si="48"/>
        <v>0.31690140845070425</v>
      </c>
    </row>
    <row r="33" spans="1:52" x14ac:dyDescent="0.4">
      <c r="A33" s="23"/>
      <c r="B33" s="1">
        <v>45</v>
      </c>
      <c r="C33" s="14">
        <f t="shared" si="0"/>
        <v>0.29372197309417036</v>
      </c>
      <c r="D33" s="14">
        <f t="shared" si="1"/>
        <v>0.2804597701149425</v>
      </c>
      <c r="E33" s="14">
        <f t="shared" si="2"/>
        <v>0.3214285714285714</v>
      </c>
      <c r="F33" s="14">
        <f t="shared" si="3"/>
        <v>0.39855072463768115</v>
      </c>
      <c r="G33" s="14">
        <f t="shared" si="4"/>
        <v>0.16701902748414366</v>
      </c>
      <c r="H33" s="14">
        <f t="shared" si="5"/>
        <v>0.24719101123595499</v>
      </c>
      <c r="I33" s="14">
        <f t="shared" si="6"/>
        <v>0.21141649048625788</v>
      </c>
      <c r="J33" s="14">
        <f t="shared" si="7"/>
        <v>0.29555555555555557</v>
      </c>
      <c r="K33" s="14">
        <f t="shared" si="8"/>
        <v>0.32054176072234764</v>
      </c>
      <c r="L33" s="14">
        <f t="shared" si="9"/>
        <v>0.27889447236180909</v>
      </c>
      <c r="M33" s="12">
        <f t="shared" si="10"/>
        <v>0.32352941176470595</v>
      </c>
      <c r="N33" s="12">
        <f t="shared" si="11"/>
        <v>0.27522935779816515</v>
      </c>
      <c r="O33" s="12">
        <f t="shared" si="12"/>
        <v>0.25369458128078826</v>
      </c>
      <c r="P33" s="12">
        <f t="shared" si="13"/>
        <v>0.2993039443155453</v>
      </c>
      <c r="Q33" s="12">
        <f t="shared" si="14"/>
        <v>0.18502202643171806</v>
      </c>
      <c r="R33" s="12">
        <f t="shared" si="15"/>
        <v>0.2431761786600497</v>
      </c>
      <c r="S33" s="12">
        <f t="shared" si="16"/>
        <v>0.29257641921397382</v>
      </c>
      <c r="T33" s="12">
        <f t="shared" si="17"/>
        <v>0.23917137476459505</v>
      </c>
      <c r="U33" s="12">
        <f t="shared" si="18"/>
        <v>0.21534653465346543</v>
      </c>
      <c r="V33" s="12">
        <f t="shared" si="19"/>
        <v>0.24543080939947792</v>
      </c>
      <c r="W33" s="12">
        <f t="shared" si="20"/>
        <v>0.25531914893617025</v>
      </c>
      <c r="X33" s="12">
        <f t="shared" si="21"/>
        <v>0.24197002141327628</v>
      </c>
      <c r="Y33" s="12">
        <f t="shared" si="22"/>
        <v>0.23809523809523814</v>
      </c>
      <c r="Z33" s="12">
        <f t="shared" si="23"/>
        <v>0.33638443935926776</v>
      </c>
      <c r="AA33" s="12">
        <f t="shared" si="24"/>
        <v>0.2595936794582393</v>
      </c>
      <c r="AB33" s="12">
        <f t="shared" si="25"/>
        <v>0.40949554896142437</v>
      </c>
      <c r="AC33" s="12">
        <f t="shared" si="26"/>
        <v>0.24619289340101524</v>
      </c>
      <c r="AD33" s="12">
        <f t="shared" si="27"/>
        <v>0.30542986425339369</v>
      </c>
      <c r="AE33" s="12">
        <f t="shared" si="28"/>
        <v>0.31100478468899528</v>
      </c>
      <c r="AF33" s="12">
        <f t="shared" si="29"/>
        <v>0.24342105263157898</v>
      </c>
      <c r="AG33" s="12">
        <f t="shared" si="30"/>
        <v>0.24764150943396224</v>
      </c>
      <c r="AH33" s="12">
        <f t="shared" si="31"/>
        <v>0.21232876712328774</v>
      </c>
      <c r="AI33" s="12">
        <f t="shared" si="32"/>
        <v>0.32041343669250644</v>
      </c>
      <c r="AJ33" s="12">
        <f t="shared" si="33"/>
        <v>0.34000000000000008</v>
      </c>
      <c r="AK33" s="12">
        <f t="shared" si="34"/>
        <v>0.20785219399538102</v>
      </c>
      <c r="AL33" s="12">
        <f t="shared" si="35"/>
        <v>0.31359649122807021</v>
      </c>
      <c r="AM33" s="12">
        <f t="shared" si="36"/>
        <v>0.3080357142857143</v>
      </c>
      <c r="AN33" s="12">
        <f t="shared" si="37"/>
        <v>0.29487179487179482</v>
      </c>
      <c r="AO33" s="12">
        <f t="shared" si="38"/>
        <v>0.30913348946135832</v>
      </c>
      <c r="AP33" s="12">
        <f t="shared" si="39"/>
        <v>0.38</v>
      </c>
      <c r="AQ33" s="12">
        <f t="shared" si="40"/>
        <v>0.33499999999999996</v>
      </c>
      <c r="AR33" s="12">
        <f t="shared" si="41"/>
        <v>0.23284313725490191</v>
      </c>
      <c r="AS33" s="12">
        <f t="shared" si="42"/>
        <v>0.27363184079601999</v>
      </c>
      <c r="AT33" s="12">
        <f t="shared" si="43"/>
        <v>0.28965517241379313</v>
      </c>
      <c r="AU33" s="12">
        <f t="shared" si="44"/>
        <v>0.31376975169300225</v>
      </c>
      <c r="AV33" s="12">
        <f t="shared" si="44"/>
        <v>0.27539503386004516</v>
      </c>
      <c r="AW33" s="12">
        <f t="shared" si="45"/>
        <v>0.29723502304147464</v>
      </c>
      <c r="AX33" s="12">
        <f t="shared" si="46"/>
        <v>0.18485523385300673</v>
      </c>
      <c r="AY33" s="12">
        <f t="shared" si="47"/>
        <v>0.19630484988452657</v>
      </c>
      <c r="AZ33" s="12">
        <f t="shared" si="48"/>
        <v>0.31455399061032863</v>
      </c>
    </row>
    <row r="34" spans="1:52" x14ac:dyDescent="0.4">
      <c r="A34" s="24"/>
      <c r="B34" s="1">
        <v>50</v>
      </c>
      <c r="C34" s="14">
        <f t="shared" si="0"/>
        <v>0.31838565022421528</v>
      </c>
      <c r="D34" s="14">
        <f t="shared" si="1"/>
        <v>0.28735632183908044</v>
      </c>
      <c r="E34" s="14">
        <f t="shared" si="2"/>
        <v>0.33403361344537807</v>
      </c>
      <c r="F34" s="14">
        <f t="shared" si="3"/>
        <v>0.43236714975845414</v>
      </c>
      <c r="G34" s="14">
        <f t="shared" si="4"/>
        <v>0.17758985200845656</v>
      </c>
      <c r="H34" s="14">
        <f t="shared" si="5"/>
        <v>0.26516853932584272</v>
      </c>
      <c r="I34" s="14">
        <f t="shared" si="6"/>
        <v>0.21987315010570818</v>
      </c>
      <c r="J34" s="14">
        <f t="shared" si="7"/>
        <v>0.2911111111111111</v>
      </c>
      <c r="K34" s="14">
        <f t="shared" si="8"/>
        <v>0.28668171557562072</v>
      </c>
      <c r="L34" s="14">
        <f t="shared" si="9"/>
        <v>0.30402010050251249</v>
      </c>
      <c r="M34" s="12">
        <f t="shared" si="10"/>
        <v>0.3190045248868778</v>
      </c>
      <c r="N34" s="12">
        <f t="shared" si="11"/>
        <v>0.27752293577981646</v>
      </c>
      <c r="O34" s="12">
        <f t="shared" si="12"/>
        <v>0.28078817733990158</v>
      </c>
      <c r="P34" s="12">
        <f t="shared" si="13"/>
        <v>0.2993039443155453</v>
      </c>
      <c r="Q34" s="12">
        <f t="shared" si="14"/>
        <v>0.1806167400881058</v>
      </c>
      <c r="R34" s="12">
        <f t="shared" si="15"/>
        <v>0.2431761786600497</v>
      </c>
      <c r="S34" s="12">
        <f t="shared" si="16"/>
        <v>0.27074235807860259</v>
      </c>
      <c r="T34" s="12">
        <f t="shared" si="17"/>
        <v>0.19585687382297556</v>
      </c>
      <c r="U34" s="12">
        <f t="shared" si="18"/>
        <v>0.25000000000000011</v>
      </c>
      <c r="V34" s="12">
        <f t="shared" si="19"/>
        <v>0.22715404699738906</v>
      </c>
      <c r="W34" s="12">
        <f t="shared" si="20"/>
        <v>0.22765957446808505</v>
      </c>
      <c r="X34" s="12">
        <f t="shared" si="21"/>
        <v>0.26552462526766596</v>
      </c>
      <c r="Y34" s="12">
        <f t="shared" si="22"/>
        <v>0.27248677248677244</v>
      </c>
      <c r="Z34" s="12">
        <f t="shared" si="23"/>
        <v>0.36613272311212808</v>
      </c>
      <c r="AA34" s="12">
        <f t="shared" si="24"/>
        <v>0.26185101580135439</v>
      </c>
      <c r="AB34" s="12">
        <f t="shared" si="25"/>
        <v>0.43620178041543034</v>
      </c>
      <c r="AC34" s="12">
        <f t="shared" si="26"/>
        <v>0.2715736040609138</v>
      </c>
      <c r="AD34" s="12">
        <f t="shared" si="27"/>
        <v>0.32126696832579194</v>
      </c>
      <c r="AE34" s="12">
        <f t="shared" si="28"/>
        <v>0.28708133971291872</v>
      </c>
      <c r="AF34" s="12">
        <f t="shared" si="29"/>
        <v>0.24122807017543868</v>
      </c>
      <c r="AG34" s="12">
        <f t="shared" si="30"/>
        <v>0.23113207547169812</v>
      </c>
      <c r="AH34" s="12">
        <f t="shared" si="31"/>
        <v>0.23515981735159808</v>
      </c>
      <c r="AI34" s="12">
        <f t="shared" si="32"/>
        <v>0.34366925064599485</v>
      </c>
      <c r="AJ34" s="12">
        <f t="shared" si="33"/>
        <v>0.33333333333333337</v>
      </c>
      <c r="AK34" s="12">
        <f t="shared" si="34"/>
        <v>0.2332563510392609</v>
      </c>
      <c r="AL34" s="12">
        <f t="shared" si="35"/>
        <v>0.31140350877192979</v>
      </c>
      <c r="AM34" s="12">
        <f t="shared" si="36"/>
        <v>0.3080357142857143</v>
      </c>
      <c r="AN34" s="12">
        <f t="shared" si="37"/>
        <v>0.28974358974358971</v>
      </c>
      <c r="AO34" s="12">
        <f t="shared" si="38"/>
        <v>0.29742388758782201</v>
      </c>
      <c r="AP34" s="12">
        <f t="shared" si="39"/>
        <v>0.39333333333333331</v>
      </c>
      <c r="AQ34" s="12">
        <f t="shared" si="40"/>
        <v>0.33750000000000002</v>
      </c>
      <c r="AR34" s="12">
        <f t="shared" si="41"/>
        <v>0.23774509803921562</v>
      </c>
      <c r="AS34" s="12">
        <f t="shared" si="42"/>
        <v>0.28855721393034839</v>
      </c>
      <c r="AT34" s="12">
        <f t="shared" si="43"/>
        <v>0.28275862068965518</v>
      </c>
      <c r="AU34" s="12">
        <f t="shared" si="44"/>
        <v>0.28442437923250563</v>
      </c>
      <c r="AV34" s="12">
        <f t="shared" si="44"/>
        <v>0.27088036117381487</v>
      </c>
      <c r="AW34" s="12">
        <f t="shared" si="45"/>
        <v>0.31566820276497698</v>
      </c>
      <c r="AX34" s="12">
        <f t="shared" si="46"/>
        <v>0.16481069042316265</v>
      </c>
      <c r="AY34" s="12">
        <f t="shared" si="47"/>
        <v>0.20323325635103928</v>
      </c>
      <c r="AZ34" s="12">
        <f t="shared" si="48"/>
        <v>0.33333333333333337</v>
      </c>
    </row>
    <row r="35" spans="1:52" x14ac:dyDescent="0.4">
      <c r="B35" s="25" t="s">
        <v>13</v>
      </c>
      <c r="C35" s="14">
        <v>3.6310521766228648E-3</v>
      </c>
      <c r="D35" s="14">
        <v>2.8627796614745082E-3</v>
      </c>
      <c r="E35" s="14">
        <v>3.460641658241532E-3</v>
      </c>
      <c r="F35" s="14">
        <v>4.3579310307406763E-3</v>
      </c>
      <c r="G35" s="14">
        <v>1.9075559414491201E-3</v>
      </c>
      <c r="H35" s="14">
        <v>2.8733315863482861E-3</v>
      </c>
      <c r="I35" s="14">
        <v>2.209418693952575E-3</v>
      </c>
      <c r="J35" s="14">
        <v>3.431348309805602E-3</v>
      </c>
      <c r="K35" s="14">
        <v>3.2762544600365832E-3</v>
      </c>
      <c r="L35" s="14">
        <v>3.070539410010602E-3</v>
      </c>
      <c r="M35" s="14">
        <v>3.580971096326724E-3</v>
      </c>
      <c r="N35" s="14">
        <v>3.347198933366539E-3</v>
      </c>
      <c r="O35" s="14">
        <v>3.0697997748178269E-3</v>
      </c>
      <c r="P35" s="14">
        <v>3.4461758246004609E-3</v>
      </c>
      <c r="Q35" s="14">
        <v>2.0926395366229508E-3</v>
      </c>
      <c r="R35" s="14">
        <v>2.841809879029798E-3</v>
      </c>
      <c r="S35" s="14">
        <v>2.9808826777121119E-3</v>
      </c>
      <c r="T35" s="14">
        <v>2.487207482337904E-3</v>
      </c>
      <c r="U35" s="14">
        <v>2.380242444968947E-3</v>
      </c>
      <c r="V35" s="14">
        <v>2.465388802680709E-3</v>
      </c>
      <c r="W35" s="14">
        <v>2.85615558329824E-3</v>
      </c>
      <c r="X35" s="14">
        <v>2.6726644486793219E-3</v>
      </c>
      <c r="Y35" s="14">
        <v>2.6624638665328011E-3</v>
      </c>
      <c r="Z35" s="14">
        <v>3.9803328109622648E-3</v>
      </c>
      <c r="AA35" s="14">
        <v>2.569863316426068E-3</v>
      </c>
      <c r="AB35" s="14">
        <v>4.2692403368575051E-3</v>
      </c>
      <c r="AC35" s="14">
        <v>3.1199384451622439E-3</v>
      </c>
      <c r="AD35" s="14">
        <v>3.3490755769595331E-3</v>
      </c>
      <c r="AE35" s="14">
        <v>3.1451789684630621E-3</v>
      </c>
      <c r="AF35" s="14">
        <v>2.7599584626944902E-3</v>
      </c>
      <c r="AG35" s="14">
        <v>2.788435329903059E-3</v>
      </c>
      <c r="AH35" s="14">
        <v>2.541913255975403E-3</v>
      </c>
      <c r="AI35" s="14">
        <v>3.562239842955576E-3</v>
      </c>
      <c r="AJ35" s="14">
        <v>3.66074003875042E-3</v>
      </c>
      <c r="AK35" s="14">
        <v>2.395293172936074E-3</v>
      </c>
      <c r="AL35" s="14">
        <v>3.578298735386396E-3</v>
      </c>
      <c r="AM35" s="14">
        <v>3.139162801927125E-3</v>
      </c>
      <c r="AN35" s="14">
        <v>2.872257286518859E-3</v>
      </c>
      <c r="AO35" s="14">
        <v>3.3389160770519511E-3</v>
      </c>
      <c r="AP35" s="14">
        <v>3.9488875219849387E-3</v>
      </c>
      <c r="AQ35" s="14">
        <v>3.3113516301920289E-3</v>
      </c>
      <c r="AR35" s="14">
        <v>2.391407339854836E-3</v>
      </c>
      <c r="AS35" s="14">
        <v>2.7902123565478479E-3</v>
      </c>
      <c r="AT35" s="14">
        <v>3.3700990912388872E-3</v>
      </c>
      <c r="AU35" s="14">
        <v>3.4616352519256741E-3</v>
      </c>
      <c r="AV35" s="14">
        <v>2.7941221657826029E-3</v>
      </c>
      <c r="AW35" s="14">
        <v>2.934024592945964E-3</v>
      </c>
      <c r="AX35" s="14">
        <v>1.840948783284503E-3</v>
      </c>
      <c r="AY35" s="14">
        <v>2.3023554097408162E-3</v>
      </c>
      <c r="AZ35" s="14">
        <v>3.2494338831327639E-3</v>
      </c>
    </row>
    <row r="36" spans="1:52" x14ac:dyDescent="0.4">
      <c r="B36" s="25" t="s">
        <v>14</v>
      </c>
      <c r="C36" s="14">
        <v>-2.4756999402897328E-4</v>
      </c>
      <c r="D36" s="14">
        <v>-7.0774631334410976E-4</v>
      </c>
      <c r="E36" s="14">
        <v>-4.3706017935997146E-3</v>
      </c>
      <c r="F36" s="14">
        <v>-5.1614373490044829E-3</v>
      </c>
      <c r="G36" s="14">
        <v>3.7748323956365848E-6</v>
      </c>
      <c r="H36" s="14">
        <v>-1.2403874388303149E-4</v>
      </c>
      <c r="I36" s="14">
        <v>-8.2033311489176919E-4</v>
      </c>
      <c r="J36" s="14">
        <v>-2.8310676640748988E-3</v>
      </c>
      <c r="K36" s="14">
        <v>2.0411453771170258E-3</v>
      </c>
      <c r="L36" s="14">
        <v>-6.4443214965120843E-4</v>
      </c>
      <c r="M36" s="14">
        <v>-3.6279229855373801E-4</v>
      </c>
      <c r="N36" s="14">
        <v>3.4054826393023491E-4</v>
      </c>
      <c r="O36" s="14">
        <v>2.5018628599114412E-3</v>
      </c>
      <c r="P36" s="14">
        <v>2.2594134773775698E-3</v>
      </c>
      <c r="Q36" s="14">
        <v>-1.5007578092717799E-3</v>
      </c>
      <c r="R36" s="14">
        <v>1.6041556089669009E-3</v>
      </c>
      <c r="S36" s="14">
        <v>1.142143931675554E-4</v>
      </c>
      <c r="T36" s="14">
        <v>-1.2654494447163209E-3</v>
      </c>
      <c r="U36" s="14">
        <v>-6.6186651400564067E-3</v>
      </c>
      <c r="V36" s="14">
        <v>-8.3801774365502291E-4</v>
      </c>
      <c r="W36" s="14">
        <v>3.1363145793699421E-3</v>
      </c>
      <c r="X36" s="14">
        <v>-1.563964370865589E-3</v>
      </c>
      <c r="Y36" s="14">
        <v>-1.4711774120958481E-3</v>
      </c>
      <c r="Z36" s="14">
        <v>-9.0960116395139012E-4</v>
      </c>
      <c r="AA36" s="14">
        <v>6.2148196716401696E-3</v>
      </c>
      <c r="AB36" s="14">
        <v>-2.3720059282080759E-3</v>
      </c>
      <c r="AC36" s="14">
        <v>3.8141163622393282E-3</v>
      </c>
      <c r="AD36" s="14">
        <v>-5.0142928574039847E-3</v>
      </c>
      <c r="AE36" s="14">
        <v>5.074126967255399E-3</v>
      </c>
      <c r="AF36" s="14">
        <v>3.4490757490243662E-4</v>
      </c>
      <c r="AG36" s="14">
        <v>-4.6657003832142052E-3</v>
      </c>
      <c r="AH36" s="14">
        <v>2.9249478812150842E-3</v>
      </c>
      <c r="AI36" s="14">
        <v>2.0531144664166501E-3</v>
      </c>
      <c r="AJ36" s="14">
        <v>4.0905646062117112E-4</v>
      </c>
      <c r="AK36" s="14">
        <v>-3.2797480976993199E-3</v>
      </c>
      <c r="AL36" s="14">
        <v>1.214525978563419E-4</v>
      </c>
      <c r="AM36" s="14">
        <v>-3.6943535048151181E-3</v>
      </c>
      <c r="AN36" s="14">
        <v>-5.8379822765871336E-3</v>
      </c>
      <c r="AO36" s="14">
        <v>-4.4539701137897014E-3</v>
      </c>
      <c r="AP36" s="14">
        <v>1.2382930641607889E-4</v>
      </c>
      <c r="AQ36" s="14">
        <v>1.8066485034097799E-3</v>
      </c>
      <c r="AR36" s="14">
        <v>-1.2183214119636521E-3</v>
      </c>
      <c r="AS36" s="14">
        <v>-2.4843882362919349E-3</v>
      </c>
      <c r="AT36" s="14">
        <v>3.8886397829525632E-3</v>
      </c>
      <c r="AU36" s="14">
        <v>2.103387249361766E-3</v>
      </c>
      <c r="AV36" s="14">
        <v>-2.8218491991938428E-3</v>
      </c>
      <c r="AW36" s="14">
        <v>-1.602610303226282E-4</v>
      </c>
      <c r="AX36" s="14">
        <v>-3.7021294750158311E-3</v>
      </c>
      <c r="AY36" s="14">
        <v>-1.5308381693432129E-3</v>
      </c>
      <c r="AZ36" s="14">
        <v>1.2987524191810931E-3</v>
      </c>
    </row>
    <row r="37" spans="1:52" x14ac:dyDescent="0.4">
      <c r="B37" s="25" t="s">
        <v>15</v>
      </c>
      <c r="C37" s="14">
        <v>110.22908802326479</v>
      </c>
      <c r="D37" s="14">
        <v>139.97156389847859</v>
      </c>
      <c r="E37" s="14">
        <v>116.8484465389791</v>
      </c>
      <c r="F37" s="14">
        <v>92.971053119246648</v>
      </c>
      <c r="G37" s="14">
        <v>209.69042976728511</v>
      </c>
      <c r="H37" s="14">
        <v>139.25439049392841</v>
      </c>
      <c r="I37" s="14">
        <v>181.41438479360289</v>
      </c>
      <c r="J37" s="14">
        <v>117.3973118709411</v>
      </c>
      <c r="K37" s="14">
        <v>121.4676269737727</v>
      </c>
      <c r="L37" s="14">
        <v>130.4801465317353</v>
      </c>
      <c r="M37" s="14">
        <v>111.8028550158465</v>
      </c>
      <c r="N37" s="14">
        <v>119.4011648820948</v>
      </c>
      <c r="O37" s="14">
        <v>129.48666567795209</v>
      </c>
      <c r="P37" s="14">
        <v>115.4150591166471</v>
      </c>
      <c r="Q37" s="14">
        <v>191.8633146237903</v>
      </c>
      <c r="R37" s="14">
        <v>140.19088586145909</v>
      </c>
      <c r="S37" s="14">
        <v>134.15012559761419</v>
      </c>
      <c r="T37" s="14">
        <v>161.33171530488411</v>
      </c>
      <c r="U37" s="14">
        <v>170.83077650325711</v>
      </c>
      <c r="V37" s="14">
        <v>162.58612731095761</v>
      </c>
      <c r="W37" s="14">
        <v>138.95030359737569</v>
      </c>
      <c r="X37" s="14">
        <v>150.2485523647743</v>
      </c>
      <c r="Y37" s="14">
        <v>150.7893430812687</v>
      </c>
      <c r="Z37" s="14">
        <v>100.72263305716631</v>
      </c>
      <c r="AA37" s="14">
        <v>153.23195510491209</v>
      </c>
      <c r="AB37" s="14">
        <v>94.249087467487328</v>
      </c>
      <c r="AC37" s="14">
        <v>126.98516031689149</v>
      </c>
      <c r="AD37" s="14">
        <v>120.93316007669711</v>
      </c>
      <c r="AE37" s="14">
        <v>125.5654692444198</v>
      </c>
      <c r="AF37" s="14">
        <v>144.80474899427389</v>
      </c>
      <c r="AG37" s="14">
        <v>145.1228565509829</v>
      </c>
      <c r="AH37" s="14">
        <v>156.21109460968449</v>
      </c>
      <c r="AI37" s="14">
        <v>111.7125469023468</v>
      </c>
      <c r="AJ37" s="14">
        <v>109.1557825219891</v>
      </c>
      <c r="AK37" s="14">
        <v>168.36341899783889</v>
      </c>
      <c r="AL37" s="14">
        <v>111.75102387279119</v>
      </c>
      <c r="AM37" s="14">
        <v>128.59936835929261</v>
      </c>
      <c r="AN37" s="14">
        <v>141.29583174230811</v>
      </c>
      <c r="AO37" s="14">
        <v>121.13331415951509</v>
      </c>
      <c r="AP37" s="14">
        <v>101.2629933031324</v>
      </c>
      <c r="AQ37" s="14">
        <v>120.251001997483</v>
      </c>
      <c r="AR37" s="14">
        <v>167.77498116917161</v>
      </c>
      <c r="AS37" s="14">
        <v>144.24865809649711</v>
      </c>
      <c r="AT37" s="14">
        <v>117.5370069226755</v>
      </c>
      <c r="AU37" s="14">
        <v>114.9446963048149</v>
      </c>
      <c r="AV37" s="14">
        <v>144.16758656161619</v>
      </c>
      <c r="AW37" s="14">
        <v>136.38613050224441</v>
      </c>
      <c r="AX37" s="14">
        <v>219.2902557314801</v>
      </c>
      <c r="AY37" s="14">
        <v>174.40002376285801</v>
      </c>
      <c r="AZ37" s="14">
        <v>122.6986798070908</v>
      </c>
    </row>
  </sheetData>
  <mergeCells count="3">
    <mergeCell ref="A2:A12"/>
    <mergeCell ref="A13:A23"/>
    <mergeCell ref="A24:A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37"/>
  <sheetViews>
    <sheetView tabSelected="1" zoomScale="85" zoomScaleNormal="85" workbookViewId="0">
      <selection activeCell="I15" sqref="I15"/>
    </sheetView>
  </sheetViews>
  <sheetFormatPr defaultColWidth="8.86328125" defaultRowHeight="15.4" x14ac:dyDescent="0.4"/>
  <cols>
    <col min="1" max="1" width="12.796875" style="6" customWidth="1"/>
    <col min="2" max="2" width="12.53125" style="6" customWidth="1"/>
    <col min="3" max="3" width="14.73046875" style="6" bestFit="1" customWidth="1"/>
    <col min="4" max="4" width="10.3984375" style="5" customWidth="1"/>
    <col min="5" max="5" width="9" style="5" bestFit="1" customWidth="1"/>
    <col min="6" max="6" width="9" style="5" customWidth="1"/>
    <col min="7" max="7" width="9" style="5" bestFit="1" customWidth="1"/>
    <col min="8" max="8" width="10.46484375" style="5" customWidth="1"/>
    <col min="9" max="9" width="9" style="5" bestFit="1" customWidth="1"/>
    <col min="10" max="10" width="7.6640625" style="5" customWidth="1"/>
    <col min="11" max="11" width="9" style="5" bestFit="1" customWidth="1"/>
    <col min="12" max="12" width="8.265625" style="5" customWidth="1"/>
    <col min="13" max="13" width="7.796875" style="5" bestFit="1" customWidth="1"/>
    <col min="14" max="14" width="8.86328125" style="5" customWidth="1"/>
    <col min="15" max="19" width="7.796875" style="5" bestFit="1" customWidth="1"/>
    <col min="20" max="22" width="8.59765625" style="5" bestFit="1" customWidth="1"/>
    <col min="23" max="52" width="8.9296875" style="5" bestFit="1" customWidth="1"/>
    <col min="53" max="16384" width="8.86328125" style="5"/>
  </cols>
  <sheetData>
    <row r="1" spans="1:52" s="2" customFormat="1" x14ac:dyDescent="0.4">
      <c r="A1" s="1" t="s">
        <v>12</v>
      </c>
      <c r="B1" s="1" t="s">
        <v>67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</row>
    <row r="2" spans="1:52" x14ac:dyDescent="0.4">
      <c r="A2" s="16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</row>
    <row r="3" spans="1:52" x14ac:dyDescent="0.4">
      <c r="A3" s="17"/>
      <c r="B3" s="1">
        <v>5</v>
      </c>
      <c r="C3" s="10">
        <v>108.710615801081</v>
      </c>
      <c r="D3" s="11">
        <v>114.59136970347799</v>
      </c>
      <c r="E3" s="11">
        <v>118.56843722089</v>
      </c>
      <c r="F3" s="11">
        <v>117.852995777863</v>
      </c>
      <c r="G3" s="11">
        <v>117.021638646802</v>
      </c>
      <c r="H3" s="11">
        <v>109.033978432723</v>
      </c>
      <c r="I3" s="11">
        <v>113.243061544075</v>
      </c>
      <c r="J3" s="11">
        <v>102.999760678878</v>
      </c>
      <c r="K3" s="11">
        <v>110.56573224791801</v>
      </c>
      <c r="L3" s="11">
        <v>122.36683315063399</v>
      </c>
      <c r="M3" s="11">
        <v>112.982263241201</v>
      </c>
      <c r="N3" s="11">
        <v>102.909585360116</v>
      </c>
      <c r="O3" s="11">
        <v>112.357360605313</v>
      </c>
      <c r="P3" s="11">
        <v>109.164657842875</v>
      </c>
      <c r="Q3" s="11">
        <v>112.245756583383</v>
      </c>
      <c r="R3" s="11">
        <v>104.670553107747</v>
      </c>
      <c r="S3" s="11">
        <v>108.500205539101</v>
      </c>
      <c r="T3" s="11">
        <v>105.788761135809</v>
      </c>
      <c r="U3" s="11">
        <v>119.10010829972801</v>
      </c>
      <c r="V3" s="11">
        <v>119.327504503459</v>
      </c>
      <c r="W3" s="11">
        <v>110.710248564164</v>
      </c>
      <c r="X3" s="11">
        <v>115.473264116759</v>
      </c>
      <c r="Y3" s="11">
        <v>113.779876042591</v>
      </c>
      <c r="Z3" s="11">
        <v>104.813493351942</v>
      </c>
      <c r="AA3" s="11">
        <v>120.115056294002</v>
      </c>
      <c r="AB3" s="11">
        <v>122.518328192741</v>
      </c>
      <c r="AC3" s="11">
        <v>105.988045866946</v>
      </c>
      <c r="AD3" s="11">
        <v>113.223146417856</v>
      </c>
      <c r="AE3" s="11">
        <v>126.95079970261</v>
      </c>
      <c r="AF3" s="11">
        <v>113.73858988723801</v>
      </c>
      <c r="AG3" s="11">
        <v>103.05092051682701</v>
      </c>
      <c r="AH3" s="11">
        <v>109.542586907489</v>
      </c>
      <c r="AI3" s="11">
        <v>119.945740924308</v>
      </c>
      <c r="AJ3" s="11">
        <v>111.89146568853501</v>
      </c>
      <c r="AK3" s="11">
        <v>113.614285578997</v>
      </c>
      <c r="AL3" s="11">
        <v>112.685368239825</v>
      </c>
      <c r="AM3" s="11">
        <v>118.21018166699299</v>
      </c>
      <c r="AN3" s="11">
        <v>126.27964604682199</v>
      </c>
      <c r="AO3" s="11">
        <v>108.52538786829901</v>
      </c>
      <c r="AP3" s="11">
        <v>124.15597470492899</v>
      </c>
      <c r="AQ3" s="11">
        <v>122.773755468049</v>
      </c>
      <c r="AR3" s="11">
        <v>119.07490018854</v>
      </c>
      <c r="AS3" s="11">
        <v>116.40681765710499</v>
      </c>
      <c r="AT3" s="11">
        <v>110.91285551764</v>
      </c>
      <c r="AU3" s="11">
        <v>108.915002053915</v>
      </c>
      <c r="AV3" s="11">
        <v>114.416247437035</v>
      </c>
      <c r="AW3" s="11">
        <v>123.862975346467</v>
      </c>
      <c r="AX3" s="11">
        <v>111.20203915837401</v>
      </c>
      <c r="AY3" s="11">
        <v>104.778724268768</v>
      </c>
      <c r="AZ3" s="11">
        <v>125.022543602021</v>
      </c>
    </row>
    <row r="4" spans="1:52" x14ac:dyDescent="0.4">
      <c r="A4" s="17"/>
      <c r="B4" s="1">
        <v>10</v>
      </c>
      <c r="C4" s="10">
        <v>121.98376944104901</v>
      </c>
      <c r="D4" s="11">
        <v>138.205119234112</v>
      </c>
      <c r="E4" s="11">
        <v>136.24624585119</v>
      </c>
      <c r="F4" s="11">
        <v>138.08170506571</v>
      </c>
      <c r="G4" s="11">
        <v>134.85772348733599</v>
      </c>
      <c r="H4" s="11">
        <v>123.597059616553</v>
      </c>
      <c r="I4" s="11">
        <v>133.48231350875599</v>
      </c>
      <c r="J4" s="11">
        <v>120.379755110293</v>
      </c>
      <c r="K4" s="11">
        <v>125.961975615995</v>
      </c>
      <c r="L4" s="11">
        <v>143.807590184215</v>
      </c>
      <c r="M4" s="11">
        <v>133.01666473066001</v>
      </c>
      <c r="N4" s="11">
        <v>116.598619531759</v>
      </c>
      <c r="O4" s="11">
        <v>131.535639355841</v>
      </c>
      <c r="P4" s="11">
        <v>124.70560045193901</v>
      </c>
      <c r="Q4" s="11">
        <v>129.25402386906501</v>
      </c>
      <c r="R4" s="11">
        <v>125.964779568484</v>
      </c>
      <c r="S4" s="11">
        <v>126.703769302259</v>
      </c>
      <c r="T4" s="11">
        <v>120.01956921585899</v>
      </c>
      <c r="U4" s="11">
        <v>134.21164193957</v>
      </c>
      <c r="V4" s="11">
        <v>140.94336839873901</v>
      </c>
      <c r="W4" s="11">
        <v>125.350840303844</v>
      </c>
      <c r="X4" s="11">
        <v>131.919020458039</v>
      </c>
      <c r="Y4" s="11">
        <v>130.96816464582801</v>
      </c>
      <c r="Z4" s="11">
        <v>121.882782121189</v>
      </c>
      <c r="AA4" s="11">
        <v>140.621463866906</v>
      </c>
      <c r="AB4" s="11">
        <v>141.27353388515101</v>
      </c>
      <c r="AC4" s="11">
        <v>124.053937218367</v>
      </c>
      <c r="AD4" s="11">
        <v>130.51050662084199</v>
      </c>
      <c r="AE4" s="11">
        <v>140.63415474615999</v>
      </c>
      <c r="AF4" s="11">
        <v>132.69861374919299</v>
      </c>
      <c r="AG4" s="11">
        <v>125.715938123252</v>
      </c>
      <c r="AH4" s="11">
        <v>127.36421735336999</v>
      </c>
      <c r="AI4" s="11">
        <v>137.174099053411</v>
      </c>
      <c r="AJ4" s="11">
        <v>125.851885465425</v>
      </c>
      <c r="AK4" s="11">
        <v>129.950875219708</v>
      </c>
      <c r="AL4" s="11">
        <v>132.761903326945</v>
      </c>
      <c r="AM4" s="11">
        <v>143.31053312916501</v>
      </c>
      <c r="AN4" s="11">
        <v>143.750543439122</v>
      </c>
      <c r="AO4" s="11">
        <v>124.742930039108</v>
      </c>
      <c r="AP4" s="11">
        <v>143.37494266069999</v>
      </c>
      <c r="AQ4" s="11">
        <v>139.41243210517499</v>
      </c>
      <c r="AR4" s="11">
        <v>141.05574813453799</v>
      </c>
      <c r="AS4" s="11">
        <v>136.550569566251</v>
      </c>
      <c r="AT4" s="11">
        <v>128.833938515174</v>
      </c>
      <c r="AU4" s="11">
        <v>128.76980485809301</v>
      </c>
      <c r="AV4" s="11">
        <v>134.909138690616</v>
      </c>
      <c r="AW4" s="11">
        <v>145.75588259937101</v>
      </c>
      <c r="AX4" s="11">
        <v>130.298365410781</v>
      </c>
      <c r="AY4" s="11">
        <v>127.207106420149</v>
      </c>
      <c r="AZ4" s="11">
        <v>144.65279088486099</v>
      </c>
    </row>
    <row r="5" spans="1:52" x14ac:dyDescent="0.4">
      <c r="A5" s="17"/>
      <c r="B5" s="1">
        <v>15</v>
      </c>
      <c r="C5" s="10">
        <v>126.13859710963</v>
      </c>
      <c r="D5" s="11">
        <v>135.62177114222601</v>
      </c>
      <c r="E5" s="11">
        <v>133.56542638145601</v>
      </c>
      <c r="F5" s="11">
        <v>135.372142344103</v>
      </c>
      <c r="G5" s="11">
        <v>137.499992433714</v>
      </c>
      <c r="H5" s="11">
        <v>124.740088837952</v>
      </c>
      <c r="I5" s="11">
        <v>135.340009702381</v>
      </c>
      <c r="J5" s="11">
        <v>119.980183314507</v>
      </c>
      <c r="K5" s="11">
        <v>130.52843132935899</v>
      </c>
      <c r="L5" s="11">
        <v>142.78351836705801</v>
      </c>
      <c r="M5" s="11">
        <v>132.618432594974</v>
      </c>
      <c r="N5" s="11">
        <v>116.541844409448</v>
      </c>
      <c r="O5" s="11">
        <v>130.85672315633599</v>
      </c>
      <c r="P5" s="11">
        <v>127.040485247113</v>
      </c>
      <c r="Q5" s="11">
        <v>130.64707513327599</v>
      </c>
      <c r="R5" s="11">
        <v>128.84982033910001</v>
      </c>
      <c r="S5" s="11">
        <v>128.016229708221</v>
      </c>
      <c r="T5" s="11">
        <v>119.67234094528099</v>
      </c>
      <c r="U5" s="11">
        <v>138.211623630106</v>
      </c>
      <c r="V5" s="11">
        <v>140.08304069515799</v>
      </c>
      <c r="W5" s="11">
        <v>127.634699067874</v>
      </c>
      <c r="X5" s="11">
        <v>135.691614076132</v>
      </c>
      <c r="Y5" s="11">
        <v>134.519478197674</v>
      </c>
      <c r="Z5" s="11">
        <v>121.822136449281</v>
      </c>
      <c r="AA5" s="11">
        <v>142.97724750875699</v>
      </c>
      <c r="AB5" s="11">
        <v>142.03454568238899</v>
      </c>
      <c r="AC5" s="11">
        <v>124.777248349614</v>
      </c>
      <c r="AD5" s="11">
        <v>132.99271676294799</v>
      </c>
      <c r="AE5" s="11">
        <v>141.19129700352201</v>
      </c>
      <c r="AF5" s="11">
        <v>132.63156627067701</v>
      </c>
      <c r="AG5" s="11">
        <v>127.45824800752401</v>
      </c>
      <c r="AH5" s="11">
        <v>128.30433678571401</v>
      </c>
      <c r="AI5" s="11">
        <v>140.971580583747</v>
      </c>
      <c r="AJ5" s="11">
        <v>129.78254112168901</v>
      </c>
      <c r="AK5" s="11">
        <v>130.39491898059001</v>
      </c>
      <c r="AL5" s="11">
        <v>134.895526082955</v>
      </c>
      <c r="AM5" s="11">
        <v>141.05987823116499</v>
      </c>
      <c r="AN5" s="11">
        <v>146.813952095622</v>
      </c>
      <c r="AO5" s="11">
        <v>125.95889305129801</v>
      </c>
      <c r="AP5" s="11">
        <v>144.46050545977599</v>
      </c>
      <c r="AQ5" s="11">
        <v>141.54243861449001</v>
      </c>
      <c r="AR5" s="11">
        <v>141.514459473893</v>
      </c>
      <c r="AS5" s="11">
        <v>137.22808970480301</v>
      </c>
      <c r="AT5" s="11">
        <v>131.870343278039</v>
      </c>
      <c r="AU5" s="11">
        <v>128.06127295708501</v>
      </c>
      <c r="AV5" s="11">
        <v>138.407055849237</v>
      </c>
      <c r="AW5" s="11">
        <v>146.92230006541399</v>
      </c>
      <c r="AX5" s="11">
        <v>129.75769774353</v>
      </c>
      <c r="AY5" s="11">
        <v>125.701907966193</v>
      </c>
      <c r="AZ5" s="11">
        <v>143.81398006979299</v>
      </c>
    </row>
    <row r="6" spans="1:52" x14ac:dyDescent="0.4">
      <c r="A6" s="17"/>
      <c r="B6" s="1">
        <v>20</v>
      </c>
      <c r="C6" s="10">
        <v>128.02676166624499</v>
      </c>
      <c r="D6" s="11">
        <v>138.74567789048999</v>
      </c>
      <c r="E6" s="11">
        <v>141.25107043542801</v>
      </c>
      <c r="F6" s="11">
        <v>139.496580977131</v>
      </c>
      <c r="G6" s="11">
        <v>143.276796455679</v>
      </c>
      <c r="H6" s="11">
        <v>130.557281694708</v>
      </c>
      <c r="I6" s="11">
        <v>139.936529208373</v>
      </c>
      <c r="J6" s="11">
        <v>122.675577254986</v>
      </c>
      <c r="K6" s="11">
        <v>133.71595467596899</v>
      </c>
      <c r="L6" s="11">
        <v>146.13790159672999</v>
      </c>
      <c r="M6" s="11">
        <v>137.550898817828</v>
      </c>
      <c r="N6" s="11">
        <v>120.522449768244</v>
      </c>
      <c r="O6" s="11">
        <v>133.33406099653899</v>
      </c>
      <c r="P6" s="11">
        <v>130.99921091543601</v>
      </c>
      <c r="Q6" s="11">
        <v>133.58096596833701</v>
      </c>
      <c r="R6" s="11">
        <v>131.05145265200099</v>
      </c>
      <c r="S6" s="11">
        <v>132.89746486155801</v>
      </c>
      <c r="T6" s="11">
        <v>124.330875861191</v>
      </c>
      <c r="U6" s="11">
        <v>138.10374267527101</v>
      </c>
      <c r="V6" s="11">
        <v>146.35935910416401</v>
      </c>
      <c r="W6" s="11">
        <v>128.63079009983099</v>
      </c>
      <c r="X6" s="11">
        <v>138.80098814555501</v>
      </c>
      <c r="Y6" s="11">
        <v>135.66720545833701</v>
      </c>
      <c r="Z6" s="11">
        <v>126.178542428184</v>
      </c>
      <c r="AA6" s="11">
        <v>145.91803875647801</v>
      </c>
      <c r="AB6" s="11">
        <v>146.30313710153399</v>
      </c>
      <c r="AC6" s="11">
        <v>128.22035216411101</v>
      </c>
      <c r="AD6" s="11">
        <v>136.00146409975</v>
      </c>
      <c r="AE6" s="11">
        <v>144.099466778883</v>
      </c>
      <c r="AF6" s="11">
        <v>136.842722744209</v>
      </c>
      <c r="AG6" s="11">
        <v>127.818879517227</v>
      </c>
      <c r="AH6" s="11">
        <v>130.303329836296</v>
      </c>
      <c r="AI6" s="11">
        <v>140.603424970433</v>
      </c>
      <c r="AJ6" s="11">
        <v>131.971359185468</v>
      </c>
      <c r="AK6" s="11">
        <v>135.75011146323999</v>
      </c>
      <c r="AL6" s="11">
        <v>135.74549180074899</v>
      </c>
      <c r="AM6" s="11">
        <v>144.38855781935399</v>
      </c>
      <c r="AN6" s="11">
        <v>151.64049387194001</v>
      </c>
      <c r="AO6" s="11">
        <v>129.64135322368799</v>
      </c>
      <c r="AP6" s="11">
        <v>147.50802364065399</v>
      </c>
      <c r="AQ6" s="11">
        <v>146.13983991007299</v>
      </c>
      <c r="AR6" s="11">
        <v>145.66250566324601</v>
      </c>
      <c r="AS6" s="11">
        <v>140.26685345403999</v>
      </c>
      <c r="AT6" s="11">
        <v>134.09024840306299</v>
      </c>
      <c r="AU6" s="11">
        <v>132.10181504749301</v>
      </c>
      <c r="AV6" s="11">
        <v>142.95393799407401</v>
      </c>
      <c r="AW6" s="11">
        <v>151.55826312815901</v>
      </c>
      <c r="AX6" s="11">
        <v>134.45243161675</v>
      </c>
      <c r="AY6" s="11">
        <v>130.74758596048099</v>
      </c>
      <c r="AZ6" s="11">
        <v>147.553358920558</v>
      </c>
    </row>
    <row r="7" spans="1:52" x14ac:dyDescent="0.4">
      <c r="A7" s="17"/>
      <c r="B7" s="1">
        <v>25</v>
      </c>
      <c r="C7" s="10">
        <v>138.06052744102101</v>
      </c>
      <c r="D7" s="11">
        <v>150.56697380405899</v>
      </c>
      <c r="E7" s="11">
        <v>144.364530359508</v>
      </c>
      <c r="F7" s="11">
        <v>149.40109267871699</v>
      </c>
      <c r="G7" s="11">
        <v>150.22571810142901</v>
      </c>
      <c r="H7" s="11">
        <v>139.503405926521</v>
      </c>
      <c r="I7" s="11">
        <v>146.362482996604</v>
      </c>
      <c r="J7" s="11">
        <v>132.89475540778</v>
      </c>
      <c r="K7" s="11">
        <v>140.72594447261801</v>
      </c>
      <c r="L7" s="11">
        <v>155.29952512789399</v>
      </c>
      <c r="M7" s="11">
        <v>145.23338572932801</v>
      </c>
      <c r="N7" s="11">
        <v>127.096144035683</v>
      </c>
      <c r="O7" s="11">
        <v>143.27664122950901</v>
      </c>
      <c r="P7" s="11">
        <v>139.257766291823</v>
      </c>
      <c r="Q7" s="11">
        <v>140.82282633304499</v>
      </c>
      <c r="R7" s="11">
        <v>140.13477601174</v>
      </c>
      <c r="S7" s="11">
        <v>141.63666282868999</v>
      </c>
      <c r="T7" s="11">
        <v>130.36182649197701</v>
      </c>
      <c r="U7" s="11">
        <v>149.40310609893399</v>
      </c>
      <c r="V7" s="11">
        <v>154.62377957198899</v>
      </c>
      <c r="W7" s="11">
        <v>136.691457163846</v>
      </c>
      <c r="X7" s="11">
        <v>145.88997481589101</v>
      </c>
      <c r="Y7" s="11">
        <v>144.31397653922099</v>
      </c>
      <c r="Z7" s="11">
        <v>130.85134050028401</v>
      </c>
      <c r="AA7" s="11">
        <v>154.69262966965499</v>
      </c>
      <c r="AB7" s="11">
        <v>153.19065952557</v>
      </c>
      <c r="AC7" s="11">
        <v>135.24417395718601</v>
      </c>
      <c r="AD7" s="11">
        <v>146.17465749369299</v>
      </c>
      <c r="AE7" s="11">
        <v>150.397980134736</v>
      </c>
      <c r="AF7" s="11">
        <v>144.65690647546299</v>
      </c>
      <c r="AG7" s="11">
        <v>137.29654466882499</v>
      </c>
      <c r="AH7" s="11">
        <v>141.35669585613601</v>
      </c>
      <c r="AI7" s="11">
        <v>152.74538450969399</v>
      </c>
      <c r="AJ7" s="11">
        <v>138.95625345300601</v>
      </c>
      <c r="AK7" s="11">
        <v>142.61707040319101</v>
      </c>
      <c r="AL7" s="11">
        <v>144.34039154322801</v>
      </c>
      <c r="AM7" s="11">
        <v>149.606791738863</v>
      </c>
      <c r="AN7" s="11">
        <v>158.291639945951</v>
      </c>
      <c r="AO7" s="11">
        <v>138.622943551264</v>
      </c>
      <c r="AP7" s="11">
        <v>157.22231339675901</v>
      </c>
      <c r="AQ7" s="11">
        <v>150.20501798864601</v>
      </c>
      <c r="AR7" s="11">
        <v>155.801209866118</v>
      </c>
      <c r="AS7" s="11">
        <v>149.65790402868299</v>
      </c>
      <c r="AT7" s="11">
        <v>143.506618324051</v>
      </c>
      <c r="AU7" s="11">
        <v>139.92453396363001</v>
      </c>
      <c r="AV7" s="11">
        <v>148.809517296113</v>
      </c>
      <c r="AW7" s="11">
        <v>157.73627354899199</v>
      </c>
      <c r="AX7" s="11">
        <v>141.17245550219499</v>
      </c>
      <c r="AY7" s="11">
        <v>141.18986859546499</v>
      </c>
      <c r="AZ7" s="11">
        <v>155.37778839147001</v>
      </c>
    </row>
    <row r="8" spans="1:52" x14ac:dyDescent="0.4">
      <c r="A8" s="17"/>
      <c r="B8" s="1">
        <v>30</v>
      </c>
      <c r="C8" s="10">
        <v>142.83727734796301</v>
      </c>
      <c r="D8" s="11">
        <v>161.432810472065</v>
      </c>
      <c r="E8" s="11">
        <v>161.102947789345</v>
      </c>
      <c r="F8" s="11">
        <v>158.236268971242</v>
      </c>
      <c r="G8" s="11">
        <v>160.26199431705101</v>
      </c>
      <c r="H8" s="11">
        <v>144.88523389098199</v>
      </c>
      <c r="I8" s="11">
        <v>157.07652031857401</v>
      </c>
      <c r="J8" s="11">
        <v>144.055827690065</v>
      </c>
      <c r="K8" s="11">
        <v>153.74578308203499</v>
      </c>
      <c r="L8" s="11">
        <v>164.27547399166099</v>
      </c>
      <c r="M8" s="11">
        <v>153.37612406203499</v>
      </c>
      <c r="N8" s="11">
        <v>136.87224800190299</v>
      </c>
      <c r="O8" s="11">
        <v>149.77608524546599</v>
      </c>
      <c r="P8" s="11">
        <v>146.865058418149</v>
      </c>
      <c r="Q8" s="11">
        <v>150.79512854886599</v>
      </c>
      <c r="R8" s="11">
        <v>145.806801611102</v>
      </c>
      <c r="S8" s="11">
        <v>147.285385596483</v>
      </c>
      <c r="T8" s="11">
        <v>141.51978244692799</v>
      </c>
      <c r="U8" s="11">
        <v>158.976239116687</v>
      </c>
      <c r="V8" s="11">
        <v>160.628680104213</v>
      </c>
      <c r="W8" s="11">
        <v>147.02958136325299</v>
      </c>
      <c r="X8" s="11">
        <v>155.72510466614801</v>
      </c>
      <c r="Y8" s="11">
        <v>150.05642224284099</v>
      </c>
      <c r="Z8" s="11">
        <v>140.05299074932</v>
      </c>
      <c r="AA8" s="11">
        <v>160.64530979937999</v>
      </c>
      <c r="AB8" s="11">
        <v>159.73850369937901</v>
      </c>
      <c r="AC8" s="11">
        <v>146.43895438182</v>
      </c>
      <c r="AD8" s="11">
        <v>151.025436645502</v>
      </c>
      <c r="AE8" s="11">
        <v>160.04554483060701</v>
      </c>
      <c r="AF8" s="11">
        <v>154.968049360941</v>
      </c>
      <c r="AG8" s="11">
        <v>145.09944217891501</v>
      </c>
      <c r="AH8" s="11">
        <v>147.41349913505499</v>
      </c>
      <c r="AI8" s="11">
        <v>158.83227853354299</v>
      </c>
      <c r="AJ8" s="11">
        <v>145.93156842748999</v>
      </c>
      <c r="AK8" s="11">
        <v>153.86135273307099</v>
      </c>
      <c r="AL8" s="11">
        <v>152.75396780232899</v>
      </c>
      <c r="AM8" s="11">
        <v>165.12831434823499</v>
      </c>
      <c r="AN8" s="11">
        <v>173.78691622298501</v>
      </c>
      <c r="AO8" s="11">
        <v>149.674521254533</v>
      </c>
      <c r="AP8" s="11">
        <v>163.776792047599</v>
      </c>
      <c r="AQ8" s="11">
        <v>161.57291091072199</v>
      </c>
      <c r="AR8" s="11">
        <v>164.47150814298499</v>
      </c>
      <c r="AS8" s="11">
        <v>153.48985873647501</v>
      </c>
      <c r="AT8" s="11">
        <v>148.883988828063</v>
      </c>
      <c r="AU8" s="11">
        <v>147.24808979317899</v>
      </c>
      <c r="AV8" s="11">
        <v>156.66435973514001</v>
      </c>
      <c r="AW8" s="11">
        <v>167.543146856042</v>
      </c>
      <c r="AX8" s="11">
        <v>147.90390608323301</v>
      </c>
      <c r="AY8" s="11">
        <v>149.86996359120801</v>
      </c>
      <c r="AZ8" s="11">
        <v>168.147120139712</v>
      </c>
    </row>
    <row r="9" spans="1:52" x14ac:dyDescent="0.4">
      <c r="A9" s="17"/>
      <c r="B9" s="1">
        <v>35</v>
      </c>
      <c r="C9" s="10">
        <v>161.00020444711299</v>
      </c>
      <c r="D9" s="11">
        <v>183.533924176413</v>
      </c>
      <c r="E9" s="11">
        <v>186.94868693802101</v>
      </c>
      <c r="F9" s="11">
        <v>190.99038337625001</v>
      </c>
      <c r="G9" s="11">
        <v>182.84641010233099</v>
      </c>
      <c r="H9" s="11">
        <v>172.618956360477</v>
      </c>
      <c r="I9" s="11">
        <v>176.685237415861</v>
      </c>
      <c r="J9" s="11">
        <v>169.38179234730001</v>
      </c>
      <c r="K9" s="11">
        <v>174.34856087471999</v>
      </c>
      <c r="L9" s="11">
        <v>186.09378789861</v>
      </c>
      <c r="M9" s="11">
        <v>177.14244290493099</v>
      </c>
      <c r="N9" s="11">
        <v>163.443826010447</v>
      </c>
      <c r="O9" s="11">
        <v>179.361151334585</v>
      </c>
      <c r="P9" s="11">
        <v>171.07425319054099</v>
      </c>
      <c r="Q9" s="11">
        <v>174.351780925219</v>
      </c>
      <c r="R9" s="11">
        <v>178.568966356468</v>
      </c>
      <c r="S9" s="11">
        <v>172.092140051168</v>
      </c>
      <c r="T9" s="11">
        <v>166.02607760523</v>
      </c>
      <c r="U9" s="11">
        <v>178.91671366985901</v>
      </c>
      <c r="V9" s="11">
        <v>187.00773364047299</v>
      </c>
      <c r="W9" s="11">
        <v>172.21887406136099</v>
      </c>
      <c r="X9" s="11">
        <v>173.31112655453799</v>
      </c>
      <c r="Y9" s="11">
        <v>177.73275333082199</v>
      </c>
      <c r="Z9" s="11">
        <v>159.388117880637</v>
      </c>
      <c r="AA9" s="11">
        <v>181.809228755844</v>
      </c>
      <c r="AB9" s="11">
        <v>188.039588507952</v>
      </c>
      <c r="AC9" s="11">
        <v>172.96244530677001</v>
      </c>
      <c r="AD9" s="11">
        <v>173.75842971743401</v>
      </c>
      <c r="AE9" s="11">
        <v>183.16562200566</v>
      </c>
      <c r="AF9" s="11">
        <v>178.05825655611599</v>
      </c>
      <c r="AG9" s="11">
        <v>163.545528727251</v>
      </c>
      <c r="AH9" s="11">
        <v>171.142526711051</v>
      </c>
      <c r="AI9" s="11">
        <v>187.44204944168101</v>
      </c>
      <c r="AJ9" s="11">
        <v>172.709851109038</v>
      </c>
      <c r="AK9" s="11">
        <v>175.57346662825</v>
      </c>
      <c r="AL9" s="11">
        <v>174.04604680240601</v>
      </c>
      <c r="AM9" s="11">
        <v>183.13546524345901</v>
      </c>
      <c r="AN9" s="11">
        <v>196.73720681955999</v>
      </c>
      <c r="AO9" s="11">
        <v>173.05224509816099</v>
      </c>
      <c r="AP9" s="11">
        <v>191.25117150513799</v>
      </c>
      <c r="AQ9" s="11">
        <v>188.69096589317601</v>
      </c>
      <c r="AR9" s="11">
        <v>192.873241055238</v>
      </c>
      <c r="AS9" s="11">
        <v>178.65581398165199</v>
      </c>
      <c r="AT9" s="11">
        <v>173.26583229633599</v>
      </c>
      <c r="AU9" s="11">
        <v>169.886788247932</v>
      </c>
      <c r="AV9" s="11">
        <v>179.19733128494099</v>
      </c>
      <c r="AW9" s="11">
        <v>187.339088605049</v>
      </c>
      <c r="AX9" s="11">
        <v>170.995038982712</v>
      </c>
      <c r="AY9" s="11">
        <v>176.64736193856001</v>
      </c>
      <c r="AZ9" s="11">
        <v>195.31303562591401</v>
      </c>
    </row>
    <row r="10" spans="1:52" x14ac:dyDescent="0.4">
      <c r="A10" s="17"/>
      <c r="B10" s="1">
        <v>40</v>
      </c>
      <c r="C10" s="10">
        <v>159.51233709639899</v>
      </c>
      <c r="D10" s="11">
        <v>175.03676571467801</v>
      </c>
      <c r="E10" s="11">
        <v>177.09478466355799</v>
      </c>
      <c r="F10" s="11">
        <v>175.97930986079601</v>
      </c>
      <c r="G10" s="11">
        <v>172.080234775371</v>
      </c>
      <c r="H10" s="11">
        <v>163.72097495850599</v>
      </c>
      <c r="I10" s="11">
        <v>178.16453295275201</v>
      </c>
      <c r="J10" s="11">
        <v>158.75501668550001</v>
      </c>
      <c r="K10" s="11">
        <v>170.57897505935199</v>
      </c>
      <c r="L10" s="11">
        <v>181.939157827825</v>
      </c>
      <c r="M10" s="11">
        <v>169.449812037501</v>
      </c>
      <c r="N10" s="11">
        <v>152.334025198462</v>
      </c>
      <c r="O10" s="11">
        <v>166.11022061495899</v>
      </c>
      <c r="P10" s="11">
        <v>165.42560363062</v>
      </c>
      <c r="Q10" s="11">
        <v>170.67433871171701</v>
      </c>
      <c r="R10" s="11">
        <v>163.09875329111799</v>
      </c>
      <c r="S10" s="11">
        <v>165.737547741469</v>
      </c>
      <c r="T10" s="11">
        <v>158.693923565463</v>
      </c>
      <c r="U10" s="11">
        <v>176.88607104380301</v>
      </c>
      <c r="V10" s="11">
        <v>177.86000624059699</v>
      </c>
      <c r="W10" s="11">
        <v>159.34718502160899</v>
      </c>
      <c r="X10" s="11">
        <v>170.24840423912099</v>
      </c>
      <c r="Y10" s="11">
        <v>167.46405160926801</v>
      </c>
      <c r="Z10" s="11">
        <v>159.15494217122301</v>
      </c>
      <c r="AA10" s="11">
        <v>179.49171861376999</v>
      </c>
      <c r="AB10" s="11">
        <v>173.495753303963</v>
      </c>
      <c r="AC10" s="11">
        <v>165.73126225370601</v>
      </c>
      <c r="AD10" s="11">
        <v>171.46476620338001</v>
      </c>
      <c r="AE10" s="11">
        <v>176.53666644596399</v>
      </c>
      <c r="AF10" s="11">
        <v>180.524506333613</v>
      </c>
      <c r="AG10" s="11">
        <v>165.23129967771601</v>
      </c>
      <c r="AH10" s="11">
        <v>161.783829486971</v>
      </c>
      <c r="AI10" s="11">
        <v>182.20070139328499</v>
      </c>
      <c r="AJ10" s="11">
        <v>162.244487337549</v>
      </c>
      <c r="AK10" s="11">
        <v>167.16344262767001</v>
      </c>
      <c r="AL10" s="11">
        <v>169.420933642042</v>
      </c>
      <c r="AM10" s="11">
        <v>181.79854795333699</v>
      </c>
      <c r="AN10" s="11">
        <v>182.98825765139199</v>
      </c>
      <c r="AO10" s="11">
        <v>169.40950096160199</v>
      </c>
      <c r="AP10" s="11">
        <v>181.98613749609601</v>
      </c>
      <c r="AQ10" s="11">
        <v>178.06107695074701</v>
      </c>
      <c r="AR10" s="11">
        <v>185.55321726556599</v>
      </c>
      <c r="AS10" s="11">
        <v>170.58347245303199</v>
      </c>
      <c r="AT10" s="11">
        <v>165.30495805304</v>
      </c>
      <c r="AU10" s="11">
        <v>164.09365007507299</v>
      </c>
      <c r="AV10" s="11">
        <v>177.77103750177901</v>
      </c>
      <c r="AW10" s="11">
        <v>184.38503995714399</v>
      </c>
      <c r="AX10" s="11">
        <v>162.77876883812499</v>
      </c>
      <c r="AY10" s="11">
        <v>164.92515598676701</v>
      </c>
      <c r="AZ10" s="11">
        <v>182.599077560561</v>
      </c>
    </row>
    <row r="11" spans="1:52" x14ac:dyDescent="0.4">
      <c r="A11" s="17"/>
      <c r="B11" s="1">
        <v>45</v>
      </c>
      <c r="C11" s="10">
        <v>186.74830861411101</v>
      </c>
      <c r="D11" s="11">
        <v>214.39081226555399</v>
      </c>
      <c r="E11" s="11">
        <v>211.64395224027101</v>
      </c>
      <c r="F11" s="11">
        <v>219.29192215819299</v>
      </c>
      <c r="G11" s="11">
        <v>207.084060016503</v>
      </c>
      <c r="H11" s="11">
        <v>207.45351636715</v>
      </c>
      <c r="I11" s="11">
        <v>209.97282612622701</v>
      </c>
      <c r="J11" s="11">
        <v>200.55616308632301</v>
      </c>
      <c r="K11" s="11">
        <v>205.392270580722</v>
      </c>
      <c r="L11" s="11">
        <v>219.659734254559</v>
      </c>
      <c r="M11" s="11">
        <v>201.76263252396899</v>
      </c>
      <c r="N11" s="11">
        <v>187.87460066306701</v>
      </c>
      <c r="O11" s="11">
        <v>204.88208135253601</v>
      </c>
      <c r="P11" s="11">
        <v>197.773335235953</v>
      </c>
      <c r="Q11" s="11">
        <v>205.14893454951601</v>
      </c>
      <c r="R11" s="11">
        <v>206.66741839011499</v>
      </c>
      <c r="S11" s="11">
        <v>199.67314758313901</v>
      </c>
      <c r="T11" s="11">
        <v>191.41125403482101</v>
      </c>
      <c r="U11" s="11">
        <v>207.863301955586</v>
      </c>
      <c r="V11" s="11">
        <v>213.025863766827</v>
      </c>
      <c r="W11" s="11">
        <v>203.41526477906999</v>
      </c>
      <c r="X11" s="11">
        <v>199.93328497256499</v>
      </c>
      <c r="Y11" s="11">
        <v>203.32521309455799</v>
      </c>
      <c r="Z11" s="11">
        <v>194.63099921196101</v>
      </c>
      <c r="AA11" s="11">
        <v>215.24083549526401</v>
      </c>
      <c r="AB11" s="11">
        <v>211.25352770590999</v>
      </c>
      <c r="AC11" s="11">
        <v>204.38004047381401</v>
      </c>
      <c r="AD11" s="11">
        <v>203.16599371499899</v>
      </c>
      <c r="AE11" s="11">
        <v>209.68639018445501</v>
      </c>
      <c r="AF11" s="11">
        <v>215.03235836196501</v>
      </c>
      <c r="AG11" s="11">
        <v>192.58154074174499</v>
      </c>
      <c r="AH11" s="11">
        <v>203.25266143042401</v>
      </c>
      <c r="AI11" s="11">
        <v>215.303284232941</v>
      </c>
      <c r="AJ11" s="11">
        <v>201.50308810444699</v>
      </c>
      <c r="AK11" s="11">
        <v>197.620922257172</v>
      </c>
      <c r="AL11" s="11">
        <v>203.772259684608</v>
      </c>
      <c r="AM11" s="11">
        <v>212.47242091254299</v>
      </c>
      <c r="AN11" s="11">
        <v>226.705457735115</v>
      </c>
      <c r="AO11" s="11">
        <v>208.65866859301801</v>
      </c>
      <c r="AP11" s="11">
        <v>219.10778364631801</v>
      </c>
      <c r="AQ11" s="11">
        <v>215.60705081318301</v>
      </c>
      <c r="AR11" s="11">
        <v>223.905492316378</v>
      </c>
      <c r="AS11" s="11">
        <v>208.59570358498499</v>
      </c>
      <c r="AT11" s="11">
        <v>201.620701169813</v>
      </c>
      <c r="AU11" s="11">
        <v>197.953348158117</v>
      </c>
      <c r="AV11" s="11">
        <v>206.78047096584001</v>
      </c>
      <c r="AW11" s="11">
        <v>216.40913263206701</v>
      </c>
      <c r="AX11" s="11">
        <v>202.20830295222601</v>
      </c>
      <c r="AY11" s="11">
        <v>211.56969663950099</v>
      </c>
      <c r="AZ11" s="11">
        <v>217.57309581171901</v>
      </c>
    </row>
    <row r="12" spans="1:52" x14ac:dyDescent="0.4">
      <c r="A12" s="18"/>
      <c r="B12" s="1">
        <v>50</v>
      </c>
      <c r="C12" s="10">
        <v>138.33049939003999</v>
      </c>
      <c r="D12" s="11">
        <v>149.67467964433999</v>
      </c>
      <c r="E12" s="11">
        <v>150.287633807508</v>
      </c>
      <c r="F12" s="11">
        <v>149.59516015247999</v>
      </c>
      <c r="G12" s="11">
        <v>152.36793698304601</v>
      </c>
      <c r="H12" s="11">
        <v>138.315884678602</v>
      </c>
      <c r="I12" s="11">
        <v>148.516973399081</v>
      </c>
      <c r="J12" s="11">
        <v>135.04816156554401</v>
      </c>
      <c r="K12" s="11">
        <v>143.97825895524801</v>
      </c>
      <c r="L12" s="11">
        <v>157.73571779254499</v>
      </c>
      <c r="M12" s="11">
        <v>147.51082568651799</v>
      </c>
      <c r="N12" s="11">
        <v>129.877253388366</v>
      </c>
      <c r="O12" s="11">
        <v>144.162420640514</v>
      </c>
      <c r="P12" s="11">
        <v>140.49706258357901</v>
      </c>
      <c r="Q12" s="11">
        <v>143.522456972295</v>
      </c>
      <c r="R12" s="11">
        <v>142.055935832589</v>
      </c>
      <c r="S12" s="11">
        <v>140.626040194788</v>
      </c>
      <c r="T12" s="11">
        <v>130.91417908496101</v>
      </c>
      <c r="U12" s="11">
        <v>148.99905377021599</v>
      </c>
      <c r="V12" s="11">
        <v>154.905450826297</v>
      </c>
      <c r="W12" s="11">
        <v>139.43732264968901</v>
      </c>
      <c r="X12" s="11">
        <v>148.86558005623999</v>
      </c>
      <c r="Y12" s="11">
        <v>144.325355882531</v>
      </c>
      <c r="Z12" s="11">
        <v>134.90397913751099</v>
      </c>
      <c r="AA12" s="11">
        <v>155.91427253057699</v>
      </c>
      <c r="AB12" s="11">
        <v>155.53308700967301</v>
      </c>
      <c r="AC12" s="11">
        <v>138.82437198429301</v>
      </c>
      <c r="AD12" s="11">
        <v>146.08302696582899</v>
      </c>
      <c r="AE12" s="11">
        <v>152.32638209532499</v>
      </c>
      <c r="AF12" s="11">
        <v>147.44867957680501</v>
      </c>
      <c r="AG12" s="11">
        <v>138.62612328123001</v>
      </c>
      <c r="AH12" s="11">
        <v>142.99937627190701</v>
      </c>
      <c r="AI12" s="11">
        <v>153.658413504333</v>
      </c>
      <c r="AJ12" s="11">
        <v>138.59569800281099</v>
      </c>
      <c r="AK12" s="11">
        <v>142.14363621687599</v>
      </c>
      <c r="AL12" s="11">
        <v>144.972681735701</v>
      </c>
      <c r="AM12" s="11">
        <v>154.16484990027399</v>
      </c>
      <c r="AN12" s="11">
        <v>161.91223638717699</v>
      </c>
      <c r="AO12" s="11">
        <v>141.73565564240801</v>
      </c>
      <c r="AP12" s="11">
        <v>157.53413769386799</v>
      </c>
      <c r="AQ12" s="11">
        <v>152.97132990712799</v>
      </c>
      <c r="AR12" s="11">
        <v>155.647342156994</v>
      </c>
      <c r="AS12" s="11">
        <v>147.01898693337699</v>
      </c>
      <c r="AT12" s="11">
        <v>144.892326823551</v>
      </c>
      <c r="AU12" s="11">
        <v>140.54551855160901</v>
      </c>
      <c r="AV12" s="11">
        <v>151.21196619833299</v>
      </c>
      <c r="AW12" s="11">
        <v>160.385539383007</v>
      </c>
      <c r="AX12" s="11">
        <v>140.16245193627901</v>
      </c>
      <c r="AY12" s="11">
        <v>140.71097152370501</v>
      </c>
      <c r="AZ12" s="11">
        <v>160.04938281426101</v>
      </c>
    </row>
    <row r="13" spans="1:52" ht="15.4" customHeight="1" x14ac:dyDescent="0.4">
      <c r="A13" s="16" t="s">
        <v>11</v>
      </c>
      <c r="B13" s="1">
        <v>0</v>
      </c>
      <c r="C13" s="7">
        <v>0.44600000000000001</v>
      </c>
      <c r="D13" s="7">
        <v>0.435</v>
      </c>
      <c r="E13" s="7">
        <v>0.47599999999999998</v>
      </c>
      <c r="F13" s="7">
        <v>0.41399999999999998</v>
      </c>
      <c r="G13" s="7">
        <v>0.47299999999999998</v>
      </c>
      <c r="H13" s="7">
        <v>0.44500000000000001</v>
      </c>
      <c r="I13" s="7">
        <v>0.47299999999999998</v>
      </c>
      <c r="J13" s="7">
        <v>0.45</v>
      </c>
      <c r="K13" s="7">
        <v>0.443</v>
      </c>
      <c r="L13" s="7">
        <v>0.39800000000000002</v>
      </c>
      <c r="M13" s="7">
        <v>0.442</v>
      </c>
      <c r="N13" s="7">
        <v>0.436</v>
      </c>
      <c r="O13" s="7">
        <v>0.40600000000000003</v>
      </c>
      <c r="P13" s="7">
        <v>0.43099999999999999</v>
      </c>
      <c r="Q13" s="7">
        <v>0.45400000000000001</v>
      </c>
      <c r="R13" s="7">
        <v>0.40300000000000002</v>
      </c>
      <c r="S13" s="7">
        <v>0.45800000000000002</v>
      </c>
      <c r="T13" s="7">
        <v>0.53100000000000003</v>
      </c>
      <c r="U13" s="7">
        <v>0.40400000000000003</v>
      </c>
      <c r="V13" s="7">
        <v>0.38300000000000001</v>
      </c>
      <c r="W13" s="7">
        <v>0.47</v>
      </c>
      <c r="X13" s="7">
        <v>0.46700000000000003</v>
      </c>
      <c r="Y13" s="7">
        <v>0.378</v>
      </c>
      <c r="Z13" s="7">
        <v>0.437</v>
      </c>
      <c r="AA13" s="7">
        <v>0.443</v>
      </c>
      <c r="AB13" s="7">
        <v>0.33700000000000002</v>
      </c>
      <c r="AC13" s="7">
        <v>0.39400000000000002</v>
      </c>
      <c r="AD13" s="7">
        <v>0.442</v>
      </c>
      <c r="AE13" s="7">
        <v>0.41799999999999998</v>
      </c>
      <c r="AF13" s="7">
        <v>0.45600000000000002</v>
      </c>
      <c r="AG13" s="7">
        <v>0.42399999999999999</v>
      </c>
      <c r="AH13" s="7">
        <v>0.438</v>
      </c>
      <c r="AI13" s="7">
        <v>0.38700000000000001</v>
      </c>
      <c r="AJ13" s="7">
        <v>0.45</v>
      </c>
      <c r="AK13" s="7">
        <v>0.433</v>
      </c>
      <c r="AL13" s="7">
        <v>0.45600000000000002</v>
      </c>
      <c r="AM13" s="7">
        <v>0.44800000000000001</v>
      </c>
      <c r="AN13" s="7">
        <v>0.39</v>
      </c>
      <c r="AO13" s="7">
        <v>0.42699999999999999</v>
      </c>
      <c r="AP13" s="7">
        <v>0.45</v>
      </c>
      <c r="AQ13" s="7">
        <v>0.4</v>
      </c>
      <c r="AR13" s="7">
        <v>0.40799999999999997</v>
      </c>
      <c r="AS13" s="7">
        <v>0.40200000000000002</v>
      </c>
      <c r="AT13" s="7">
        <v>0.435</v>
      </c>
      <c r="AU13" s="7">
        <v>0.443</v>
      </c>
      <c r="AV13" s="7">
        <v>0.443</v>
      </c>
      <c r="AW13" s="7">
        <v>0.434</v>
      </c>
      <c r="AX13" s="7">
        <v>0.44900000000000001</v>
      </c>
      <c r="AY13" s="7">
        <v>0.433</v>
      </c>
      <c r="AZ13" s="7">
        <v>0.42599999999999999</v>
      </c>
    </row>
    <row r="14" spans="1:52" ht="15.4" customHeight="1" x14ac:dyDescent="0.4">
      <c r="A14" s="17"/>
      <c r="B14" s="1">
        <v>5</v>
      </c>
      <c r="C14" s="7">
        <v>0.28199999999999997</v>
      </c>
      <c r="D14" s="7">
        <v>0.25900000000000001</v>
      </c>
      <c r="E14" s="7">
        <v>0.29199999999999998</v>
      </c>
      <c r="F14" s="7">
        <v>0.19900000000000001</v>
      </c>
      <c r="G14" s="7">
        <v>0.34</v>
      </c>
      <c r="H14" s="7">
        <v>0.29099999999999998</v>
      </c>
      <c r="I14" s="7">
        <v>0.30499999999999999</v>
      </c>
      <c r="J14" s="7">
        <v>0.28699999999999998</v>
      </c>
      <c r="K14" s="7">
        <v>0.28799999999999998</v>
      </c>
      <c r="L14" s="7">
        <v>0.255</v>
      </c>
      <c r="M14" s="7">
        <v>0.26600000000000001</v>
      </c>
      <c r="N14" s="7">
        <v>0.28799999999999998</v>
      </c>
      <c r="O14" s="7">
        <v>0.25900000000000001</v>
      </c>
      <c r="P14" s="7">
        <v>0.27200000000000002</v>
      </c>
      <c r="Q14" s="7">
        <v>0.314</v>
      </c>
      <c r="R14" s="7">
        <v>0.27900000000000003</v>
      </c>
      <c r="S14" s="7">
        <v>0.29699999999999999</v>
      </c>
      <c r="T14" s="7">
        <v>0.36799999999999999</v>
      </c>
      <c r="U14" s="7">
        <v>0.28100000000000003</v>
      </c>
      <c r="V14" s="7">
        <v>0.245</v>
      </c>
      <c r="W14" s="7">
        <v>0.31900000000000001</v>
      </c>
      <c r="X14" s="7">
        <v>0.29899999999999999</v>
      </c>
      <c r="Y14" s="7">
        <v>0.247</v>
      </c>
      <c r="Z14" s="7">
        <v>0.246</v>
      </c>
      <c r="AA14" s="7">
        <v>0.29099999999999998</v>
      </c>
      <c r="AB14" s="7">
        <v>0.159</v>
      </c>
      <c r="AC14" s="7">
        <v>0.25800000000000001</v>
      </c>
      <c r="AD14" s="7">
        <v>0.27200000000000002</v>
      </c>
      <c r="AE14" s="7">
        <v>0.252</v>
      </c>
      <c r="AF14" s="7">
        <v>0.29799999999999999</v>
      </c>
      <c r="AG14" s="7">
        <v>0.28299999999999997</v>
      </c>
      <c r="AH14" s="7">
        <v>0.30199999999999999</v>
      </c>
      <c r="AI14" s="7">
        <v>0.22600000000000001</v>
      </c>
      <c r="AJ14" s="7">
        <v>0.25900000000000001</v>
      </c>
      <c r="AK14" s="7">
        <v>0.29699999999999999</v>
      </c>
      <c r="AL14" s="7">
        <v>0.26100000000000001</v>
      </c>
      <c r="AM14" s="7">
        <v>0.27700000000000002</v>
      </c>
      <c r="AN14" s="7">
        <v>0.23899999999999999</v>
      </c>
      <c r="AO14" s="7">
        <v>0.28499999999999998</v>
      </c>
      <c r="AP14" s="7">
        <v>0.255</v>
      </c>
      <c r="AQ14" s="7">
        <v>0.21299999999999999</v>
      </c>
      <c r="AR14" s="7">
        <v>0.28399999999999997</v>
      </c>
      <c r="AS14" s="7">
        <v>0.24399999999999999</v>
      </c>
      <c r="AT14" s="7">
        <v>0.28100000000000003</v>
      </c>
      <c r="AU14" s="7">
        <v>0.26800000000000002</v>
      </c>
      <c r="AV14" s="7">
        <v>0.29299999999999998</v>
      </c>
      <c r="AW14" s="7">
        <v>0.25700000000000001</v>
      </c>
      <c r="AX14" s="7">
        <v>0.33600000000000002</v>
      </c>
      <c r="AY14" s="7">
        <v>0.29699999999999999</v>
      </c>
      <c r="AZ14" s="7">
        <v>0.246</v>
      </c>
    </row>
    <row r="15" spans="1:52" ht="15.4" customHeight="1" x14ac:dyDescent="0.4">
      <c r="A15" s="17"/>
      <c r="B15" s="1">
        <v>10</v>
      </c>
      <c r="C15" s="7">
        <v>0.246</v>
      </c>
      <c r="D15" s="7">
        <v>0.22600000000000001</v>
      </c>
      <c r="E15" s="7">
        <v>0.253</v>
      </c>
      <c r="F15" s="7">
        <v>0.17799999999999999</v>
      </c>
      <c r="G15" s="7">
        <v>0.33500000000000002</v>
      </c>
      <c r="H15" s="7">
        <v>0.26900000000000002</v>
      </c>
      <c r="I15" s="7">
        <v>0.28699999999999998</v>
      </c>
      <c r="J15" s="7">
        <v>0.253</v>
      </c>
      <c r="K15" s="7">
        <v>0.25</v>
      </c>
      <c r="L15" s="7">
        <v>0.23200000000000001</v>
      </c>
      <c r="M15" s="7">
        <v>0.23699999999999999</v>
      </c>
      <c r="N15" s="7">
        <v>0.253</v>
      </c>
      <c r="O15" s="7">
        <v>0.22</v>
      </c>
      <c r="P15" s="7">
        <v>0.221</v>
      </c>
      <c r="Q15" s="7">
        <v>0.28399999999999997</v>
      </c>
      <c r="R15" s="7">
        <v>0.26</v>
      </c>
      <c r="S15" s="7">
        <v>0.27800000000000002</v>
      </c>
      <c r="T15" s="7">
        <v>0.29599999999999999</v>
      </c>
      <c r="U15" s="7">
        <v>0.25800000000000001</v>
      </c>
      <c r="V15" s="7">
        <v>0.22600000000000001</v>
      </c>
      <c r="W15" s="7">
        <v>0.30099999999999999</v>
      </c>
      <c r="X15" s="7">
        <v>0.26300000000000001</v>
      </c>
      <c r="Y15" s="7">
        <v>0.223</v>
      </c>
      <c r="Z15" s="7">
        <v>0.22500000000000001</v>
      </c>
      <c r="AA15" s="7">
        <v>0.27200000000000002</v>
      </c>
      <c r="AB15" s="7">
        <v>0.13600000000000001</v>
      </c>
      <c r="AC15" s="7">
        <v>0.23400000000000001</v>
      </c>
      <c r="AD15" s="7">
        <v>0.25</v>
      </c>
      <c r="AE15" s="7">
        <v>0.24099999999999999</v>
      </c>
      <c r="AF15" s="7">
        <v>0.28899999999999998</v>
      </c>
      <c r="AG15" s="7">
        <v>0.25</v>
      </c>
      <c r="AH15" s="7">
        <v>0.28599999999999998</v>
      </c>
      <c r="AI15" s="7">
        <v>0.20100000000000001</v>
      </c>
      <c r="AJ15" s="7">
        <v>0.22900000000000001</v>
      </c>
      <c r="AK15" s="7">
        <v>0.246</v>
      </c>
      <c r="AL15" s="7">
        <v>0.22600000000000001</v>
      </c>
      <c r="AM15" s="7">
        <v>0.246</v>
      </c>
      <c r="AN15" s="7">
        <v>0.221</v>
      </c>
      <c r="AO15" s="7">
        <v>0.24</v>
      </c>
      <c r="AP15" s="7">
        <v>0.215</v>
      </c>
      <c r="AQ15" s="7">
        <v>0.183</v>
      </c>
      <c r="AR15" s="7">
        <v>0.24399999999999999</v>
      </c>
      <c r="AS15" s="7">
        <v>0.21</v>
      </c>
      <c r="AT15" s="7">
        <v>0.25</v>
      </c>
      <c r="AU15" s="7">
        <v>0.25800000000000001</v>
      </c>
      <c r="AV15" s="7">
        <v>0.26100000000000001</v>
      </c>
      <c r="AW15" s="7">
        <v>0.23899999999999999</v>
      </c>
      <c r="AX15" s="7">
        <v>0.307</v>
      </c>
      <c r="AY15" s="7">
        <v>0.29599999999999999</v>
      </c>
      <c r="AZ15" s="7">
        <v>0.218</v>
      </c>
    </row>
    <row r="16" spans="1:52" ht="15.4" customHeight="1" x14ac:dyDescent="0.4">
      <c r="A16" s="17"/>
      <c r="B16" s="1">
        <v>15</v>
      </c>
      <c r="C16" s="7">
        <v>0.245</v>
      </c>
      <c r="D16" s="7">
        <v>0.216</v>
      </c>
      <c r="E16" s="7">
        <v>0.252</v>
      </c>
      <c r="F16" s="7">
        <v>0.189</v>
      </c>
      <c r="G16" s="7">
        <v>0.32700000000000001</v>
      </c>
      <c r="H16" s="7">
        <v>0.26700000000000002</v>
      </c>
      <c r="I16" s="7">
        <v>0.28399999999999997</v>
      </c>
      <c r="J16" s="7">
        <v>0.25800000000000001</v>
      </c>
      <c r="K16" s="7">
        <v>0.24199999999999999</v>
      </c>
      <c r="L16" s="7">
        <v>0.23699999999999999</v>
      </c>
      <c r="M16" s="7">
        <v>0.246</v>
      </c>
      <c r="N16" s="7">
        <v>0.248</v>
      </c>
      <c r="O16" s="7">
        <v>0.23599999999999999</v>
      </c>
      <c r="P16" s="7">
        <v>0.216</v>
      </c>
      <c r="Q16" s="7">
        <v>0.29399999999999998</v>
      </c>
      <c r="R16" s="7">
        <v>0.255</v>
      </c>
      <c r="S16" s="7">
        <v>0.27</v>
      </c>
      <c r="T16" s="7">
        <v>0.30199999999999999</v>
      </c>
      <c r="U16" s="7">
        <v>0.26100000000000001</v>
      </c>
      <c r="V16" s="7">
        <v>0.22</v>
      </c>
      <c r="W16" s="7">
        <v>0.28399999999999997</v>
      </c>
      <c r="X16" s="7">
        <v>0.26500000000000001</v>
      </c>
      <c r="Y16" s="7">
        <v>0.215</v>
      </c>
      <c r="Z16" s="7">
        <v>0.23100000000000001</v>
      </c>
      <c r="AA16" s="7">
        <v>0.26500000000000001</v>
      </c>
      <c r="AB16" s="7">
        <v>0.14199999999999999</v>
      </c>
      <c r="AC16" s="7">
        <v>0.24099999999999999</v>
      </c>
      <c r="AD16" s="7">
        <v>0.26400000000000001</v>
      </c>
      <c r="AE16" s="7">
        <v>0.245</v>
      </c>
      <c r="AF16" s="7">
        <v>0.27200000000000002</v>
      </c>
      <c r="AG16" s="7">
        <v>0.26</v>
      </c>
      <c r="AH16" s="7">
        <v>0.29499999999999998</v>
      </c>
      <c r="AI16" s="7">
        <v>0.19</v>
      </c>
      <c r="AJ16" s="7">
        <v>0.22500000000000001</v>
      </c>
      <c r="AK16" s="7">
        <v>0.253</v>
      </c>
      <c r="AL16" s="7">
        <v>0.24299999999999999</v>
      </c>
      <c r="AM16" s="7">
        <v>0.23599999999999999</v>
      </c>
      <c r="AN16" s="7">
        <v>0.219</v>
      </c>
      <c r="AO16" s="7">
        <v>0.25700000000000001</v>
      </c>
      <c r="AP16" s="7">
        <v>0.20899999999999999</v>
      </c>
      <c r="AQ16" s="7">
        <v>0.193</v>
      </c>
      <c r="AR16" s="7">
        <v>0.25900000000000001</v>
      </c>
      <c r="AS16" s="7">
        <v>0.214</v>
      </c>
      <c r="AT16" s="7">
        <v>0.255</v>
      </c>
      <c r="AU16" s="7">
        <v>0.255</v>
      </c>
      <c r="AV16" s="7">
        <v>0.27600000000000002</v>
      </c>
      <c r="AW16" s="7">
        <v>0.22500000000000001</v>
      </c>
      <c r="AX16" s="7">
        <v>0.30199999999999999</v>
      </c>
      <c r="AY16" s="7">
        <v>0.27</v>
      </c>
      <c r="AZ16" s="7">
        <v>0.214</v>
      </c>
    </row>
    <row r="17" spans="1:52" ht="15.4" customHeight="1" x14ac:dyDescent="0.4">
      <c r="A17" s="17"/>
      <c r="B17" s="1">
        <v>20</v>
      </c>
      <c r="C17" s="3">
        <v>0.23799999999999999</v>
      </c>
      <c r="D17" s="3">
        <v>0.223</v>
      </c>
      <c r="E17" s="3">
        <v>0.26500000000000001</v>
      </c>
      <c r="F17" s="3">
        <v>0.18</v>
      </c>
      <c r="G17" s="3">
        <v>0.32400000000000001</v>
      </c>
      <c r="H17" s="3">
        <v>0.25800000000000001</v>
      </c>
      <c r="I17" s="3">
        <v>0.26900000000000002</v>
      </c>
      <c r="J17" s="3">
        <v>0.26200000000000001</v>
      </c>
      <c r="K17" s="3">
        <v>0.248</v>
      </c>
      <c r="L17" s="3">
        <v>0.22900000000000001</v>
      </c>
      <c r="M17" s="3">
        <v>0.25</v>
      </c>
      <c r="N17" s="3">
        <v>0.25</v>
      </c>
      <c r="O17" s="3">
        <v>0.23699999999999999</v>
      </c>
      <c r="P17" s="3">
        <v>0.215</v>
      </c>
      <c r="Q17" s="3">
        <v>0.28100000000000003</v>
      </c>
      <c r="R17" s="3">
        <v>0.25900000000000001</v>
      </c>
      <c r="S17" s="3">
        <v>0.26300000000000001</v>
      </c>
      <c r="T17" s="3">
        <v>0.29299999999999998</v>
      </c>
      <c r="U17" s="3">
        <v>0.25600000000000001</v>
      </c>
      <c r="V17" s="3">
        <v>0.23</v>
      </c>
      <c r="W17" s="3">
        <v>0.27900000000000003</v>
      </c>
      <c r="X17" s="3">
        <v>0.26600000000000001</v>
      </c>
      <c r="Y17" s="3">
        <v>0.22</v>
      </c>
      <c r="Z17" s="3">
        <v>0.218</v>
      </c>
      <c r="AA17" s="3">
        <v>0.25700000000000001</v>
      </c>
      <c r="AB17" s="3">
        <v>0.13500000000000001</v>
      </c>
      <c r="AC17" s="3">
        <v>0.245</v>
      </c>
      <c r="AD17" s="3">
        <v>0.23799999999999999</v>
      </c>
      <c r="AE17" s="3">
        <v>0.22800000000000001</v>
      </c>
      <c r="AF17" s="3">
        <v>0.27900000000000003</v>
      </c>
      <c r="AG17" s="3">
        <v>0.25600000000000001</v>
      </c>
      <c r="AH17" s="3">
        <v>0.28299999999999997</v>
      </c>
      <c r="AI17" s="3">
        <v>0.20599999999999999</v>
      </c>
      <c r="AJ17" s="3">
        <v>0.23200000000000001</v>
      </c>
      <c r="AK17" s="3">
        <v>0.254</v>
      </c>
      <c r="AL17" s="3">
        <v>0.248</v>
      </c>
      <c r="AM17" s="3">
        <v>0.23300000000000001</v>
      </c>
      <c r="AN17" s="3">
        <v>0.20599999999999999</v>
      </c>
      <c r="AO17" s="3">
        <v>0.248</v>
      </c>
      <c r="AP17" s="3">
        <v>0.21299999999999999</v>
      </c>
      <c r="AQ17" s="3">
        <v>0.19600000000000001</v>
      </c>
      <c r="AR17" s="3">
        <v>0.247</v>
      </c>
      <c r="AS17" s="3">
        <v>0.19500000000000001</v>
      </c>
      <c r="AT17" s="3">
        <v>0.252</v>
      </c>
      <c r="AU17" s="3">
        <v>0.245</v>
      </c>
      <c r="AV17" s="3">
        <v>0.26200000000000001</v>
      </c>
      <c r="AW17" s="3">
        <v>0.20899999999999999</v>
      </c>
      <c r="AX17" s="3">
        <v>0.29299999999999998</v>
      </c>
      <c r="AY17" s="3">
        <v>0.25700000000000001</v>
      </c>
      <c r="AZ17" s="3">
        <v>0.20100000000000001</v>
      </c>
    </row>
    <row r="18" spans="1:52" ht="15.4" customHeight="1" x14ac:dyDescent="0.4">
      <c r="A18" s="17"/>
      <c r="B18" s="1">
        <v>25</v>
      </c>
      <c r="C18" s="3">
        <v>0.22600000000000001</v>
      </c>
      <c r="D18" s="3">
        <v>0.19800000000000001</v>
      </c>
      <c r="E18" s="3">
        <v>0.24099999999999999</v>
      </c>
      <c r="F18" s="3">
        <v>0.16600000000000001</v>
      </c>
      <c r="G18" s="3">
        <v>0.31</v>
      </c>
      <c r="H18" s="3">
        <v>0.245</v>
      </c>
      <c r="I18" s="3">
        <v>0.26400000000000001</v>
      </c>
      <c r="J18" s="3">
        <v>0.24199999999999999</v>
      </c>
      <c r="K18" s="3">
        <v>0.23799999999999999</v>
      </c>
      <c r="L18" s="3">
        <v>0.22500000000000001</v>
      </c>
      <c r="M18" s="3">
        <v>0.23100000000000001</v>
      </c>
      <c r="N18" s="3">
        <v>0.23699999999999999</v>
      </c>
      <c r="O18" s="3">
        <v>0.21299999999999999</v>
      </c>
      <c r="P18" s="3">
        <v>0.222</v>
      </c>
      <c r="Q18" s="3">
        <v>0.27500000000000002</v>
      </c>
      <c r="R18" s="3">
        <v>0.25</v>
      </c>
      <c r="S18" s="3">
        <v>0.25600000000000001</v>
      </c>
      <c r="T18" s="3">
        <v>0.28799999999999998</v>
      </c>
      <c r="U18" s="3">
        <v>0.245</v>
      </c>
      <c r="V18" s="3">
        <v>0.222</v>
      </c>
      <c r="W18" s="3">
        <v>0.28299999999999997</v>
      </c>
      <c r="X18" s="3">
        <v>0.24299999999999999</v>
      </c>
      <c r="Y18" s="3">
        <v>0.20100000000000001</v>
      </c>
      <c r="Z18" s="3">
        <v>0.21</v>
      </c>
      <c r="AA18" s="3">
        <v>0.248</v>
      </c>
      <c r="AB18" s="3">
        <v>0.126</v>
      </c>
      <c r="AC18" s="3">
        <v>0.22900000000000001</v>
      </c>
      <c r="AD18" s="3">
        <v>0.24</v>
      </c>
      <c r="AE18" s="3">
        <v>0.23400000000000001</v>
      </c>
      <c r="AF18" s="3">
        <v>0.25800000000000001</v>
      </c>
      <c r="AG18" s="3">
        <v>0.22900000000000001</v>
      </c>
      <c r="AH18" s="3">
        <v>0.27800000000000002</v>
      </c>
      <c r="AI18" s="3">
        <v>0.18099999999999999</v>
      </c>
      <c r="AJ18" s="3">
        <v>0.20300000000000001</v>
      </c>
      <c r="AK18" s="3">
        <v>0.24199999999999999</v>
      </c>
      <c r="AL18" s="3">
        <v>0.23100000000000001</v>
      </c>
      <c r="AM18" s="3">
        <v>0.22500000000000001</v>
      </c>
      <c r="AN18" s="3">
        <v>0.2</v>
      </c>
      <c r="AO18" s="3">
        <v>0.22600000000000001</v>
      </c>
      <c r="AP18" s="3">
        <v>0.19800000000000001</v>
      </c>
      <c r="AQ18" s="3">
        <v>0.18</v>
      </c>
      <c r="AR18" s="3">
        <v>0.23400000000000001</v>
      </c>
      <c r="AS18" s="3">
        <v>0.17299999999999999</v>
      </c>
      <c r="AT18" s="3">
        <v>0.23200000000000001</v>
      </c>
      <c r="AU18" s="3">
        <v>0.23799999999999999</v>
      </c>
      <c r="AV18" s="3">
        <v>0.25700000000000001</v>
      </c>
      <c r="AW18" s="3">
        <v>0.19900000000000001</v>
      </c>
      <c r="AX18" s="3">
        <v>0.28599999999999998</v>
      </c>
      <c r="AY18" s="3">
        <v>0.249</v>
      </c>
      <c r="AZ18" s="3">
        <v>0.19600000000000001</v>
      </c>
    </row>
    <row r="19" spans="1:52" ht="15.4" customHeight="1" x14ac:dyDescent="0.4">
      <c r="A19" s="17"/>
      <c r="B19" s="1">
        <v>30</v>
      </c>
      <c r="C19" s="3">
        <v>0.214</v>
      </c>
      <c r="D19" s="3">
        <v>0.19</v>
      </c>
      <c r="E19" s="3">
        <v>0.23400000000000001</v>
      </c>
      <c r="F19" s="3">
        <v>0.16200000000000001</v>
      </c>
      <c r="G19" s="3">
        <v>0.28699999999999998</v>
      </c>
      <c r="H19" s="3">
        <v>0.24099999999999999</v>
      </c>
      <c r="I19" s="3">
        <v>0.251</v>
      </c>
      <c r="J19" s="3">
        <v>0.218</v>
      </c>
      <c r="K19" s="3">
        <v>0.217</v>
      </c>
      <c r="L19" s="3">
        <v>0.19900000000000001</v>
      </c>
      <c r="M19" s="3">
        <v>0.21099999999999999</v>
      </c>
      <c r="N19" s="3">
        <v>0.221</v>
      </c>
      <c r="O19" s="3">
        <v>0.20200000000000001</v>
      </c>
      <c r="P19" s="3">
        <v>0.19700000000000001</v>
      </c>
      <c r="Q19" s="3">
        <v>0.25</v>
      </c>
      <c r="R19" s="3">
        <v>0.24199999999999999</v>
      </c>
      <c r="S19" s="3">
        <v>0.255</v>
      </c>
      <c r="T19" s="3">
        <v>0.26600000000000001</v>
      </c>
      <c r="U19" s="3">
        <v>0.22800000000000001</v>
      </c>
      <c r="V19" s="3">
        <v>0.216</v>
      </c>
      <c r="W19" s="3">
        <v>0.25700000000000001</v>
      </c>
      <c r="X19" s="3">
        <v>0.215</v>
      </c>
      <c r="Y19" s="3">
        <v>0.20300000000000001</v>
      </c>
      <c r="Z19" s="3">
        <v>0.16900000000000001</v>
      </c>
      <c r="AA19" s="3">
        <v>0.23499999999999999</v>
      </c>
      <c r="AB19" s="3">
        <v>0.13600000000000001</v>
      </c>
      <c r="AC19" s="3">
        <v>0.219</v>
      </c>
      <c r="AD19" s="3">
        <v>0.21</v>
      </c>
      <c r="AE19" s="3">
        <v>0.19600000000000001</v>
      </c>
      <c r="AF19" s="3">
        <v>0.25600000000000001</v>
      </c>
      <c r="AG19" s="3">
        <v>0.22900000000000001</v>
      </c>
      <c r="AH19" s="3">
        <v>0.26300000000000001</v>
      </c>
      <c r="AI19" s="3">
        <v>0.155</v>
      </c>
      <c r="AJ19" s="3">
        <v>0.19900000000000001</v>
      </c>
      <c r="AK19" s="3">
        <v>0.21099999999999999</v>
      </c>
      <c r="AL19" s="3">
        <v>0.21099999999999999</v>
      </c>
      <c r="AM19" s="3">
        <v>0.217</v>
      </c>
      <c r="AN19" s="3">
        <v>0.186</v>
      </c>
      <c r="AO19" s="3">
        <v>0.218</v>
      </c>
      <c r="AP19" s="3">
        <v>0.19600000000000001</v>
      </c>
      <c r="AQ19" s="3">
        <v>0.16700000000000001</v>
      </c>
      <c r="AR19" s="3">
        <v>0.22700000000000001</v>
      </c>
      <c r="AS19" s="3">
        <v>0.189</v>
      </c>
      <c r="AT19" s="3">
        <v>0.23</v>
      </c>
      <c r="AU19" s="3">
        <v>0.216</v>
      </c>
      <c r="AV19" s="3">
        <v>0.249</v>
      </c>
      <c r="AW19" s="3">
        <v>0.2</v>
      </c>
      <c r="AX19" s="3">
        <v>0.27100000000000002</v>
      </c>
      <c r="AY19" s="3">
        <v>0.22900000000000001</v>
      </c>
      <c r="AZ19" s="3">
        <v>0.17899999999999999</v>
      </c>
    </row>
    <row r="20" spans="1:52" ht="15.4" customHeight="1" x14ac:dyDescent="0.4">
      <c r="A20" s="17"/>
      <c r="B20" s="1">
        <v>35</v>
      </c>
      <c r="C20" s="3">
        <v>0.19700000000000001</v>
      </c>
      <c r="D20" s="3">
        <v>0.155</v>
      </c>
      <c r="E20" s="3">
        <v>0.188</v>
      </c>
      <c r="F20" s="3">
        <v>0.127</v>
      </c>
      <c r="G20" s="3">
        <v>0.253</v>
      </c>
      <c r="H20" s="3">
        <v>0.20100000000000001</v>
      </c>
      <c r="I20" s="3">
        <v>0.20899999999999999</v>
      </c>
      <c r="J20" s="3">
        <v>0.20399999999999999</v>
      </c>
      <c r="K20" s="3">
        <v>0.189</v>
      </c>
      <c r="L20" s="3">
        <v>0.192</v>
      </c>
      <c r="M20" s="3">
        <v>0.187</v>
      </c>
      <c r="N20" s="3">
        <v>0.189</v>
      </c>
      <c r="O20" s="3">
        <v>0.17399999999999999</v>
      </c>
      <c r="P20" s="3">
        <v>0.16600000000000001</v>
      </c>
      <c r="Q20" s="3">
        <v>0.23499999999999999</v>
      </c>
      <c r="R20" s="3">
        <v>0.20799999999999999</v>
      </c>
      <c r="S20" s="3">
        <v>0.21</v>
      </c>
      <c r="T20" s="3">
        <v>0.23899999999999999</v>
      </c>
      <c r="U20" s="3">
        <v>0.214</v>
      </c>
      <c r="V20" s="3">
        <v>0.17</v>
      </c>
      <c r="W20" s="3">
        <v>0.24</v>
      </c>
      <c r="X20" s="3">
        <v>0.193</v>
      </c>
      <c r="Y20" s="3">
        <v>0.16800000000000001</v>
      </c>
      <c r="Z20" s="3">
        <v>0.16900000000000001</v>
      </c>
      <c r="AA20" s="3">
        <v>0.21299999999999999</v>
      </c>
      <c r="AB20" s="3">
        <v>0.104</v>
      </c>
      <c r="AC20" s="3">
        <v>0.18</v>
      </c>
      <c r="AD20" s="3">
        <v>0.17399999999999999</v>
      </c>
      <c r="AE20" s="3">
        <v>0.153</v>
      </c>
      <c r="AF20" s="3">
        <v>0.223</v>
      </c>
      <c r="AG20" s="3">
        <v>0.19400000000000001</v>
      </c>
      <c r="AH20" s="3">
        <v>0.22600000000000001</v>
      </c>
      <c r="AI20" s="3">
        <v>0.13300000000000001</v>
      </c>
      <c r="AJ20" s="3">
        <v>0.17299999999999999</v>
      </c>
      <c r="AK20" s="3">
        <v>0.189</v>
      </c>
      <c r="AL20" s="3">
        <v>0.19400000000000001</v>
      </c>
      <c r="AM20" s="3">
        <v>0.192</v>
      </c>
      <c r="AN20" s="3">
        <v>0.183</v>
      </c>
      <c r="AO20" s="3">
        <v>0.19500000000000001</v>
      </c>
      <c r="AP20" s="3">
        <v>0.17199999999999999</v>
      </c>
      <c r="AQ20" s="3">
        <v>0.14199999999999999</v>
      </c>
      <c r="AR20" s="3">
        <v>0.19600000000000001</v>
      </c>
      <c r="AS20" s="3">
        <v>0.14799999999999999</v>
      </c>
      <c r="AT20" s="3">
        <v>0.184</v>
      </c>
      <c r="AU20" s="3">
        <v>0.17399999999999999</v>
      </c>
      <c r="AV20" s="3">
        <v>0.22700000000000001</v>
      </c>
      <c r="AW20" s="3">
        <v>0.16400000000000001</v>
      </c>
      <c r="AX20" s="3">
        <v>0.22900000000000001</v>
      </c>
      <c r="AY20" s="3">
        <v>0.20399999999999999</v>
      </c>
      <c r="AZ20" s="3">
        <v>0.16200000000000001</v>
      </c>
    </row>
    <row r="21" spans="1:52" ht="15.4" customHeight="1" x14ac:dyDescent="0.4">
      <c r="A21" s="17"/>
      <c r="B21" s="1">
        <v>40</v>
      </c>
      <c r="C21" s="3">
        <v>0.192</v>
      </c>
      <c r="D21" s="3">
        <v>0.16600000000000001</v>
      </c>
      <c r="E21" s="3">
        <v>0.19500000000000001</v>
      </c>
      <c r="F21" s="3">
        <v>0.154</v>
      </c>
      <c r="G21" s="3">
        <v>0.27</v>
      </c>
      <c r="H21" s="3">
        <v>0.20499999999999999</v>
      </c>
      <c r="I21" s="3">
        <v>0.24299999999999999</v>
      </c>
      <c r="J21" s="3">
        <v>0.19</v>
      </c>
      <c r="K21" s="3">
        <v>0.192</v>
      </c>
      <c r="L21" s="3">
        <v>0.16800000000000001</v>
      </c>
      <c r="M21" s="3">
        <v>0.19800000000000001</v>
      </c>
      <c r="N21" s="3">
        <v>0.223</v>
      </c>
      <c r="O21" s="3">
        <v>0.17799999999999999</v>
      </c>
      <c r="P21" s="3">
        <v>0.2</v>
      </c>
      <c r="Q21" s="3">
        <v>0.222</v>
      </c>
      <c r="R21" s="3">
        <v>0.215</v>
      </c>
      <c r="S21" s="3">
        <v>0.21099999999999999</v>
      </c>
      <c r="T21" s="3">
        <v>0.23499999999999999</v>
      </c>
      <c r="U21" s="3">
        <v>0.20200000000000001</v>
      </c>
      <c r="V21" s="3">
        <v>0.20100000000000001</v>
      </c>
      <c r="W21" s="3">
        <v>0.248</v>
      </c>
      <c r="X21" s="3">
        <v>0.19600000000000001</v>
      </c>
      <c r="Y21" s="3">
        <v>0.19</v>
      </c>
      <c r="Z21" s="3">
        <v>0.157</v>
      </c>
      <c r="AA21" s="3">
        <v>0.217</v>
      </c>
      <c r="AB21" s="3">
        <v>0.111</v>
      </c>
      <c r="AC21" s="3">
        <v>0.2</v>
      </c>
      <c r="AD21" s="3">
        <v>0.18099999999999999</v>
      </c>
      <c r="AE21" s="3">
        <v>0.182</v>
      </c>
      <c r="AF21" s="3">
        <v>0.20399999999999999</v>
      </c>
      <c r="AG21" s="3">
        <v>0.189</v>
      </c>
      <c r="AH21" s="3">
        <v>0.24199999999999999</v>
      </c>
      <c r="AI21" s="3">
        <v>0.13800000000000001</v>
      </c>
      <c r="AJ21" s="3">
        <v>0.17399999999999999</v>
      </c>
      <c r="AK21" s="3">
        <v>0.183</v>
      </c>
      <c r="AL21" s="3">
        <v>0.20899999999999999</v>
      </c>
      <c r="AM21" s="3">
        <v>0.2</v>
      </c>
      <c r="AN21" s="3">
        <v>0.183</v>
      </c>
      <c r="AO21" s="3">
        <v>0.20399999999999999</v>
      </c>
      <c r="AP21" s="3">
        <v>0.186</v>
      </c>
      <c r="AQ21" s="3">
        <v>0.14799999999999999</v>
      </c>
      <c r="AR21" s="3">
        <v>0.19600000000000001</v>
      </c>
      <c r="AS21" s="3">
        <v>0.155</v>
      </c>
      <c r="AT21" s="3">
        <v>0.217</v>
      </c>
      <c r="AU21" s="3">
        <v>0.19500000000000001</v>
      </c>
      <c r="AV21" s="3">
        <v>0.22700000000000001</v>
      </c>
      <c r="AW21" s="3">
        <v>0.17899999999999999</v>
      </c>
      <c r="AX21" s="3">
        <v>0.248</v>
      </c>
      <c r="AY21" s="3">
        <v>0.22</v>
      </c>
      <c r="AZ21" s="3">
        <v>0.18</v>
      </c>
    </row>
    <row r="22" spans="1:52" ht="15.4" customHeight="1" x14ac:dyDescent="0.4">
      <c r="A22" s="17"/>
      <c r="B22" s="1">
        <v>45</v>
      </c>
      <c r="C22" s="3">
        <v>0.15</v>
      </c>
      <c r="D22" s="3">
        <v>0.13100000000000001</v>
      </c>
      <c r="E22" s="3">
        <v>0.14499999999999999</v>
      </c>
      <c r="F22" s="3">
        <v>0.112</v>
      </c>
      <c r="G22" s="3">
        <v>0.221</v>
      </c>
      <c r="H22" s="3">
        <v>0.16</v>
      </c>
      <c r="I22" s="3">
        <v>0.20100000000000001</v>
      </c>
      <c r="J22" s="3">
        <v>0.157</v>
      </c>
      <c r="K22" s="3">
        <v>0.14099999999999999</v>
      </c>
      <c r="L22" s="3">
        <v>0.13400000000000001</v>
      </c>
      <c r="M22" s="3">
        <v>0.126</v>
      </c>
      <c r="N22" s="3">
        <v>0.17</v>
      </c>
      <c r="O22" s="3">
        <v>0.14699999999999999</v>
      </c>
      <c r="P22" s="3">
        <v>0.14000000000000001</v>
      </c>
      <c r="Q22" s="3">
        <v>0.17899999999999999</v>
      </c>
      <c r="R22" s="3">
        <v>0.14699999999999999</v>
      </c>
      <c r="S22" s="3">
        <v>0.17499999999999999</v>
      </c>
      <c r="T22" s="3">
        <v>0.19700000000000001</v>
      </c>
      <c r="U22" s="3">
        <v>0.17</v>
      </c>
      <c r="V22" s="3">
        <v>0.13900000000000001</v>
      </c>
      <c r="W22" s="3">
        <v>0.19400000000000001</v>
      </c>
      <c r="X22" s="3">
        <v>0.14499999999999999</v>
      </c>
      <c r="Y22" s="3">
        <v>0.13600000000000001</v>
      </c>
      <c r="Z22" s="3">
        <v>0.13600000000000001</v>
      </c>
      <c r="AA22" s="3">
        <v>0.16900000000000001</v>
      </c>
      <c r="AB22" s="3">
        <v>7.2999999999999995E-2</v>
      </c>
      <c r="AC22" s="3">
        <v>0.13300000000000001</v>
      </c>
      <c r="AD22" s="3">
        <v>0.156</v>
      </c>
      <c r="AE22" s="3">
        <v>0.122</v>
      </c>
      <c r="AF22" s="3">
        <v>0.17100000000000001</v>
      </c>
      <c r="AG22" s="3">
        <v>0.14899999999999999</v>
      </c>
      <c r="AH22" s="3">
        <v>0.17199999999999999</v>
      </c>
      <c r="AI22" s="3">
        <v>0.11</v>
      </c>
      <c r="AJ22" s="3">
        <v>0.127</v>
      </c>
      <c r="AK22" s="3">
        <v>0.14499999999999999</v>
      </c>
      <c r="AL22" s="3">
        <v>0.14899999999999999</v>
      </c>
      <c r="AM22" s="3">
        <v>0.16800000000000001</v>
      </c>
      <c r="AN22" s="3">
        <v>0.14099999999999999</v>
      </c>
      <c r="AO22" s="3">
        <v>0.129</v>
      </c>
      <c r="AP22" s="3">
        <v>0.14799999999999999</v>
      </c>
      <c r="AQ22" s="3">
        <v>0.105</v>
      </c>
      <c r="AR22" s="3">
        <v>0.15</v>
      </c>
      <c r="AS22" s="3">
        <v>0.122</v>
      </c>
      <c r="AT22" s="3">
        <v>0.16200000000000001</v>
      </c>
      <c r="AU22" s="3">
        <v>0.14299999999999999</v>
      </c>
      <c r="AV22" s="3">
        <v>0.17</v>
      </c>
      <c r="AW22" s="3">
        <v>0.121</v>
      </c>
      <c r="AX22" s="3">
        <v>0.17899999999999999</v>
      </c>
      <c r="AY22" s="3">
        <v>0.16500000000000001</v>
      </c>
      <c r="AZ22" s="3">
        <v>0.123</v>
      </c>
    </row>
    <row r="23" spans="1:52" s="2" customFormat="1" ht="15.4" customHeight="1" x14ac:dyDescent="0.4">
      <c r="A23" s="18"/>
      <c r="B23" s="1">
        <v>50</v>
      </c>
      <c r="C23" s="3">
        <v>0.23200000000000001</v>
      </c>
      <c r="D23" s="3">
        <v>0.215</v>
      </c>
      <c r="E23" s="3">
        <v>0.23599999999999999</v>
      </c>
      <c r="F23" s="3">
        <v>0.17199999999999999</v>
      </c>
      <c r="G23" s="3">
        <v>0.30399999999999999</v>
      </c>
      <c r="H23" s="3">
        <v>0.248</v>
      </c>
      <c r="I23" s="3">
        <v>0.25900000000000001</v>
      </c>
      <c r="J23" s="3">
        <v>0.23100000000000001</v>
      </c>
      <c r="K23" s="3">
        <v>0.223</v>
      </c>
      <c r="L23" s="3">
        <v>0.216</v>
      </c>
      <c r="M23" s="3">
        <v>0.23200000000000001</v>
      </c>
      <c r="N23" s="3">
        <v>0.23200000000000001</v>
      </c>
      <c r="O23" s="3">
        <v>0.20599999999999999</v>
      </c>
      <c r="P23" s="3">
        <v>0.20799999999999999</v>
      </c>
      <c r="Q23" s="3">
        <v>0.27400000000000002</v>
      </c>
      <c r="R23" s="3">
        <v>0.246</v>
      </c>
      <c r="S23" s="3">
        <v>0.253</v>
      </c>
      <c r="T23" s="3">
        <v>0.27400000000000002</v>
      </c>
      <c r="U23" s="3">
        <v>0.247</v>
      </c>
      <c r="V23" s="3">
        <v>0.21199999999999999</v>
      </c>
      <c r="W23" s="3">
        <v>0.27</v>
      </c>
      <c r="X23" s="3">
        <v>0.24399999999999999</v>
      </c>
      <c r="Y23" s="3">
        <v>0.20399999999999999</v>
      </c>
      <c r="Z23" s="3">
        <v>0.20899999999999999</v>
      </c>
      <c r="AA23" s="3">
        <v>0.253</v>
      </c>
      <c r="AB23" s="3">
        <v>0.127</v>
      </c>
      <c r="AC23" s="3">
        <v>0.22500000000000001</v>
      </c>
      <c r="AD23" s="3">
        <v>0.22500000000000001</v>
      </c>
      <c r="AE23" s="3">
        <v>0.217</v>
      </c>
      <c r="AF23" s="3">
        <v>0.25800000000000001</v>
      </c>
      <c r="AG23" s="3">
        <v>0.246</v>
      </c>
      <c r="AH23" s="3">
        <v>0.26700000000000002</v>
      </c>
      <c r="AI23" s="3">
        <v>0.189</v>
      </c>
      <c r="AJ23" s="3">
        <v>0.217</v>
      </c>
      <c r="AK23" s="3">
        <v>0.25600000000000001</v>
      </c>
      <c r="AL23" s="3">
        <v>0.23899999999999999</v>
      </c>
      <c r="AM23" s="3">
        <v>0.22600000000000001</v>
      </c>
      <c r="AN23" s="3">
        <v>0.2</v>
      </c>
      <c r="AO23" s="3">
        <v>0.23899999999999999</v>
      </c>
      <c r="AP23" s="3">
        <v>0.193</v>
      </c>
      <c r="AQ23" s="3">
        <v>0.182</v>
      </c>
      <c r="AR23" s="3">
        <v>0.22500000000000001</v>
      </c>
      <c r="AS23" s="3">
        <v>0.186</v>
      </c>
      <c r="AT23" s="3">
        <v>0.23599999999999999</v>
      </c>
      <c r="AU23" s="3">
        <v>0.23200000000000001</v>
      </c>
      <c r="AV23" s="3">
        <v>0.25600000000000001</v>
      </c>
      <c r="AW23" s="3">
        <v>0.20499999999999999</v>
      </c>
      <c r="AX23" s="3">
        <v>0.28599999999999998</v>
      </c>
      <c r="AY23" s="3">
        <v>0.23699999999999999</v>
      </c>
      <c r="AZ23" s="3">
        <v>0.19700000000000001</v>
      </c>
    </row>
    <row r="24" spans="1:52" x14ac:dyDescent="0.4">
      <c r="A24" s="22" t="s">
        <v>66</v>
      </c>
      <c r="B24" s="1">
        <v>0</v>
      </c>
      <c r="C24" s="12">
        <f>1-C13/0.446</f>
        <v>0</v>
      </c>
      <c r="D24" s="12">
        <f>1-D13/0.435</f>
        <v>0</v>
      </c>
      <c r="E24" s="12">
        <f>1-E13/0.476</f>
        <v>0</v>
      </c>
      <c r="F24" s="12">
        <f>1-F13/0.414</f>
        <v>0</v>
      </c>
      <c r="G24" s="12">
        <f>1-G13/0.473</f>
        <v>0</v>
      </c>
      <c r="H24" s="12">
        <f>1-H13/0.445</f>
        <v>0</v>
      </c>
      <c r="I24" s="12">
        <f>1-I13/0.473</f>
        <v>0</v>
      </c>
      <c r="J24" s="12">
        <f>1-J13/0.45</f>
        <v>0</v>
      </c>
      <c r="K24" s="12">
        <f>1-K13/0.443</f>
        <v>0</v>
      </c>
      <c r="L24" s="12">
        <f>1-L13/0.398</f>
        <v>0</v>
      </c>
      <c r="M24" s="12">
        <f>1-M13/0.442</f>
        <v>0</v>
      </c>
      <c r="N24" s="12">
        <f>1-N13/0.436</f>
        <v>0</v>
      </c>
      <c r="O24" s="12">
        <f>1-O13/0.406</f>
        <v>0</v>
      </c>
      <c r="P24" s="12">
        <f>1-P13/0.431</f>
        <v>0</v>
      </c>
      <c r="Q24" s="12">
        <f>1-Q13/0.454</f>
        <v>0</v>
      </c>
      <c r="R24" s="12">
        <f>1-R13/0.403</f>
        <v>0</v>
      </c>
      <c r="S24" s="12">
        <f>1-S13/0.458</f>
        <v>0</v>
      </c>
      <c r="T24" s="12">
        <f>1-T13/0.531</f>
        <v>0</v>
      </c>
      <c r="U24" s="12">
        <f>1-U13/0.404</f>
        <v>0</v>
      </c>
      <c r="V24" s="12">
        <f>1-V13/0.383</f>
        <v>0</v>
      </c>
      <c r="W24" s="12">
        <f>1-W13/0.47</f>
        <v>0</v>
      </c>
      <c r="X24" s="12">
        <f>1-X13/0.467</f>
        <v>0</v>
      </c>
      <c r="Y24" s="12">
        <f>1-Y13/0.378</f>
        <v>0</v>
      </c>
      <c r="Z24" s="12">
        <f>1-Z13/0.437</f>
        <v>0</v>
      </c>
      <c r="AA24" s="12">
        <f>1-AA13/0.443</f>
        <v>0</v>
      </c>
      <c r="AB24" s="12">
        <f>1-AB13/0.337</f>
        <v>0</v>
      </c>
      <c r="AC24" s="12">
        <f>1-AC13/0.394</f>
        <v>0</v>
      </c>
      <c r="AD24" s="12">
        <f>1-AD13/0.442</f>
        <v>0</v>
      </c>
      <c r="AE24" s="12">
        <f>1-AE13/0.418</f>
        <v>0</v>
      </c>
      <c r="AF24" s="12">
        <f>1-AF13/0.456</f>
        <v>0</v>
      </c>
      <c r="AG24" s="12">
        <f>1-AG13/0.424</f>
        <v>0</v>
      </c>
      <c r="AH24" s="12">
        <f>1-AH13/0.438</f>
        <v>0</v>
      </c>
      <c r="AI24" s="12">
        <f>1-AI13/0.387</f>
        <v>0</v>
      </c>
      <c r="AJ24" s="12">
        <f>1-AJ13/0.45</f>
        <v>0</v>
      </c>
      <c r="AK24" s="12">
        <f>1-AK13/0.433</f>
        <v>0</v>
      </c>
      <c r="AL24" s="12">
        <f>1-AL13/0.456</f>
        <v>0</v>
      </c>
      <c r="AM24" s="12">
        <f>1-AM13/0.448</f>
        <v>0</v>
      </c>
      <c r="AN24" s="12">
        <f>1-AN13/0.39</f>
        <v>0</v>
      </c>
      <c r="AO24" s="12">
        <f>1-AO13/0.427</f>
        <v>0</v>
      </c>
      <c r="AP24" s="12">
        <f>1-AP13/0.45</f>
        <v>0</v>
      </c>
      <c r="AQ24" s="12">
        <f>1-AQ13/0.4</f>
        <v>0</v>
      </c>
      <c r="AR24" s="12">
        <f>1-AR13/0.408</f>
        <v>0</v>
      </c>
      <c r="AS24" s="12">
        <f>1-AS13/0.402</f>
        <v>0</v>
      </c>
      <c r="AT24" s="12">
        <f>1-AT13/0.435</f>
        <v>0</v>
      </c>
      <c r="AU24" s="12">
        <f>1-AU13/0.443</f>
        <v>0</v>
      </c>
      <c r="AV24" s="12">
        <f>1-AV13/0.443</f>
        <v>0</v>
      </c>
      <c r="AW24" s="12">
        <f>1-AW13/0.434</f>
        <v>0</v>
      </c>
      <c r="AX24" s="12">
        <f>1-AX13/0.449</f>
        <v>0</v>
      </c>
      <c r="AY24" s="12">
        <f>1-AY13/0.433</f>
        <v>0</v>
      </c>
      <c r="AZ24" s="12">
        <f>1-AZ13/0.426</f>
        <v>0</v>
      </c>
    </row>
    <row r="25" spans="1:52" s="13" customFormat="1" x14ac:dyDescent="0.4">
      <c r="A25" s="23"/>
      <c r="B25" s="12">
        <v>5</v>
      </c>
      <c r="C25" s="12">
        <f t="shared" ref="C25:C34" si="0">1-C14/0.446</f>
        <v>0.36771300448430499</v>
      </c>
      <c r="D25" s="12">
        <f t="shared" ref="D25:D34" si="1">1-D14/0.435</f>
        <v>0.40459770114942528</v>
      </c>
      <c r="E25" s="12">
        <f t="shared" ref="E25:E34" si="2">1-E14/0.476</f>
        <v>0.38655462184873945</v>
      </c>
      <c r="F25" s="12">
        <f t="shared" ref="F25:F34" si="3">1-F14/0.414</f>
        <v>0.51932367149758452</v>
      </c>
      <c r="G25" s="12">
        <f t="shared" ref="G25:G34" si="4">1-G14/0.473</f>
        <v>0.28118393234672301</v>
      </c>
      <c r="H25" s="12">
        <f t="shared" ref="H25:H34" si="5">1-H14/0.445</f>
        <v>0.34606741573033717</v>
      </c>
      <c r="I25" s="12">
        <f t="shared" ref="I25:I34" si="6">1-I14/0.473</f>
        <v>0.35517970401691334</v>
      </c>
      <c r="J25" s="12">
        <f t="shared" ref="J25:J34" si="7">1-J14/0.45</f>
        <v>0.36222222222222233</v>
      </c>
      <c r="K25" s="12">
        <f t="shared" ref="K25:K34" si="8">1-K14/0.443</f>
        <v>0.34988713318284426</v>
      </c>
      <c r="L25" s="12">
        <f t="shared" ref="L25:L34" si="9">1-L14/0.398</f>
        <v>0.35929648241206036</v>
      </c>
      <c r="M25" s="12">
        <f t="shared" ref="M25:M34" si="10">1-M14/0.442</f>
        <v>0.39819004524886881</v>
      </c>
      <c r="N25" s="12">
        <f t="shared" ref="N25:N34" si="11">1-N14/0.436</f>
        <v>0.33944954128440374</v>
      </c>
      <c r="O25" s="12">
        <f t="shared" ref="O25:O34" si="12">1-O14/0.406</f>
        <v>0.36206896551724144</v>
      </c>
      <c r="P25" s="12">
        <f t="shared" ref="P25:P34" si="13">1-P14/0.431</f>
        <v>0.3689095127610208</v>
      </c>
      <c r="Q25" s="12">
        <f t="shared" ref="Q25:Q34" si="14">1-Q14/0.454</f>
        <v>0.3083700440528635</v>
      </c>
      <c r="R25" s="12">
        <f t="shared" ref="R25:R34" si="15">1-R14/0.403</f>
        <v>0.30769230769230771</v>
      </c>
      <c r="S25" s="12">
        <f t="shared" ref="S25:S34" si="16">1-S14/0.458</f>
        <v>0.35152838427947608</v>
      </c>
      <c r="T25" s="12">
        <f t="shared" ref="T25:T34" si="17">1-T14/0.531</f>
        <v>0.30696798493408672</v>
      </c>
      <c r="U25" s="12">
        <f t="shared" ref="U25:U34" si="18">1-U14/0.404</f>
        <v>0.30445544554455439</v>
      </c>
      <c r="V25" s="12">
        <f t="shared" ref="V25:V34" si="19">1-V14/0.383</f>
        <v>0.36031331592689297</v>
      </c>
      <c r="W25" s="12">
        <f t="shared" ref="W25:W34" si="20">1-W14/0.47</f>
        <v>0.32127659574468082</v>
      </c>
      <c r="X25" s="12">
        <f t="shared" ref="X25:X34" si="21">1-X14/0.467</f>
        <v>0.35974304068522489</v>
      </c>
      <c r="Y25" s="12">
        <f t="shared" ref="Y25:Y34" si="22">1-Y14/0.378</f>
        <v>0.34656084656084662</v>
      </c>
      <c r="Z25" s="12">
        <f t="shared" ref="Z25:Z34" si="23">1-Z14/0.437</f>
        <v>0.43707093821510301</v>
      </c>
      <c r="AA25" s="12">
        <f t="shared" ref="AA25:AA34" si="24">1-AA14/0.443</f>
        <v>0.34311512415349887</v>
      </c>
      <c r="AB25" s="12">
        <f t="shared" ref="AB25:AB34" si="25">1-AB14/0.337</f>
        <v>0.52818991097922852</v>
      </c>
      <c r="AC25" s="12">
        <f t="shared" ref="AC25:AC34" si="26">1-AC14/0.394</f>
        <v>0.34517766497461932</v>
      </c>
      <c r="AD25" s="12">
        <f t="shared" ref="AD25:AD34" si="27">1-AD14/0.442</f>
        <v>0.38461538461538458</v>
      </c>
      <c r="AE25" s="12">
        <f t="shared" ref="AE25:AE34" si="28">1-AE14/0.418</f>
        <v>0.39712918660287078</v>
      </c>
      <c r="AF25" s="12">
        <f t="shared" ref="AF25:AF34" si="29">1-AF14/0.456</f>
        <v>0.34649122807017552</v>
      </c>
      <c r="AG25" s="12">
        <f t="shared" ref="AG25:AG34" si="30">1-AG14/0.424</f>
        <v>0.33254716981132082</v>
      </c>
      <c r="AH25" s="12">
        <f t="shared" ref="AH25:AH34" si="31">1-AH14/0.438</f>
        <v>0.31050228310502281</v>
      </c>
      <c r="AI25" s="12">
        <f t="shared" ref="AI25:AI34" si="32">1-AI14/0.387</f>
        <v>0.41602067183462532</v>
      </c>
      <c r="AJ25" s="12">
        <f t="shared" ref="AJ25:AJ34" si="33">1-AJ14/0.45</f>
        <v>0.4244444444444444</v>
      </c>
      <c r="AK25" s="12">
        <f t="shared" ref="AK25:AK34" si="34">1-AK14/0.433</f>
        <v>0.31408775981524251</v>
      </c>
      <c r="AL25" s="12">
        <f t="shared" ref="AL25:AL34" si="35">1-AL14/0.456</f>
        <v>0.42763157894736847</v>
      </c>
      <c r="AM25" s="12">
        <f t="shared" ref="AM25:AM34" si="36">1-AM14/0.448</f>
        <v>0.38169642857142849</v>
      </c>
      <c r="AN25" s="12">
        <f t="shared" ref="AN25:AN34" si="37">1-AN14/0.39</f>
        <v>0.38717948717948725</v>
      </c>
      <c r="AO25" s="12">
        <f t="shared" ref="AO25:AO34" si="38">1-AO14/0.427</f>
        <v>0.33255269320843095</v>
      </c>
      <c r="AP25" s="12">
        <f t="shared" ref="AP25:AP34" si="39">1-AP14/0.45</f>
        <v>0.43333333333333335</v>
      </c>
      <c r="AQ25" s="12">
        <f t="shared" ref="AQ25:AQ34" si="40">1-AQ14/0.4</f>
        <v>0.46750000000000003</v>
      </c>
      <c r="AR25" s="12">
        <f t="shared" ref="AR25:AR34" si="41">1-AR14/0.408</f>
        <v>0.30392156862745101</v>
      </c>
      <c r="AS25" s="12">
        <f t="shared" ref="AS25:AS34" si="42">1-AS14/0.402</f>
        <v>0.39303482587064686</v>
      </c>
      <c r="AT25" s="12">
        <f t="shared" ref="AT25:AT34" si="43">1-AT14/0.435</f>
        <v>0.35402298850574709</v>
      </c>
      <c r="AU25" s="12">
        <f t="shared" ref="AU25:AV34" si="44">1-AU14/0.443</f>
        <v>0.39503386004514673</v>
      </c>
      <c r="AV25" s="12">
        <f t="shared" si="44"/>
        <v>0.33860045146726869</v>
      </c>
      <c r="AW25" s="12">
        <f t="shared" ref="AW25:AW34" si="45">1-AW14/0.434</f>
        <v>0.40783410138248843</v>
      </c>
      <c r="AX25" s="12">
        <f t="shared" ref="AX25:AX34" si="46">1-AX14/0.449</f>
        <v>0.25167037861915365</v>
      </c>
      <c r="AY25" s="12">
        <f t="shared" ref="AY25:AY34" si="47">1-AY14/0.433</f>
        <v>0.31408775981524251</v>
      </c>
      <c r="AZ25" s="12">
        <f t="shared" ref="AZ25:AZ34" si="48">1-AZ14/0.426</f>
        <v>0.42253521126760563</v>
      </c>
    </row>
    <row r="26" spans="1:52" s="13" customFormat="1" x14ac:dyDescent="0.4">
      <c r="A26" s="23"/>
      <c r="B26" s="12">
        <v>10</v>
      </c>
      <c r="C26" s="12">
        <f t="shared" si="0"/>
        <v>0.44843049327354256</v>
      </c>
      <c r="D26" s="12">
        <f t="shared" si="1"/>
        <v>0.48045977011494256</v>
      </c>
      <c r="E26" s="12">
        <f t="shared" si="2"/>
        <v>0.46848739495798319</v>
      </c>
      <c r="F26" s="12">
        <f t="shared" si="3"/>
        <v>0.57004830917874394</v>
      </c>
      <c r="G26" s="12">
        <f t="shared" si="4"/>
        <v>0.29175475687103591</v>
      </c>
      <c r="H26" s="12">
        <f t="shared" si="5"/>
        <v>0.39550561797752803</v>
      </c>
      <c r="I26" s="12">
        <f t="shared" si="6"/>
        <v>0.39323467230443976</v>
      </c>
      <c r="J26" s="12">
        <f t="shared" si="7"/>
        <v>0.43777777777777782</v>
      </c>
      <c r="K26" s="12">
        <f t="shared" si="8"/>
        <v>0.43566591422121892</v>
      </c>
      <c r="L26" s="12">
        <f t="shared" si="9"/>
        <v>0.41708542713567842</v>
      </c>
      <c r="M26" s="12">
        <f t="shared" si="10"/>
        <v>0.46380090497737558</v>
      </c>
      <c r="N26" s="12">
        <f t="shared" si="11"/>
        <v>0.41972477064220182</v>
      </c>
      <c r="O26" s="12">
        <f t="shared" si="12"/>
        <v>0.45812807881773399</v>
      </c>
      <c r="P26" s="12">
        <f t="shared" si="13"/>
        <v>0.48723897911832947</v>
      </c>
      <c r="Q26" s="12">
        <f t="shared" si="14"/>
        <v>0.37444933920704848</v>
      </c>
      <c r="R26" s="12">
        <f t="shared" si="15"/>
        <v>0.35483870967741937</v>
      </c>
      <c r="S26" s="12">
        <f t="shared" si="16"/>
        <v>0.39301310043668114</v>
      </c>
      <c r="T26" s="12">
        <f t="shared" si="17"/>
        <v>0.44256120527306975</v>
      </c>
      <c r="U26" s="12">
        <f t="shared" si="18"/>
        <v>0.36138613861386137</v>
      </c>
      <c r="V26" s="12">
        <f t="shared" si="19"/>
        <v>0.40992167101827681</v>
      </c>
      <c r="W26" s="12">
        <f t="shared" si="20"/>
        <v>0.3595744680851064</v>
      </c>
      <c r="X26" s="12">
        <f t="shared" si="21"/>
        <v>0.43683083511777299</v>
      </c>
      <c r="Y26" s="12">
        <f t="shared" si="22"/>
        <v>0.41005291005291</v>
      </c>
      <c r="Z26" s="12">
        <f t="shared" si="23"/>
        <v>0.48512585812356979</v>
      </c>
      <c r="AA26" s="12">
        <f t="shared" si="24"/>
        <v>0.38600451467268615</v>
      </c>
      <c r="AB26" s="12">
        <f t="shared" si="25"/>
        <v>0.59643916913946593</v>
      </c>
      <c r="AC26" s="12">
        <f t="shared" si="26"/>
        <v>0.40609137055837563</v>
      </c>
      <c r="AD26" s="12">
        <f t="shared" si="27"/>
        <v>0.43438914027149322</v>
      </c>
      <c r="AE26" s="12">
        <f t="shared" si="28"/>
        <v>0.42344497607655507</v>
      </c>
      <c r="AF26" s="12">
        <f t="shared" si="29"/>
        <v>0.36622807017543868</v>
      </c>
      <c r="AG26" s="12">
        <f t="shared" si="30"/>
        <v>0.410377358490566</v>
      </c>
      <c r="AH26" s="12">
        <f t="shared" si="31"/>
        <v>0.34703196347031973</v>
      </c>
      <c r="AI26" s="12">
        <f t="shared" si="32"/>
        <v>0.48062015503875966</v>
      </c>
      <c r="AJ26" s="12">
        <f t="shared" si="33"/>
        <v>0.49111111111111105</v>
      </c>
      <c r="AK26" s="12">
        <f t="shared" si="34"/>
        <v>0.43187066974595845</v>
      </c>
      <c r="AL26" s="12">
        <f t="shared" si="35"/>
        <v>0.50438596491228072</v>
      </c>
      <c r="AM26" s="12">
        <f t="shared" si="36"/>
        <v>0.45089285714285721</v>
      </c>
      <c r="AN26" s="12">
        <f t="shared" si="37"/>
        <v>0.43333333333333335</v>
      </c>
      <c r="AO26" s="12">
        <f t="shared" si="38"/>
        <v>0.43793911007025765</v>
      </c>
      <c r="AP26" s="12">
        <f t="shared" si="39"/>
        <v>0.52222222222222225</v>
      </c>
      <c r="AQ26" s="12">
        <f t="shared" si="40"/>
        <v>0.54249999999999998</v>
      </c>
      <c r="AR26" s="12">
        <f t="shared" si="41"/>
        <v>0.40196078431372551</v>
      </c>
      <c r="AS26" s="12">
        <f t="shared" si="42"/>
        <v>0.47761194029850751</v>
      </c>
      <c r="AT26" s="12">
        <f t="shared" si="43"/>
        <v>0.42528735632183912</v>
      </c>
      <c r="AU26" s="12">
        <f t="shared" si="44"/>
        <v>0.41760722347629797</v>
      </c>
      <c r="AV26" s="12">
        <f t="shared" si="44"/>
        <v>0.41083521444695259</v>
      </c>
      <c r="AW26" s="12">
        <f t="shared" si="45"/>
        <v>0.44930875576036866</v>
      </c>
      <c r="AX26" s="12">
        <f t="shared" si="46"/>
        <v>0.31625835189309581</v>
      </c>
      <c r="AY26" s="12">
        <f t="shared" si="47"/>
        <v>0.31639722863741337</v>
      </c>
      <c r="AZ26" s="12">
        <f t="shared" si="48"/>
        <v>0.48826291079812201</v>
      </c>
    </row>
    <row r="27" spans="1:52" s="13" customFormat="1" x14ac:dyDescent="0.4">
      <c r="A27" s="23"/>
      <c r="B27" s="12">
        <v>15</v>
      </c>
      <c r="C27" s="12">
        <f t="shared" si="0"/>
        <v>0.45067264573991028</v>
      </c>
      <c r="D27" s="12">
        <f t="shared" si="1"/>
        <v>0.50344827586206897</v>
      </c>
      <c r="E27" s="12">
        <f t="shared" si="2"/>
        <v>0.47058823529411764</v>
      </c>
      <c r="F27" s="12">
        <f t="shared" si="3"/>
        <v>0.54347826086956519</v>
      </c>
      <c r="G27" s="12">
        <f t="shared" si="4"/>
        <v>0.30866807610993652</v>
      </c>
      <c r="H27" s="12">
        <f t="shared" si="5"/>
        <v>0.4</v>
      </c>
      <c r="I27" s="12">
        <f t="shared" si="6"/>
        <v>0.39957716701902746</v>
      </c>
      <c r="J27" s="12">
        <f t="shared" si="7"/>
        <v>0.42666666666666664</v>
      </c>
      <c r="K27" s="12">
        <f t="shared" si="8"/>
        <v>0.45372460496613998</v>
      </c>
      <c r="L27" s="12">
        <f t="shared" si="9"/>
        <v>0.40452261306532666</v>
      </c>
      <c r="M27" s="12">
        <f t="shared" si="10"/>
        <v>0.4434389140271493</v>
      </c>
      <c r="N27" s="12">
        <f t="shared" si="11"/>
        <v>0.43119266055045868</v>
      </c>
      <c r="O27" s="12">
        <f t="shared" si="12"/>
        <v>0.41871921182266014</v>
      </c>
      <c r="P27" s="12">
        <f t="shared" si="13"/>
        <v>0.49883990719257543</v>
      </c>
      <c r="Q27" s="12">
        <f t="shared" si="14"/>
        <v>0.35242290748898686</v>
      </c>
      <c r="R27" s="12">
        <f t="shared" si="15"/>
        <v>0.36724565756823824</v>
      </c>
      <c r="S27" s="12">
        <f t="shared" si="16"/>
        <v>0.41048034934497812</v>
      </c>
      <c r="T27" s="12">
        <f t="shared" si="17"/>
        <v>0.43126177024482115</v>
      </c>
      <c r="U27" s="12">
        <f t="shared" si="18"/>
        <v>0.35396039603960394</v>
      </c>
      <c r="V27" s="12">
        <f t="shared" si="19"/>
        <v>0.4255874673629243</v>
      </c>
      <c r="W27" s="12">
        <f t="shared" si="20"/>
        <v>0.39574468085106385</v>
      </c>
      <c r="X27" s="12">
        <f t="shared" si="21"/>
        <v>0.43254817987152039</v>
      </c>
      <c r="Y27" s="12">
        <f t="shared" si="22"/>
        <v>0.43121693121693128</v>
      </c>
      <c r="Z27" s="12">
        <f t="shared" si="23"/>
        <v>0.47139588100686491</v>
      </c>
      <c r="AA27" s="12">
        <f t="shared" si="24"/>
        <v>0.40180586907449212</v>
      </c>
      <c r="AB27" s="12">
        <f t="shared" si="25"/>
        <v>0.57863501483679536</v>
      </c>
      <c r="AC27" s="12">
        <f t="shared" si="26"/>
        <v>0.3883248730964467</v>
      </c>
      <c r="AD27" s="12">
        <f t="shared" si="27"/>
        <v>0.40271493212669685</v>
      </c>
      <c r="AE27" s="12">
        <f t="shared" si="28"/>
        <v>0.4138755980861244</v>
      </c>
      <c r="AF27" s="12">
        <f t="shared" si="29"/>
        <v>0.40350877192982459</v>
      </c>
      <c r="AG27" s="12">
        <f t="shared" si="30"/>
        <v>0.38679245283018859</v>
      </c>
      <c r="AH27" s="12">
        <f t="shared" si="31"/>
        <v>0.32648401826484019</v>
      </c>
      <c r="AI27" s="12">
        <f t="shared" si="32"/>
        <v>0.50904392764857875</v>
      </c>
      <c r="AJ27" s="12">
        <f t="shared" si="33"/>
        <v>0.5</v>
      </c>
      <c r="AK27" s="12">
        <f t="shared" si="34"/>
        <v>0.41570438799076215</v>
      </c>
      <c r="AL27" s="12">
        <f t="shared" si="35"/>
        <v>0.4671052631578948</v>
      </c>
      <c r="AM27" s="12">
        <f t="shared" si="36"/>
        <v>0.4732142857142857</v>
      </c>
      <c r="AN27" s="12">
        <f t="shared" si="37"/>
        <v>0.43846153846153846</v>
      </c>
      <c r="AO27" s="12">
        <f t="shared" si="38"/>
        <v>0.39812646370023419</v>
      </c>
      <c r="AP27" s="12">
        <f t="shared" si="39"/>
        <v>0.53555555555555556</v>
      </c>
      <c r="AQ27" s="12">
        <f t="shared" si="40"/>
        <v>0.51750000000000007</v>
      </c>
      <c r="AR27" s="12">
        <f t="shared" si="41"/>
        <v>0.36519607843137247</v>
      </c>
      <c r="AS27" s="12">
        <f t="shared" si="42"/>
        <v>0.46766169154228865</v>
      </c>
      <c r="AT27" s="12">
        <f t="shared" si="43"/>
        <v>0.4137931034482758</v>
      </c>
      <c r="AU27" s="12">
        <f t="shared" si="44"/>
        <v>0.42437923250564336</v>
      </c>
      <c r="AV27" s="12">
        <f t="shared" si="44"/>
        <v>0.37697516930022568</v>
      </c>
      <c r="AW27" s="12">
        <f t="shared" si="45"/>
        <v>0.48156682027649766</v>
      </c>
      <c r="AX27" s="12">
        <f t="shared" si="46"/>
        <v>0.32739420935412034</v>
      </c>
      <c r="AY27" s="12">
        <f t="shared" si="47"/>
        <v>0.37644341801385672</v>
      </c>
      <c r="AZ27" s="12">
        <f t="shared" si="48"/>
        <v>0.49765258215962438</v>
      </c>
    </row>
    <row r="28" spans="1:52" s="13" customFormat="1" x14ac:dyDescent="0.4">
      <c r="A28" s="23"/>
      <c r="B28" s="12">
        <v>20</v>
      </c>
      <c r="C28" s="12">
        <f t="shared" si="0"/>
        <v>0.46636771300448432</v>
      </c>
      <c r="D28" s="12">
        <f t="shared" si="1"/>
        <v>0.4873563218390804</v>
      </c>
      <c r="E28" s="12">
        <f t="shared" si="2"/>
        <v>0.44327731092436973</v>
      </c>
      <c r="F28" s="12">
        <f t="shared" si="3"/>
        <v>0.56521739130434789</v>
      </c>
      <c r="G28" s="12">
        <f t="shared" si="4"/>
        <v>0.31501057082452422</v>
      </c>
      <c r="H28" s="12">
        <f t="shared" si="5"/>
        <v>0.42022471910112358</v>
      </c>
      <c r="I28" s="12">
        <f t="shared" si="6"/>
        <v>0.43128964059196606</v>
      </c>
      <c r="J28" s="12">
        <f t="shared" si="7"/>
        <v>0.4177777777777778</v>
      </c>
      <c r="K28" s="12">
        <f t="shared" si="8"/>
        <v>0.44018058690744921</v>
      </c>
      <c r="L28" s="12">
        <f t="shared" si="9"/>
        <v>0.42462311557788945</v>
      </c>
      <c r="M28" s="12">
        <f t="shared" si="10"/>
        <v>0.43438914027149322</v>
      </c>
      <c r="N28" s="12">
        <f t="shared" si="11"/>
        <v>0.42660550458715596</v>
      </c>
      <c r="O28" s="12">
        <f t="shared" si="12"/>
        <v>0.41625615763546808</v>
      </c>
      <c r="P28" s="12">
        <f t="shared" si="13"/>
        <v>0.50116009280742457</v>
      </c>
      <c r="Q28" s="12">
        <f t="shared" si="14"/>
        <v>0.38105726872246692</v>
      </c>
      <c r="R28" s="12">
        <f t="shared" si="15"/>
        <v>0.35732009925558317</v>
      </c>
      <c r="S28" s="12">
        <f t="shared" si="16"/>
        <v>0.42576419213973804</v>
      </c>
      <c r="T28" s="12">
        <f t="shared" si="17"/>
        <v>0.44821092278719399</v>
      </c>
      <c r="U28" s="12">
        <f t="shared" si="18"/>
        <v>0.36633663366336633</v>
      </c>
      <c r="V28" s="12">
        <f t="shared" si="19"/>
        <v>0.39947780678851175</v>
      </c>
      <c r="W28" s="12">
        <f t="shared" si="20"/>
        <v>0.40638297872340412</v>
      </c>
      <c r="X28" s="12">
        <f t="shared" si="21"/>
        <v>0.43040685224839403</v>
      </c>
      <c r="Y28" s="12">
        <f t="shared" si="22"/>
        <v>0.41798941798941802</v>
      </c>
      <c r="Z28" s="12">
        <f t="shared" si="23"/>
        <v>0.50114416475972545</v>
      </c>
      <c r="AA28" s="12">
        <f t="shared" si="24"/>
        <v>0.41986455981941306</v>
      </c>
      <c r="AB28" s="12">
        <f t="shared" si="25"/>
        <v>0.59940652818991103</v>
      </c>
      <c r="AC28" s="12">
        <f t="shared" si="26"/>
        <v>0.37817258883248739</v>
      </c>
      <c r="AD28" s="12">
        <f t="shared" si="27"/>
        <v>0.46153846153846156</v>
      </c>
      <c r="AE28" s="12">
        <f t="shared" si="28"/>
        <v>0.45454545454545447</v>
      </c>
      <c r="AF28" s="12">
        <f t="shared" si="29"/>
        <v>0.38815789473684204</v>
      </c>
      <c r="AG28" s="12">
        <f t="shared" si="30"/>
        <v>0.39622641509433965</v>
      </c>
      <c r="AH28" s="12">
        <f t="shared" si="31"/>
        <v>0.35388127853881279</v>
      </c>
      <c r="AI28" s="12">
        <f t="shared" si="32"/>
        <v>0.46770025839793283</v>
      </c>
      <c r="AJ28" s="12">
        <f t="shared" si="33"/>
        <v>0.48444444444444446</v>
      </c>
      <c r="AK28" s="12">
        <f t="shared" si="34"/>
        <v>0.41339491916859117</v>
      </c>
      <c r="AL28" s="12">
        <f t="shared" si="35"/>
        <v>0.45614035087719296</v>
      </c>
      <c r="AM28" s="12">
        <f t="shared" si="36"/>
        <v>0.4799107142857143</v>
      </c>
      <c r="AN28" s="12">
        <f t="shared" si="37"/>
        <v>0.4717948717948719</v>
      </c>
      <c r="AO28" s="12">
        <f t="shared" si="38"/>
        <v>0.41920374707259955</v>
      </c>
      <c r="AP28" s="12">
        <f t="shared" si="39"/>
        <v>0.52666666666666662</v>
      </c>
      <c r="AQ28" s="12">
        <f t="shared" si="40"/>
        <v>0.51</v>
      </c>
      <c r="AR28" s="12">
        <f t="shared" si="41"/>
        <v>0.39460784313725483</v>
      </c>
      <c r="AS28" s="12">
        <f t="shared" si="42"/>
        <v>0.5149253731343284</v>
      </c>
      <c r="AT28" s="12">
        <f t="shared" si="43"/>
        <v>0.42068965517241375</v>
      </c>
      <c r="AU28" s="12">
        <f t="shared" si="44"/>
        <v>0.44695259593679459</v>
      </c>
      <c r="AV28" s="12">
        <f t="shared" si="44"/>
        <v>0.4085778781038375</v>
      </c>
      <c r="AW28" s="12">
        <f t="shared" si="45"/>
        <v>0.51843317972350234</v>
      </c>
      <c r="AX28" s="12">
        <f t="shared" si="46"/>
        <v>0.34743875278396441</v>
      </c>
      <c r="AY28" s="12">
        <f t="shared" si="47"/>
        <v>0.40646651270207845</v>
      </c>
      <c r="AZ28" s="12">
        <f t="shared" si="48"/>
        <v>0.528169014084507</v>
      </c>
    </row>
    <row r="29" spans="1:52" s="13" customFormat="1" x14ac:dyDescent="0.4">
      <c r="A29" s="23"/>
      <c r="B29" s="12">
        <v>25</v>
      </c>
      <c r="C29" s="12">
        <f t="shared" si="0"/>
        <v>0.49327354260089684</v>
      </c>
      <c r="D29" s="12">
        <f t="shared" si="1"/>
        <v>0.54482758620689653</v>
      </c>
      <c r="E29" s="12">
        <f t="shared" si="2"/>
        <v>0.49369747899159666</v>
      </c>
      <c r="F29" s="12">
        <f t="shared" si="3"/>
        <v>0.59903381642512077</v>
      </c>
      <c r="G29" s="12">
        <f t="shared" si="4"/>
        <v>0.34460887949260044</v>
      </c>
      <c r="H29" s="12">
        <f t="shared" si="5"/>
        <v>0.449438202247191</v>
      </c>
      <c r="I29" s="12">
        <f t="shared" si="6"/>
        <v>0.44186046511627897</v>
      </c>
      <c r="J29" s="12">
        <f t="shared" si="7"/>
        <v>0.4622222222222222</v>
      </c>
      <c r="K29" s="12">
        <f t="shared" si="8"/>
        <v>0.46275395033860045</v>
      </c>
      <c r="L29" s="12">
        <f t="shared" si="9"/>
        <v>0.4346733668341709</v>
      </c>
      <c r="M29" s="12">
        <f t="shared" si="10"/>
        <v>0.4773755656108597</v>
      </c>
      <c r="N29" s="12">
        <f t="shared" si="11"/>
        <v>0.45642201834862384</v>
      </c>
      <c r="O29" s="12">
        <f t="shared" si="12"/>
        <v>0.47536945812807885</v>
      </c>
      <c r="P29" s="12">
        <f t="shared" si="13"/>
        <v>0.48491879350348022</v>
      </c>
      <c r="Q29" s="12">
        <f t="shared" si="14"/>
        <v>0.39427312775330392</v>
      </c>
      <c r="R29" s="12">
        <f t="shared" si="15"/>
        <v>0.3796526054590571</v>
      </c>
      <c r="S29" s="12">
        <f t="shared" si="16"/>
        <v>0.44104803493449785</v>
      </c>
      <c r="T29" s="12">
        <f t="shared" si="17"/>
        <v>0.45762711864406791</v>
      </c>
      <c r="U29" s="12">
        <f t="shared" si="18"/>
        <v>0.39356435643564358</v>
      </c>
      <c r="V29" s="12">
        <f t="shared" si="19"/>
        <v>0.42036553524804177</v>
      </c>
      <c r="W29" s="12">
        <f t="shared" si="20"/>
        <v>0.39787234042553199</v>
      </c>
      <c r="X29" s="12">
        <f t="shared" si="21"/>
        <v>0.47965738758029985</v>
      </c>
      <c r="Y29" s="12">
        <f t="shared" si="22"/>
        <v>0.46825396825396826</v>
      </c>
      <c r="Z29" s="12">
        <f t="shared" si="23"/>
        <v>0.5194508009153318</v>
      </c>
      <c r="AA29" s="12">
        <f t="shared" si="24"/>
        <v>0.44018058690744921</v>
      </c>
      <c r="AB29" s="12">
        <f t="shared" si="25"/>
        <v>0.62611275964391688</v>
      </c>
      <c r="AC29" s="12">
        <f t="shared" si="26"/>
        <v>0.41878172588832485</v>
      </c>
      <c r="AD29" s="12">
        <f t="shared" si="27"/>
        <v>0.45701357466063353</v>
      </c>
      <c r="AE29" s="12">
        <f t="shared" si="28"/>
        <v>0.44019138755980858</v>
      </c>
      <c r="AF29" s="12">
        <f t="shared" si="29"/>
        <v>0.43421052631578949</v>
      </c>
      <c r="AG29" s="12">
        <f t="shared" si="30"/>
        <v>0.45990566037735847</v>
      </c>
      <c r="AH29" s="12">
        <f t="shared" si="31"/>
        <v>0.36529680365296802</v>
      </c>
      <c r="AI29" s="12">
        <f t="shared" si="32"/>
        <v>0.53229974160206717</v>
      </c>
      <c r="AJ29" s="12">
        <f t="shared" si="33"/>
        <v>0.54888888888888887</v>
      </c>
      <c r="AK29" s="12">
        <f t="shared" si="34"/>
        <v>0.44110854503464203</v>
      </c>
      <c r="AL29" s="12">
        <f t="shared" si="35"/>
        <v>0.49342105263157898</v>
      </c>
      <c r="AM29" s="12">
        <f t="shared" si="36"/>
        <v>0.4977678571428571</v>
      </c>
      <c r="AN29" s="12">
        <f t="shared" si="37"/>
        <v>0.48717948717948711</v>
      </c>
      <c r="AO29" s="12">
        <f t="shared" si="38"/>
        <v>0.47072599531615922</v>
      </c>
      <c r="AP29" s="12">
        <f t="shared" si="39"/>
        <v>0.56000000000000005</v>
      </c>
      <c r="AQ29" s="12">
        <f t="shared" si="40"/>
        <v>0.55000000000000004</v>
      </c>
      <c r="AR29" s="12">
        <f t="shared" si="41"/>
        <v>0.42647058823529405</v>
      </c>
      <c r="AS29" s="12">
        <f t="shared" si="42"/>
        <v>0.56965174129353247</v>
      </c>
      <c r="AT29" s="12">
        <f t="shared" si="43"/>
        <v>0.46666666666666667</v>
      </c>
      <c r="AU29" s="12">
        <f t="shared" si="44"/>
        <v>0.46275395033860045</v>
      </c>
      <c r="AV29" s="12">
        <f t="shared" si="44"/>
        <v>0.41986455981941306</v>
      </c>
      <c r="AW29" s="12">
        <f t="shared" si="45"/>
        <v>0.54147465437788012</v>
      </c>
      <c r="AX29" s="12">
        <f t="shared" si="46"/>
        <v>0.36302895322939877</v>
      </c>
      <c r="AY29" s="12">
        <f t="shared" si="47"/>
        <v>0.42494226327944573</v>
      </c>
      <c r="AZ29" s="12">
        <f t="shared" si="48"/>
        <v>0.539906103286385</v>
      </c>
    </row>
    <row r="30" spans="1:52" s="13" customFormat="1" x14ac:dyDescent="0.4">
      <c r="A30" s="23"/>
      <c r="B30" s="12">
        <v>30</v>
      </c>
      <c r="C30" s="12">
        <f t="shared" si="0"/>
        <v>0.52017937219730936</v>
      </c>
      <c r="D30" s="12">
        <f t="shared" si="1"/>
        <v>0.56321839080459768</v>
      </c>
      <c r="E30" s="12">
        <f t="shared" si="2"/>
        <v>0.50840336134453779</v>
      </c>
      <c r="F30" s="12">
        <f t="shared" si="3"/>
        <v>0.60869565217391308</v>
      </c>
      <c r="G30" s="12">
        <f t="shared" si="4"/>
        <v>0.39323467230443976</v>
      </c>
      <c r="H30" s="12">
        <f t="shared" si="5"/>
        <v>0.45842696629213486</v>
      </c>
      <c r="I30" s="12">
        <f t="shared" si="6"/>
        <v>0.46934460887949259</v>
      </c>
      <c r="J30" s="12">
        <f t="shared" si="7"/>
        <v>0.51555555555555554</v>
      </c>
      <c r="K30" s="12">
        <f t="shared" si="8"/>
        <v>0.51015801354401802</v>
      </c>
      <c r="L30" s="12">
        <f t="shared" si="9"/>
        <v>0.5</v>
      </c>
      <c r="M30" s="12">
        <f t="shared" si="10"/>
        <v>0.5226244343891403</v>
      </c>
      <c r="N30" s="12">
        <f t="shared" si="11"/>
        <v>0.49311926605504586</v>
      </c>
      <c r="O30" s="12">
        <f t="shared" si="12"/>
        <v>0.50246305418719217</v>
      </c>
      <c r="P30" s="12">
        <f t="shared" si="13"/>
        <v>0.54292343387470998</v>
      </c>
      <c r="Q30" s="12">
        <f t="shared" si="14"/>
        <v>0.4493392070484582</v>
      </c>
      <c r="R30" s="12">
        <f t="shared" si="15"/>
        <v>0.39950372208436735</v>
      </c>
      <c r="S30" s="12">
        <f t="shared" si="16"/>
        <v>0.44323144104803491</v>
      </c>
      <c r="T30" s="12">
        <f t="shared" si="17"/>
        <v>0.49905838041431261</v>
      </c>
      <c r="U30" s="12">
        <f t="shared" si="18"/>
        <v>0.4356435643564357</v>
      </c>
      <c r="V30" s="12">
        <f t="shared" si="19"/>
        <v>0.43603133159268936</v>
      </c>
      <c r="W30" s="12">
        <f t="shared" si="20"/>
        <v>0.45319148936170206</v>
      </c>
      <c r="X30" s="12">
        <f t="shared" si="21"/>
        <v>0.53961456102783734</v>
      </c>
      <c r="Y30" s="12">
        <f t="shared" si="22"/>
        <v>0.46296296296296291</v>
      </c>
      <c r="Z30" s="12">
        <f t="shared" si="23"/>
        <v>0.61327231121281467</v>
      </c>
      <c r="AA30" s="12">
        <f t="shared" si="24"/>
        <v>0.46952595936794583</v>
      </c>
      <c r="AB30" s="12">
        <f t="shared" si="25"/>
        <v>0.59643916913946593</v>
      </c>
      <c r="AC30" s="12">
        <f t="shared" si="26"/>
        <v>0.4441624365482234</v>
      </c>
      <c r="AD30" s="12">
        <f t="shared" si="27"/>
        <v>0.52488687782805432</v>
      </c>
      <c r="AE30" s="12">
        <f t="shared" si="28"/>
        <v>0.53110047846889952</v>
      </c>
      <c r="AF30" s="12">
        <f t="shared" si="29"/>
        <v>0.43859649122807021</v>
      </c>
      <c r="AG30" s="12">
        <f t="shared" si="30"/>
        <v>0.45990566037735847</v>
      </c>
      <c r="AH30" s="12">
        <f t="shared" si="31"/>
        <v>0.3995433789954338</v>
      </c>
      <c r="AI30" s="12">
        <f t="shared" si="32"/>
        <v>0.59948320413436695</v>
      </c>
      <c r="AJ30" s="12">
        <f t="shared" si="33"/>
        <v>0.55777777777777771</v>
      </c>
      <c r="AK30" s="12">
        <f t="shared" si="34"/>
        <v>0.51270207852193994</v>
      </c>
      <c r="AL30" s="12">
        <f t="shared" si="35"/>
        <v>0.53728070175438591</v>
      </c>
      <c r="AM30" s="12">
        <f t="shared" si="36"/>
        <v>0.515625</v>
      </c>
      <c r="AN30" s="12">
        <f t="shared" si="37"/>
        <v>0.52307692307692311</v>
      </c>
      <c r="AO30" s="12">
        <f t="shared" si="38"/>
        <v>0.48946135831381732</v>
      </c>
      <c r="AP30" s="12">
        <f t="shared" si="39"/>
        <v>0.56444444444444442</v>
      </c>
      <c r="AQ30" s="12">
        <f t="shared" si="40"/>
        <v>0.58250000000000002</v>
      </c>
      <c r="AR30" s="12">
        <f t="shared" si="41"/>
        <v>0.44362745098039214</v>
      </c>
      <c r="AS30" s="12">
        <f t="shared" si="42"/>
        <v>0.5298507462686568</v>
      </c>
      <c r="AT30" s="12">
        <f t="shared" si="43"/>
        <v>0.47126436781609193</v>
      </c>
      <c r="AU30" s="12">
        <f t="shared" si="44"/>
        <v>0.51241534988713322</v>
      </c>
      <c r="AV30" s="12">
        <f t="shared" si="44"/>
        <v>0.43792325056433412</v>
      </c>
      <c r="AW30" s="12">
        <f t="shared" si="45"/>
        <v>0.53917050691244239</v>
      </c>
      <c r="AX30" s="12">
        <f t="shared" si="46"/>
        <v>0.39643652561247211</v>
      </c>
      <c r="AY30" s="12">
        <f t="shared" si="47"/>
        <v>0.47113163972286376</v>
      </c>
      <c r="AZ30" s="12">
        <f t="shared" si="48"/>
        <v>0.57981220657276999</v>
      </c>
    </row>
    <row r="31" spans="1:52" s="13" customFormat="1" x14ac:dyDescent="0.4">
      <c r="A31" s="23"/>
      <c r="B31" s="12">
        <v>35</v>
      </c>
      <c r="C31" s="12">
        <f t="shared" si="0"/>
        <v>0.55829596412556048</v>
      </c>
      <c r="D31" s="12">
        <f t="shared" si="1"/>
        <v>0.64367816091954022</v>
      </c>
      <c r="E31" s="12">
        <f t="shared" si="2"/>
        <v>0.60504201680672265</v>
      </c>
      <c r="F31" s="12">
        <f t="shared" si="3"/>
        <v>0.69323671497584538</v>
      </c>
      <c r="G31" s="12">
        <f t="shared" si="4"/>
        <v>0.46511627906976738</v>
      </c>
      <c r="H31" s="12">
        <f t="shared" si="5"/>
        <v>0.54831460674157295</v>
      </c>
      <c r="I31" s="12">
        <f t="shared" si="6"/>
        <v>0.55813953488372092</v>
      </c>
      <c r="J31" s="12">
        <f t="shared" si="7"/>
        <v>0.54666666666666663</v>
      </c>
      <c r="K31" s="12">
        <f t="shared" si="8"/>
        <v>0.57336343115124155</v>
      </c>
      <c r="L31" s="12">
        <f t="shared" si="9"/>
        <v>0.51758793969849248</v>
      </c>
      <c r="M31" s="12">
        <f t="shared" si="10"/>
        <v>0.57692307692307687</v>
      </c>
      <c r="N31" s="12">
        <f t="shared" si="11"/>
        <v>0.5665137614678899</v>
      </c>
      <c r="O31" s="12">
        <f t="shared" si="12"/>
        <v>0.57142857142857151</v>
      </c>
      <c r="P31" s="12">
        <f t="shared" si="13"/>
        <v>0.61484918793503485</v>
      </c>
      <c r="Q31" s="12">
        <f t="shared" si="14"/>
        <v>0.48237885462555075</v>
      </c>
      <c r="R31" s="12">
        <f t="shared" si="15"/>
        <v>0.4838709677419355</v>
      </c>
      <c r="S31" s="12">
        <f t="shared" si="16"/>
        <v>0.54148471615720528</v>
      </c>
      <c r="T31" s="12">
        <f t="shared" si="17"/>
        <v>0.54990583804143123</v>
      </c>
      <c r="U31" s="12">
        <f t="shared" si="18"/>
        <v>0.47029702970297038</v>
      </c>
      <c r="V31" s="12">
        <f t="shared" si="19"/>
        <v>0.55613577023498695</v>
      </c>
      <c r="W31" s="12">
        <f t="shared" si="20"/>
        <v>0.48936170212765961</v>
      </c>
      <c r="X31" s="12">
        <f t="shared" si="21"/>
        <v>0.58672376873661669</v>
      </c>
      <c r="Y31" s="12">
        <f t="shared" si="22"/>
        <v>0.55555555555555558</v>
      </c>
      <c r="Z31" s="12">
        <f t="shared" si="23"/>
        <v>0.61327231121281467</v>
      </c>
      <c r="AA31" s="12">
        <f t="shared" si="24"/>
        <v>0.5191873589164786</v>
      </c>
      <c r="AB31" s="12">
        <f t="shared" si="25"/>
        <v>0.6913946587537092</v>
      </c>
      <c r="AC31" s="12">
        <f t="shared" si="26"/>
        <v>0.54314720812182737</v>
      </c>
      <c r="AD31" s="12">
        <f t="shared" si="27"/>
        <v>0.60633484162895934</v>
      </c>
      <c r="AE31" s="12">
        <f t="shared" si="28"/>
        <v>0.63397129186602874</v>
      </c>
      <c r="AF31" s="12">
        <f t="shared" si="29"/>
        <v>0.51096491228070184</v>
      </c>
      <c r="AG31" s="12">
        <f t="shared" si="30"/>
        <v>0.54245283018867929</v>
      </c>
      <c r="AH31" s="12">
        <f t="shared" si="31"/>
        <v>0.48401826484018262</v>
      </c>
      <c r="AI31" s="12">
        <f t="shared" si="32"/>
        <v>0.65633074935400515</v>
      </c>
      <c r="AJ31" s="12">
        <f t="shared" si="33"/>
        <v>0.61555555555555563</v>
      </c>
      <c r="AK31" s="12">
        <f t="shared" si="34"/>
        <v>0.56351039260969982</v>
      </c>
      <c r="AL31" s="12">
        <f t="shared" si="35"/>
        <v>0.57456140350877194</v>
      </c>
      <c r="AM31" s="12">
        <f t="shared" si="36"/>
        <v>0.5714285714285714</v>
      </c>
      <c r="AN31" s="12">
        <f t="shared" si="37"/>
        <v>0.53076923076923077</v>
      </c>
      <c r="AO31" s="12">
        <f t="shared" si="38"/>
        <v>0.54332552693208425</v>
      </c>
      <c r="AP31" s="12">
        <f t="shared" si="39"/>
        <v>0.61777777777777776</v>
      </c>
      <c r="AQ31" s="12">
        <f t="shared" si="40"/>
        <v>0.64500000000000002</v>
      </c>
      <c r="AR31" s="12">
        <f t="shared" si="41"/>
        <v>0.51960784313725483</v>
      </c>
      <c r="AS31" s="12">
        <f t="shared" si="42"/>
        <v>0.63184079601990062</v>
      </c>
      <c r="AT31" s="12">
        <f t="shared" si="43"/>
        <v>0.57701149425287357</v>
      </c>
      <c r="AU31" s="12">
        <f t="shared" si="44"/>
        <v>0.60722347629796847</v>
      </c>
      <c r="AV31" s="12">
        <f t="shared" si="44"/>
        <v>0.48758465011286678</v>
      </c>
      <c r="AW31" s="12">
        <f t="shared" si="45"/>
        <v>0.62211981566820274</v>
      </c>
      <c r="AX31" s="12">
        <f t="shared" si="46"/>
        <v>0.48997772828507791</v>
      </c>
      <c r="AY31" s="12">
        <f t="shared" si="47"/>
        <v>0.52886836027713624</v>
      </c>
      <c r="AZ31" s="12">
        <f t="shared" si="48"/>
        <v>0.61971830985915488</v>
      </c>
    </row>
    <row r="32" spans="1:52" s="13" customFormat="1" x14ac:dyDescent="0.4">
      <c r="A32" s="23"/>
      <c r="B32" s="12">
        <v>40</v>
      </c>
      <c r="C32" s="12">
        <f t="shared" si="0"/>
        <v>0.56950672645739908</v>
      </c>
      <c r="D32" s="12">
        <f t="shared" si="1"/>
        <v>0.61839080459770113</v>
      </c>
      <c r="E32" s="12">
        <f t="shared" si="2"/>
        <v>0.59033613445378141</v>
      </c>
      <c r="F32" s="12">
        <f t="shared" si="3"/>
        <v>0.6280193236714976</v>
      </c>
      <c r="G32" s="12">
        <f t="shared" si="4"/>
        <v>0.42917547568710357</v>
      </c>
      <c r="H32" s="12">
        <f t="shared" si="5"/>
        <v>0.5393258426966292</v>
      </c>
      <c r="I32" s="12">
        <f t="shared" si="6"/>
        <v>0.48625792811839319</v>
      </c>
      <c r="J32" s="12">
        <f t="shared" si="7"/>
        <v>0.57777777777777772</v>
      </c>
      <c r="K32" s="12">
        <f t="shared" si="8"/>
        <v>0.56659142212189617</v>
      </c>
      <c r="L32" s="12">
        <f t="shared" si="9"/>
        <v>0.57788944723618085</v>
      </c>
      <c r="M32" s="12">
        <f t="shared" si="10"/>
        <v>0.55203619909502266</v>
      </c>
      <c r="N32" s="12">
        <f t="shared" si="11"/>
        <v>0.48853211009174313</v>
      </c>
      <c r="O32" s="12">
        <f t="shared" si="12"/>
        <v>0.56157635467980294</v>
      </c>
      <c r="P32" s="12">
        <f t="shared" si="13"/>
        <v>0.53596287703016232</v>
      </c>
      <c r="Q32" s="12">
        <f t="shared" si="14"/>
        <v>0.51101321585903081</v>
      </c>
      <c r="R32" s="12">
        <f t="shared" si="15"/>
        <v>0.46650124069478915</v>
      </c>
      <c r="S32" s="12">
        <f t="shared" si="16"/>
        <v>0.5393013100436681</v>
      </c>
      <c r="T32" s="12">
        <f t="shared" si="17"/>
        <v>0.55743879472693036</v>
      </c>
      <c r="U32" s="12">
        <f t="shared" si="18"/>
        <v>0.5</v>
      </c>
      <c r="V32" s="12">
        <f t="shared" si="19"/>
        <v>0.47519582245430803</v>
      </c>
      <c r="W32" s="12">
        <f t="shared" si="20"/>
        <v>0.47234042553191491</v>
      </c>
      <c r="X32" s="12">
        <f t="shared" si="21"/>
        <v>0.58029978586723763</v>
      </c>
      <c r="Y32" s="12">
        <f t="shared" si="22"/>
        <v>0.49735449735449733</v>
      </c>
      <c r="Z32" s="12">
        <f t="shared" si="23"/>
        <v>0.64073226544622419</v>
      </c>
      <c r="AA32" s="12">
        <f t="shared" si="24"/>
        <v>0.51015801354401802</v>
      </c>
      <c r="AB32" s="12">
        <f t="shared" si="25"/>
        <v>0.67062314540059353</v>
      </c>
      <c r="AC32" s="12">
        <f t="shared" si="26"/>
        <v>0.49238578680203049</v>
      </c>
      <c r="AD32" s="12">
        <f t="shared" si="27"/>
        <v>0.5904977375565611</v>
      </c>
      <c r="AE32" s="12">
        <f t="shared" si="28"/>
        <v>0.56459330143540676</v>
      </c>
      <c r="AF32" s="12">
        <f t="shared" si="29"/>
        <v>0.55263157894736847</v>
      </c>
      <c r="AG32" s="12">
        <f t="shared" si="30"/>
        <v>0.55424528301886788</v>
      </c>
      <c r="AH32" s="12">
        <f t="shared" si="31"/>
        <v>0.44748858447488582</v>
      </c>
      <c r="AI32" s="12">
        <f t="shared" si="32"/>
        <v>0.64341085271317833</v>
      </c>
      <c r="AJ32" s="12">
        <f t="shared" si="33"/>
        <v>0.6133333333333334</v>
      </c>
      <c r="AK32" s="12">
        <f t="shared" si="34"/>
        <v>0.57736720554272525</v>
      </c>
      <c r="AL32" s="12">
        <f t="shared" si="35"/>
        <v>0.54166666666666674</v>
      </c>
      <c r="AM32" s="12">
        <f t="shared" si="36"/>
        <v>0.5535714285714286</v>
      </c>
      <c r="AN32" s="12">
        <f t="shared" si="37"/>
        <v>0.53076923076923077</v>
      </c>
      <c r="AO32" s="12">
        <f t="shared" si="38"/>
        <v>0.52224824355971899</v>
      </c>
      <c r="AP32" s="12">
        <f t="shared" si="39"/>
        <v>0.58666666666666667</v>
      </c>
      <c r="AQ32" s="12">
        <f t="shared" si="40"/>
        <v>0.63000000000000012</v>
      </c>
      <c r="AR32" s="12">
        <f t="shared" si="41"/>
        <v>0.51960784313725483</v>
      </c>
      <c r="AS32" s="12">
        <f t="shared" si="42"/>
        <v>0.61442786069651745</v>
      </c>
      <c r="AT32" s="12">
        <f t="shared" si="43"/>
        <v>0.50114942528735629</v>
      </c>
      <c r="AU32" s="12">
        <f t="shared" si="44"/>
        <v>0.55981941309255079</v>
      </c>
      <c r="AV32" s="12">
        <f t="shared" si="44"/>
        <v>0.48758465011286678</v>
      </c>
      <c r="AW32" s="12">
        <f t="shared" si="45"/>
        <v>0.5875576036866359</v>
      </c>
      <c r="AX32" s="12">
        <f t="shared" si="46"/>
        <v>0.4476614699331849</v>
      </c>
      <c r="AY32" s="12">
        <f t="shared" si="47"/>
        <v>0.4919168591224018</v>
      </c>
      <c r="AZ32" s="12">
        <f t="shared" si="48"/>
        <v>0.57746478873239437</v>
      </c>
    </row>
    <row r="33" spans="1:52" s="13" customFormat="1" x14ac:dyDescent="0.4">
      <c r="A33" s="23"/>
      <c r="B33" s="12">
        <v>45</v>
      </c>
      <c r="C33" s="12">
        <f t="shared" si="0"/>
        <v>0.66367713004484308</v>
      </c>
      <c r="D33" s="12">
        <f t="shared" si="1"/>
        <v>0.69885057471264367</v>
      </c>
      <c r="E33" s="12">
        <f t="shared" si="2"/>
        <v>0.69537815126050417</v>
      </c>
      <c r="F33" s="12">
        <f t="shared" si="3"/>
        <v>0.72946859903381633</v>
      </c>
      <c r="G33" s="12">
        <f t="shared" si="4"/>
        <v>0.53276955602537002</v>
      </c>
      <c r="H33" s="12">
        <f t="shared" si="5"/>
        <v>0.6404494382022472</v>
      </c>
      <c r="I33" s="12">
        <f t="shared" si="6"/>
        <v>0.57505285412262153</v>
      </c>
      <c r="J33" s="12">
        <f t="shared" si="7"/>
        <v>0.6511111111111112</v>
      </c>
      <c r="K33" s="12">
        <f t="shared" si="8"/>
        <v>0.68171557562076757</v>
      </c>
      <c r="L33" s="12">
        <f t="shared" si="9"/>
        <v>0.66331658291457285</v>
      </c>
      <c r="M33" s="12">
        <f t="shared" si="10"/>
        <v>0.71493212669683259</v>
      </c>
      <c r="N33" s="12">
        <f t="shared" si="11"/>
        <v>0.61009174311926606</v>
      </c>
      <c r="O33" s="12">
        <f t="shared" si="12"/>
        <v>0.63793103448275867</v>
      </c>
      <c r="P33" s="12">
        <f t="shared" si="13"/>
        <v>0.67517401392111365</v>
      </c>
      <c r="Q33" s="12">
        <f t="shared" si="14"/>
        <v>0.60572687224669608</v>
      </c>
      <c r="R33" s="12">
        <f t="shared" si="15"/>
        <v>0.63523573200992556</v>
      </c>
      <c r="S33" s="12">
        <f t="shared" si="16"/>
        <v>0.61790393013100442</v>
      </c>
      <c r="T33" s="12">
        <f t="shared" si="17"/>
        <v>0.62900188323917139</v>
      </c>
      <c r="U33" s="12">
        <f t="shared" si="18"/>
        <v>0.57920792079207928</v>
      </c>
      <c r="V33" s="12">
        <f t="shared" si="19"/>
        <v>0.63707571801566576</v>
      </c>
      <c r="W33" s="12">
        <f t="shared" si="20"/>
        <v>0.58723404255319145</v>
      </c>
      <c r="X33" s="12">
        <f t="shared" si="21"/>
        <v>0.68950749464668104</v>
      </c>
      <c r="Y33" s="12">
        <f t="shared" si="22"/>
        <v>0.64021164021164023</v>
      </c>
      <c r="Z33" s="12">
        <f t="shared" si="23"/>
        <v>0.68878718535469108</v>
      </c>
      <c r="AA33" s="12">
        <f t="shared" si="24"/>
        <v>0.61851015801354392</v>
      </c>
      <c r="AB33" s="12">
        <f t="shared" si="25"/>
        <v>0.78338278931750738</v>
      </c>
      <c r="AC33" s="12">
        <f t="shared" si="26"/>
        <v>0.6624365482233503</v>
      </c>
      <c r="AD33" s="12">
        <f t="shared" si="27"/>
        <v>0.64705882352941169</v>
      </c>
      <c r="AE33" s="12">
        <f t="shared" si="28"/>
        <v>0.70813397129186595</v>
      </c>
      <c r="AF33" s="12">
        <f t="shared" si="29"/>
        <v>0.625</v>
      </c>
      <c r="AG33" s="12">
        <f t="shared" si="30"/>
        <v>0.64858490566037741</v>
      </c>
      <c r="AH33" s="12">
        <f t="shared" si="31"/>
        <v>0.60730593607305938</v>
      </c>
      <c r="AI33" s="12">
        <f t="shared" si="32"/>
        <v>0.7157622739018088</v>
      </c>
      <c r="AJ33" s="12">
        <f t="shared" si="33"/>
        <v>0.71777777777777785</v>
      </c>
      <c r="AK33" s="12">
        <f t="shared" si="34"/>
        <v>0.66512702078521935</v>
      </c>
      <c r="AL33" s="12">
        <f t="shared" si="35"/>
        <v>0.67324561403508776</v>
      </c>
      <c r="AM33" s="12">
        <f t="shared" si="36"/>
        <v>0.625</v>
      </c>
      <c r="AN33" s="12">
        <f t="shared" si="37"/>
        <v>0.63846153846153852</v>
      </c>
      <c r="AO33" s="12">
        <f t="shared" si="38"/>
        <v>0.69789227166276346</v>
      </c>
      <c r="AP33" s="12">
        <f t="shared" si="39"/>
        <v>0.67111111111111121</v>
      </c>
      <c r="AQ33" s="12">
        <f t="shared" si="40"/>
        <v>0.73750000000000004</v>
      </c>
      <c r="AR33" s="12">
        <f t="shared" si="41"/>
        <v>0.63235294117647056</v>
      </c>
      <c r="AS33" s="12">
        <f t="shared" si="42"/>
        <v>0.69651741293532343</v>
      </c>
      <c r="AT33" s="12">
        <f t="shared" si="43"/>
        <v>0.62758620689655165</v>
      </c>
      <c r="AU33" s="12">
        <f t="shared" si="44"/>
        <v>0.67720090293453727</v>
      </c>
      <c r="AV33" s="12">
        <f t="shared" si="44"/>
        <v>0.61625282167042883</v>
      </c>
      <c r="AW33" s="12">
        <f t="shared" si="45"/>
        <v>0.72119815668202758</v>
      </c>
      <c r="AX33" s="12">
        <f t="shared" si="46"/>
        <v>0.60133630289532292</v>
      </c>
      <c r="AY33" s="12">
        <f t="shared" si="47"/>
        <v>0.61893764434180132</v>
      </c>
      <c r="AZ33" s="12">
        <f t="shared" si="48"/>
        <v>0.71126760563380276</v>
      </c>
    </row>
    <row r="34" spans="1:52" s="13" customFormat="1" x14ac:dyDescent="0.4">
      <c r="A34" s="24"/>
      <c r="B34" s="12">
        <v>50</v>
      </c>
      <c r="C34" s="12">
        <f t="shared" si="0"/>
        <v>0.47982062780269052</v>
      </c>
      <c r="D34" s="12">
        <f t="shared" si="1"/>
        <v>0.50574712643678166</v>
      </c>
      <c r="E34" s="12">
        <f t="shared" si="2"/>
        <v>0.50420168067226889</v>
      </c>
      <c r="F34" s="12">
        <f t="shared" si="3"/>
        <v>0.5845410628019323</v>
      </c>
      <c r="G34" s="12">
        <f t="shared" si="4"/>
        <v>0.35729386892177584</v>
      </c>
      <c r="H34" s="12">
        <f t="shared" si="5"/>
        <v>0.44269662921348318</v>
      </c>
      <c r="I34" s="12">
        <f t="shared" si="6"/>
        <v>0.45243128964059187</v>
      </c>
      <c r="J34" s="12">
        <f t="shared" si="7"/>
        <v>0.48666666666666669</v>
      </c>
      <c r="K34" s="12">
        <f t="shared" si="8"/>
        <v>0.49661399548532736</v>
      </c>
      <c r="L34" s="12">
        <f t="shared" si="9"/>
        <v>0.457286432160804</v>
      </c>
      <c r="M34" s="12">
        <f t="shared" si="10"/>
        <v>0.47511312217194568</v>
      </c>
      <c r="N34" s="12">
        <f t="shared" si="11"/>
        <v>0.4678899082568807</v>
      </c>
      <c r="O34" s="12">
        <f t="shared" si="12"/>
        <v>0.49261083743842371</v>
      </c>
      <c r="P34" s="12">
        <f t="shared" si="13"/>
        <v>0.51740139211136893</v>
      </c>
      <c r="Q34" s="12">
        <f t="shared" si="14"/>
        <v>0.3964757709251101</v>
      </c>
      <c r="R34" s="12">
        <f t="shared" si="15"/>
        <v>0.38957816377171217</v>
      </c>
      <c r="S34" s="12">
        <f t="shared" si="16"/>
        <v>0.44759825327510916</v>
      </c>
      <c r="T34" s="12">
        <f t="shared" si="17"/>
        <v>0.48399246704331444</v>
      </c>
      <c r="U34" s="12">
        <f t="shared" si="18"/>
        <v>0.38861386138613863</v>
      </c>
      <c r="V34" s="12">
        <f t="shared" si="19"/>
        <v>0.44647519582245432</v>
      </c>
      <c r="W34" s="12">
        <f t="shared" si="20"/>
        <v>0.42553191489361697</v>
      </c>
      <c r="X34" s="12">
        <f t="shared" si="21"/>
        <v>0.4775160599571735</v>
      </c>
      <c r="Y34" s="12">
        <f t="shared" si="22"/>
        <v>0.46031746031746035</v>
      </c>
      <c r="Z34" s="12">
        <f t="shared" si="23"/>
        <v>0.52173913043478271</v>
      </c>
      <c r="AA34" s="12">
        <f t="shared" si="24"/>
        <v>0.42889390519187354</v>
      </c>
      <c r="AB34" s="12">
        <f t="shared" si="25"/>
        <v>0.62314540059347179</v>
      </c>
      <c r="AC34" s="12">
        <f t="shared" si="26"/>
        <v>0.42893401015228427</v>
      </c>
      <c r="AD34" s="12">
        <f t="shared" si="27"/>
        <v>0.49095022624434392</v>
      </c>
      <c r="AE34" s="12">
        <f t="shared" si="28"/>
        <v>0.48086124401913877</v>
      </c>
      <c r="AF34" s="12">
        <f t="shared" si="29"/>
        <v>0.43421052631578949</v>
      </c>
      <c r="AG34" s="12">
        <f t="shared" si="30"/>
        <v>0.41981132075471694</v>
      </c>
      <c r="AH34" s="12">
        <f t="shared" si="31"/>
        <v>0.3904109589041096</v>
      </c>
      <c r="AI34" s="12">
        <f t="shared" si="32"/>
        <v>0.51162790697674421</v>
      </c>
      <c r="AJ34" s="12">
        <f t="shared" si="33"/>
        <v>0.51777777777777778</v>
      </c>
      <c r="AK34" s="12">
        <f t="shared" si="34"/>
        <v>0.40877598152424943</v>
      </c>
      <c r="AL34" s="12">
        <f t="shared" si="35"/>
        <v>0.47587719298245623</v>
      </c>
      <c r="AM34" s="12">
        <f t="shared" si="36"/>
        <v>0.4955357142857143</v>
      </c>
      <c r="AN34" s="12">
        <f t="shared" si="37"/>
        <v>0.48717948717948711</v>
      </c>
      <c r="AO34" s="12">
        <f t="shared" si="38"/>
        <v>0.44028103044496492</v>
      </c>
      <c r="AP34" s="12">
        <f t="shared" si="39"/>
        <v>0.57111111111111112</v>
      </c>
      <c r="AQ34" s="12">
        <f t="shared" si="40"/>
        <v>0.54500000000000004</v>
      </c>
      <c r="AR34" s="12">
        <f t="shared" si="41"/>
        <v>0.44852941176470584</v>
      </c>
      <c r="AS34" s="12">
        <f t="shared" si="42"/>
        <v>0.53731343283582089</v>
      </c>
      <c r="AT34" s="12">
        <f t="shared" si="43"/>
        <v>0.45747126436781615</v>
      </c>
      <c r="AU34" s="12">
        <f t="shared" si="44"/>
        <v>0.47629796839729122</v>
      </c>
      <c r="AV34" s="12">
        <f t="shared" si="44"/>
        <v>0.42212189616252827</v>
      </c>
      <c r="AW34" s="12">
        <f t="shared" si="45"/>
        <v>0.52764976958525356</v>
      </c>
      <c r="AX34" s="12">
        <f t="shared" si="46"/>
        <v>0.36302895322939877</v>
      </c>
      <c r="AY34" s="12">
        <f t="shared" si="47"/>
        <v>0.45265588914549659</v>
      </c>
      <c r="AZ34" s="12">
        <f t="shared" si="48"/>
        <v>0.53755868544600938</v>
      </c>
    </row>
    <row r="35" spans="1:52" x14ac:dyDescent="0.4">
      <c r="B35" s="25" t="s">
        <v>13</v>
      </c>
      <c r="C35" s="12">
        <v>3.5529999905613359E-3</v>
      </c>
      <c r="D35" s="12">
        <v>3.3720879608072169E-3</v>
      </c>
      <c r="E35" s="12">
        <v>3.2623805539461542E-3</v>
      </c>
      <c r="F35" s="12">
        <v>3.3838091799629241E-3</v>
      </c>
      <c r="G35" s="12">
        <v>2.5454515064117561E-3</v>
      </c>
      <c r="H35" s="12">
        <v>3.1465348356503131E-3</v>
      </c>
      <c r="I35" s="12">
        <v>2.8262563525113331E-3</v>
      </c>
      <c r="J35" s="12">
        <v>3.3104689151722349E-3</v>
      </c>
      <c r="K35" s="12">
        <v>3.3230476836611802E-3</v>
      </c>
      <c r="L35" s="12">
        <v>2.9973463097048439E-3</v>
      </c>
      <c r="M35" s="12">
        <v>3.3751432970778599E-3</v>
      </c>
      <c r="N35" s="12">
        <v>3.3186624073147722E-3</v>
      </c>
      <c r="O35" s="12">
        <v>3.2029284793996288E-3</v>
      </c>
      <c r="P35" s="12">
        <v>3.4332360281032529E-3</v>
      </c>
      <c r="Q35" s="12">
        <v>2.933811488757767E-3</v>
      </c>
      <c r="R35" s="12">
        <v>2.9100974279555021E-3</v>
      </c>
      <c r="S35" s="12">
        <v>3.1212617962282298E-3</v>
      </c>
      <c r="T35" s="12">
        <v>3.3893211316882391E-3</v>
      </c>
      <c r="U35" s="12">
        <v>2.7675940754425909E-3</v>
      </c>
      <c r="V35" s="12">
        <v>2.8762134586321451E-3</v>
      </c>
      <c r="W35" s="12">
        <v>2.9024455554029541E-3</v>
      </c>
      <c r="X35" s="12">
        <v>3.4426259689413589E-3</v>
      </c>
      <c r="Y35" s="12">
        <v>3.1187853748099489E-3</v>
      </c>
      <c r="Z35" s="12">
        <v>3.7239087159600102E-3</v>
      </c>
      <c r="AA35" s="12">
        <v>2.864095112620407E-3</v>
      </c>
      <c r="AB35" s="12">
        <v>3.694216080971082E-3</v>
      </c>
      <c r="AC35" s="12">
        <v>3.1365457352273952E-3</v>
      </c>
      <c r="AD35" s="12">
        <v>3.3220502253898461E-3</v>
      </c>
      <c r="AE35" s="12">
        <v>3.3639126114379178E-3</v>
      </c>
      <c r="AF35" s="12">
        <v>2.9216075204023411E-3</v>
      </c>
      <c r="AG35" s="12">
        <v>3.341083946238073E-3</v>
      </c>
      <c r="AH35" s="12">
        <v>2.8893995743475781E-3</v>
      </c>
      <c r="AI35" s="12">
        <v>3.4352442467179712E-3</v>
      </c>
      <c r="AJ35" s="12">
        <v>3.6049854983948551E-3</v>
      </c>
      <c r="AK35" s="12">
        <v>3.3704569655178371E-3</v>
      </c>
      <c r="AL35" s="12">
        <v>3.2420914911736719E-3</v>
      </c>
      <c r="AM35" s="12">
        <v>3.0099165911394291E-3</v>
      </c>
      <c r="AN35" s="12">
        <v>2.804468480683438E-3</v>
      </c>
      <c r="AO35" s="12">
        <v>3.250423029992179E-3</v>
      </c>
      <c r="AP35" s="12">
        <v>3.152976400132265E-3</v>
      </c>
      <c r="AQ35" s="12">
        <v>3.4190534406097462E-3</v>
      </c>
      <c r="AR35" s="12">
        <v>2.807851746427567E-3</v>
      </c>
      <c r="AS35" s="12">
        <v>3.477350072866058E-3</v>
      </c>
      <c r="AT35" s="12">
        <v>3.1518938379259311E-3</v>
      </c>
      <c r="AU35" s="12">
        <v>3.441569841742184E-3</v>
      </c>
      <c r="AV35" s="12">
        <v>2.831693528350636E-3</v>
      </c>
      <c r="AW35" s="12">
        <v>3.299343004976087E-3</v>
      </c>
      <c r="AX35" s="12">
        <v>2.9380580247344592E-3</v>
      </c>
      <c r="AY35" s="12">
        <v>2.9860078167868978E-3</v>
      </c>
      <c r="AZ35" s="12">
        <v>3.230598041509982E-3</v>
      </c>
    </row>
    <row r="36" spans="1:52" x14ac:dyDescent="0.4">
      <c r="B36" s="25" t="s">
        <v>14</v>
      </c>
      <c r="C36" s="12">
        <v>3.1041792710095878E-4</v>
      </c>
      <c r="D36" s="12">
        <v>1.673164172868391E-2</v>
      </c>
      <c r="E36" s="12">
        <v>6.6499866563922696E-3</v>
      </c>
      <c r="F36" s="12">
        <v>6.4903660163704135E-2</v>
      </c>
      <c r="G36" s="12">
        <v>-2.2343812707441069E-2</v>
      </c>
      <c r="H36" s="12">
        <v>5.8223786580878234E-3</v>
      </c>
      <c r="I36" s="12">
        <v>1.939815797283323E-2</v>
      </c>
      <c r="J36" s="12">
        <v>2.068349650153406E-2</v>
      </c>
      <c r="K36" s="12">
        <v>1.89417368911865E-3</v>
      </c>
      <c r="L36" s="12">
        <v>-9.0651883553756751E-3</v>
      </c>
      <c r="M36" s="12">
        <v>-3.6195176586482081E-3</v>
      </c>
      <c r="N36" s="12">
        <v>1.871255448986997E-2</v>
      </c>
      <c r="O36" s="12">
        <v>9.6440096763373839E-3</v>
      </c>
      <c r="P36" s="12">
        <v>2.1778406622526229E-2</v>
      </c>
      <c r="Q36" s="12">
        <v>-1.081211995009285E-2</v>
      </c>
      <c r="R36" s="12">
        <v>-1.157211331402991E-2</v>
      </c>
      <c r="S36" s="12">
        <v>4.0383163407741729E-3</v>
      </c>
      <c r="T36" s="12">
        <v>9.0132104142764957E-3</v>
      </c>
      <c r="U36" s="12">
        <v>-1.2560381151861141E-2</v>
      </c>
      <c r="V36" s="12">
        <v>-1.845846257395811E-3</v>
      </c>
      <c r="W36" s="12">
        <v>8.9646617977490184E-3</v>
      </c>
      <c r="X36" s="12">
        <v>-1.8698672442456099E-2</v>
      </c>
      <c r="Y36" s="12">
        <v>5.0772290564948808E-4</v>
      </c>
      <c r="Z36" s="12">
        <v>2.745966043448755E-2</v>
      </c>
      <c r="AA36" s="12">
        <v>-3.448489144440015E-3</v>
      </c>
      <c r="AB36" s="12">
        <v>3.704327924251527E-2</v>
      </c>
      <c r="AC36" s="12">
        <v>-2.7071079787904791E-3</v>
      </c>
      <c r="AD36" s="12">
        <v>2.097418558866804E-4</v>
      </c>
      <c r="AE36" s="12">
        <v>-2.5824544962973092E-2</v>
      </c>
      <c r="AF36" s="12">
        <v>9.688323405108723E-4</v>
      </c>
      <c r="AG36" s="12">
        <v>-1.408680230915871E-2</v>
      </c>
      <c r="AH36" s="12">
        <v>-1.7869642878723498E-2</v>
      </c>
      <c r="AI36" s="12">
        <v>6.738119619889904E-3</v>
      </c>
      <c r="AJ36" s="12">
        <v>1.9077961081314931E-2</v>
      </c>
      <c r="AK36" s="12">
        <v>-2.4901536000161591E-2</v>
      </c>
      <c r="AL36" s="12">
        <v>2.4608078279572839E-2</v>
      </c>
      <c r="AM36" s="12">
        <v>2.263785201824603E-2</v>
      </c>
      <c r="AN36" s="12">
        <v>2.252817016480008E-2</v>
      </c>
      <c r="AO36" s="12">
        <v>-2.4033859842829131E-3</v>
      </c>
      <c r="AP36" s="12">
        <v>4.075874710444255E-2</v>
      </c>
      <c r="AQ36" s="12">
        <v>2.4304628538516001E-2</v>
      </c>
      <c r="AR36" s="12">
        <v>-9.8589160881109028E-3</v>
      </c>
      <c r="AS36" s="12">
        <v>7.5538589209821483E-3</v>
      </c>
      <c r="AT36" s="12">
        <v>3.6464470420808359E-3</v>
      </c>
      <c r="AU36" s="12">
        <v>-3.309405881780858E-3</v>
      </c>
      <c r="AV36" s="12">
        <v>1.2746423734587009E-3</v>
      </c>
      <c r="AW36" s="12">
        <v>-1.8972851241545461E-3</v>
      </c>
      <c r="AX36" s="12">
        <v>-3.795003171225414E-2</v>
      </c>
      <c r="AY36" s="12">
        <v>2.198096668902805E-4</v>
      </c>
      <c r="AZ36" s="12">
        <v>1.853059520167355E-2</v>
      </c>
    </row>
    <row r="37" spans="1:52" x14ac:dyDescent="0.4">
      <c r="B37" s="25" t="s">
        <v>15</v>
      </c>
      <c r="C37" s="12">
        <v>112.4935499956904</v>
      </c>
      <c r="D37" s="12">
        <v>113.659063086708</v>
      </c>
      <c r="E37" s="12">
        <v>120.57146823898709</v>
      </c>
      <c r="F37" s="12">
        <v>99.029325241078595</v>
      </c>
      <c r="G37" s="12">
        <v>165.9209816583016</v>
      </c>
      <c r="H37" s="12">
        <v>125.2735602593273</v>
      </c>
      <c r="I37" s="12">
        <v>134.66642602641991</v>
      </c>
      <c r="J37" s="12">
        <v>114.5808987240501</v>
      </c>
      <c r="K37" s="12">
        <v>119.8014185196003</v>
      </c>
      <c r="L37" s="12">
        <v>136.4757842732084</v>
      </c>
      <c r="M37" s="12">
        <v>119.58589077035479</v>
      </c>
      <c r="N37" s="12">
        <v>114.89190484386781</v>
      </c>
      <c r="O37" s="12">
        <v>121.8747133550833</v>
      </c>
      <c r="P37" s="12">
        <v>110.1647513545489</v>
      </c>
      <c r="Q37" s="12">
        <v>140.02676093004149</v>
      </c>
      <c r="R37" s="12">
        <v>141.42898081703791</v>
      </c>
      <c r="S37" s="12">
        <v>126.8594912921789</v>
      </c>
      <c r="T37" s="12">
        <v>115.3584373962732</v>
      </c>
      <c r="U37" s="12">
        <v>149.0682411891942</v>
      </c>
      <c r="V37" s="12">
        <v>139.71349902816451</v>
      </c>
      <c r="W37" s="12">
        <v>134.72615790305929</v>
      </c>
      <c r="X37" s="12">
        <v>121.62188870352649</v>
      </c>
      <c r="Y37" s="12">
        <v>128.09226319996279</v>
      </c>
      <c r="Z37" s="12">
        <v>100.04013738813489</v>
      </c>
      <c r="AA37" s="12">
        <v>140.86420781442499</v>
      </c>
      <c r="AB37" s="12">
        <v>98.249997510182411</v>
      </c>
      <c r="AC37" s="12">
        <v>128.39191326173821</v>
      </c>
      <c r="AD37" s="12">
        <v>120.34443521912659</v>
      </c>
      <c r="AE37" s="12">
        <v>126.58609011277279</v>
      </c>
      <c r="AF37" s="12">
        <v>136.57931973167209</v>
      </c>
      <c r="AG37" s="12">
        <v>123.93786237409689</v>
      </c>
      <c r="AH37" s="12">
        <v>144.62161848039929</v>
      </c>
      <c r="AI37" s="12">
        <v>114.4785791449421</v>
      </c>
      <c r="AJ37" s="12">
        <v>105.6653456964787</v>
      </c>
      <c r="AK37" s="12">
        <v>126.066447472021</v>
      </c>
      <c r="AL37" s="12">
        <v>115.7869612077268</v>
      </c>
      <c r="AM37" s="12">
        <v>125.37295853733291</v>
      </c>
      <c r="AN37" s="12">
        <v>134.59656702692249</v>
      </c>
      <c r="AO37" s="12">
        <v>123.80031222743681</v>
      </c>
      <c r="AP37" s="12">
        <v>113.9371842048953</v>
      </c>
      <c r="AQ37" s="12">
        <v>109.8828602674556</v>
      </c>
      <c r="AR37" s="12">
        <v>145.96885914990881</v>
      </c>
      <c r="AS37" s="12">
        <v>112.85781783700619</v>
      </c>
      <c r="AT37" s="12">
        <v>125.75092098239421</v>
      </c>
      <c r="AU37" s="12">
        <v>117.1876278639223</v>
      </c>
      <c r="AV37" s="12">
        <v>140.80809015331019</v>
      </c>
      <c r="AW37" s="12">
        <v>121.81130743848421</v>
      </c>
      <c r="AX37" s="12">
        <v>149.0610559850451</v>
      </c>
      <c r="AY37" s="12">
        <v>133.8845089706746</v>
      </c>
      <c r="AZ37" s="12">
        <v>118.0801201191924</v>
      </c>
    </row>
  </sheetData>
  <mergeCells count="3">
    <mergeCell ref="A13:A23"/>
    <mergeCell ref="A2:A12"/>
    <mergeCell ref="A24:A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38"/>
  <sheetViews>
    <sheetView topLeftCell="A13" zoomScale="85" zoomScaleNormal="85" workbookViewId="0">
      <selection activeCell="F41" sqref="F41"/>
    </sheetView>
  </sheetViews>
  <sheetFormatPr defaultColWidth="8.86328125" defaultRowHeight="15.4" x14ac:dyDescent="0.4"/>
  <cols>
    <col min="1" max="1" width="14.73046875" style="6" customWidth="1"/>
    <col min="2" max="2" width="10.86328125" style="6" customWidth="1"/>
    <col min="3" max="3" width="8.59765625" style="6" customWidth="1"/>
    <col min="4" max="52" width="8.59765625" style="5" customWidth="1"/>
    <col min="53" max="16384" width="8.86328125" style="5"/>
  </cols>
  <sheetData>
    <row r="1" spans="1:52" x14ac:dyDescent="0.4">
      <c r="A1" s="1" t="s">
        <v>12</v>
      </c>
      <c r="B1" s="1" t="s">
        <v>68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</row>
    <row r="2" spans="1:52" x14ac:dyDescent="0.4">
      <c r="A2" s="16" t="s">
        <v>10</v>
      </c>
      <c r="B2" s="1">
        <v>0</v>
      </c>
      <c r="C2" s="1">
        <v>0</v>
      </c>
      <c r="D2" s="3">
        <v>0</v>
      </c>
      <c r="E2" s="1">
        <v>0</v>
      </c>
      <c r="F2" s="3">
        <v>0</v>
      </c>
      <c r="G2" s="1">
        <v>0</v>
      </c>
      <c r="H2" s="3">
        <v>0</v>
      </c>
      <c r="I2" s="1">
        <v>0</v>
      </c>
      <c r="J2" s="3">
        <v>0</v>
      </c>
      <c r="K2" s="1">
        <v>0</v>
      </c>
      <c r="L2" s="3">
        <v>0</v>
      </c>
      <c r="M2" s="1">
        <v>0</v>
      </c>
      <c r="N2" s="3">
        <v>0</v>
      </c>
      <c r="O2" s="1">
        <v>0</v>
      </c>
      <c r="P2" s="3">
        <v>0</v>
      </c>
      <c r="Q2" s="1">
        <v>0</v>
      </c>
      <c r="R2" s="3">
        <v>0</v>
      </c>
      <c r="S2" s="1">
        <v>0</v>
      </c>
      <c r="T2" s="3">
        <v>0</v>
      </c>
      <c r="U2" s="1">
        <v>0</v>
      </c>
      <c r="V2" s="3">
        <v>0</v>
      </c>
      <c r="W2" s="1">
        <v>0</v>
      </c>
      <c r="X2" s="3">
        <v>0</v>
      </c>
      <c r="Y2" s="1">
        <v>0</v>
      </c>
      <c r="Z2" s="3">
        <v>0</v>
      </c>
      <c r="AA2" s="1">
        <v>0</v>
      </c>
      <c r="AB2" s="3">
        <v>0</v>
      </c>
      <c r="AC2" s="1">
        <v>0</v>
      </c>
      <c r="AD2" s="3">
        <v>0</v>
      </c>
      <c r="AE2" s="1">
        <v>0</v>
      </c>
      <c r="AF2" s="3">
        <v>0</v>
      </c>
      <c r="AG2" s="1">
        <v>0</v>
      </c>
      <c r="AH2" s="3">
        <v>0</v>
      </c>
      <c r="AI2" s="1">
        <v>0</v>
      </c>
      <c r="AJ2" s="3">
        <v>0</v>
      </c>
      <c r="AK2" s="1">
        <v>0</v>
      </c>
      <c r="AL2" s="3">
        <v>0</v>
      </c>
      <c r="AM2" s="1">
        <v>0</v>
      </c>
      <c r="AN2" s="3">
        <v>0</v>
      </c>
      <c r="AO2" s="1">
        <v>0</v>
      </c>
      <c r="AP2" s="3">
        <v>0</v>
      </c>
      <c r="AQ2" s="1">
        <v>0</v>
      </c>
      <c r="AR2" s="3">
        <v>0</v>
      </c>
      <c r="AS2" s="1">
        <v>0</v>
      </c>
      <c r="AT2" s="3">
        <v>0</v>
      </c>
      <c r="AU2" s="1">
        <v>0</v>
      </c>
      <c r="AV2" s="3">
        <v>0</v>
      </c>
      <c r="AW2" s="1">
        <v>0</v>
      </c>
      <c r="AX2" s="3">
        <v>0</v>
      </c>
      <c r="AY2" s="1">
        <v>0</v>
      </c>
      <c r="AZ2" s="3">
        <v>0</v>
      </c>
    </row>
    <row r="3" spans="1:52" x14ac:dyDescent="0.4">
      <c r="A3" s="17"/>
      <c r="B3" s="1">
        <v>5</v>
      </c>
      <c r="C3" s="8">
        <v>74.439867811909195</v>
      </c>
      <c r="D3" s="9">
        <v>81.101356671899097</v>
      </c>
      <c r="E3" s="9">
        <v>80.429222635800699</v>
      </c>
      <c r="F3" s="9">
        <v>79.646889768483902</v>
      </c>
      <c r="G3" s="9">
        <v>78.891503841249204</v>
      </c>
      <c r="H3" s="9">
        <v>73.670980801006493</v>
      </c>
      <c r="I3" s="9">
        <v>78.433543304311797</v>
      </c>
      <c r="J3" s="9">
        <v>73.410969091326706</v>
      </c>
      <c r="K3" s="9">
        <v>74.318341191810006</v>
      </c>
      <c r="L3" s="9">
        <v>89.827320658898799</v>
      </c>
      <c r="M3" s="9">
        <v>77.476725218028406</v>
      </c>
      <c r="N3" s="9">
        <v>70.860565339176901</v>
      </c>
      <c r="O3" s="9">
        <v>80.784634421205396</v>
      </c>
      <c r="P3" s="9">
        <v>75.020371044309897</v>
      </c>
      <c r="Q3" s="9">
        <v>75.529351178455897</v>
      </c>
      <c r="R3" s="9">
        <v>75.006509737492607</v>
      </c>
      <c r="S3" s="9">
        <v>79.368314221487296</v>
      </c>
      <c r="T3" s="9">
        <v>73.254898607515202</v>
      </c>
      <c r="U3" s="9">
        <v>76.729540491039501</v>
      </c>
      <c r="V3" s="9">
        <v>87.503182334840304</v>
      </c>
      <c r="W3" s="9">
        <v>77.569587909779997</v>
      </c>
      <c r="X3" s="9">
        <v>83.866859286501395</v>
      </c>
      <c r="Y3" s="9">
        <v>85.708207461483198</v>
      </c>
      <c r="Z3" s="9">
        <v>73.177036723936098</v>
      </c>
      <c r="AA3" s="9">
        <v>79.934962753416997</v>
      </c>
      <c r="AB3" s="9">
        <v>83.911376726073101</v>
      </c>
      <c r="AC3" s="9">
        <v>73.813797468039496</v>
      </c>
      <c r="AD3" s="9">
        <v>79.695442810206799</v>
      </c>
      <c r="AE3" s="9">
        <v>86.038663226328396</v>
      </c>
      <c r="AF3" s="9">
        <v>79.767345220597207</v>
      </c>
      <c r="AG3" s="9">
        <v>72.547760251042803</v>
      </c>
      <c r="AH3" s="9">
        <v>74.809114210744497</v>
      </c>
      <c r="AI3" s="9">
        <v>82.104710676592902</v>
      </c>
      <c r="AJ3" s="9">
        <v>77.298394277273303</v>
      </c>
      <c r="AK3" s="9">
        <v>80.748426614663103</v>
      </c>
      <c r="AL3" s="9">
        <v>73.406258679966797</v>
      </c>
      <c r="AM3" s="9">
        <v>85.634145763222094</v>
      </c>
      <c r="AN3" s="9">
        <v>81.443626617228503</v>
      </c>
      <c r="AO3" s="9">
        <v>75.396255527405501</v>
      </c>
      <c r="AP3" s="9">
        <v>89.474297414365907</v>
      </c>
      <c r="AQ3" s="9">
        <v>80.616507826888906</v>
      </c>
      <c r="AR3" s="9">
        <v>79.583036543236702</v>
      </c>
      <c r="AS3" s="9">
        <v>82.753307316815807</v>
      </c>
      <c r="AT3" s="9">
        <v>79.381671352758502</v>
      </c>
      <c r="AU3" s="9">
        <v>80.543439955346599</v>
      </c>
      <c r="AV3" s="9">
        <v>85.037617535632904</v>
      </c>
      <c r="AW3" s="9">
        <v>87.452129756736994</v>
      </c>
      <c r="AX3" s="9">
        <v>76.611378575462297</v>
      </c>
      <c r="AY3" s="9">
        <v>72.449604758269999</v>
      </c>
      <c r="AZ3" s="9">
        <v>90.615130428829701</v>
      </c>
    </row>
    <row r="4" spans="1:52" x14ac:dyDescent="0.4">
      <c r="A4" s="17"/>
      <c r="B4" s="1">
        <v>10</v>
      </c>
      <c r="C4" s="8">
        <v>75.780325340033002</v>
      </c>
      <c r="D4" s="9">
        <v>87.945246997980107</v>
      </c>
      <c r="E4" s="9">
        <v>83.435885130974498</v>
      </c>
      <c r="F4" s="9">
        <v>86.784258389321806</v>
      </c>
      <c r="G4" s="9">
        <v>86.542385489531</v>
      </c>
      <c r="H4" s="9">
        <v>79.833659412285996</v>
      </c>
      <c r="I4" s="9">
        <v>85.384822016171199</v>
      </c>
      <c r="J4" s="9">
        <v>76.341336646509006</v>
      </c>
      <c r="K4" s="9">
        <v>80.472122647421301</v>
      </c>
      <c r="L4" s="9">
        <v>89.882139129990307</v>
      </c>
      <c r="M4" s="9">
        <v>78.772169030736706</v>
      </c>
      <c r="N4" s="9">
        <v>74.613919773339006</v>
      </c>
      <c r="O4" s="9">
        <v>84.387844907242695</v>
      </c>
      <c r="P4" s="9">
        <v>81.318904121955597</v>
      </c>
      <c r="Q4" s="9">
        <v>81.025846837419493</v>
      </c>
      <c r="R4" s="9">
        <v>79.930989096616798</v>
      </c>
      <c r="S4" s="9">
        <v>82.242602776344398</v>
      </c>
      <c r="T4" s="9">
        <v>75.990253959792199</v>
      </c>
      <c r="U4" s="9">
        <v>77.9187916442106</v>
      </c>
      <c r="V4" s="9">
        <v>85.792633955316703</v>
      </c>
      <c r="W4" s="9">
        <v>79.004312631856905</v>
      </c>
      <c r="X4" s="9">
        <v>84.5902238592044</v>
      </c>
      <c r="Y4" s="9">
        <v>86.710413463864299</v>
      </c>
      <c r="Z4" s="9">
        <v>76.253465539812794</v>
      </c>
      <c r="AA4" s="9">
        <v>88.802665625801495</v>
      </c>
      <c r="AB4" s="9">
        <v>85.361671165084601</v>
      </c>
      <c r="AC4" s="9">
        <v>79.215344236771699</v>
      </c>
      <c r="AD4" s="9">
        <v>78.676255230787206</v>
      </c>
      <c r="AE4" s="9">
        <v>91.600430842953799</v>
      </c>
      <c r="AF4" s="9">
        <v>80.253891935385496</v>
      </c>
      <c r="AG4" s="9">
        <v>76.783880538979702</v>
      </c>
      <c r="AH4" s="9">
        <v>79.200087870106003</v>
      </c>
      <c r="AI4" s="9">
        <v>85.356174845216998</v>
      </c>
      <c r="AJ4" s="9">
        <v>80.217204645193604</v>
      </c>
      <c r="AK4" s="9">
        <v>80.266765124730696</v>
      </c>
      <c r="AL4" s="9">
        <v>78.319242933441103</v>
      </c>
      <c r="AM4" s="9">
        <v>89.565907677992001</v>
      </c>
      <c r="AN4" s="9">
        <v>87.947304037221102</v>
      </c>
      <c r="AO4" s="9">
        <v>78.386730230270402</v>
      </c>
      <c r="AP4" s="9">
        <v>90.694233083225697</v>
      </c>
      <c r="AQ4" s="9">
        <v>91.656290936698895</v>
      </c>
      <c r="AR4" s="9">
        <v>86.379617643484494</v>
      </c>
      <c r="AS4" s="9">
        <v>87.234482097323095</v>
      </c>
      <c r="AT4" s="9">
        <v>82.667188693843002</v>
      </c>
      <c r="AU4" s="9">
        <v>80.205493734227204</v>
      </c>
      <c r="AV4" s="9">
        <v>86.017824090868601</v>
      </c>
      <c r="AW4" s="9">
        <v>93.198065466574405</v>
      </c>
      <c r="AX4" s="9">
        <v>78.730226502190803</v>
      </c>
      <c r="AY4" s="9">
        <v>75.537045734538594</v>
      </c>
      <c r="AZ4" s="9">
        <v>90.702833066052705</v>
      </c>
    </row>
    <row r="5" spans="1:52" x14ac:dyDescent="0.4">
      <c r="A5" s="17"/>
      <c r="B5" s="1">
        <v>15</v>
      </c>
      <c r="C5" s="8">
        <v>72.928796409846896</v>
      </c>
      <c r="D5" s="9">
        <v>84.736780676124098</v>
      </c>
      <c r="E5" s="9">
        <v>82.627349819520802</v>
      </c>
      <c r="F5" s="9">
        <v>84.913034810475494</v>
      </c>
      <c r="G5" s="9">
        <v>82.125864810263494</v>
      </c>
      <c r="H5" s="9">
        <v>74.613784887673802</v>
      </c>
      <c r="I5" s="9">
        <v>81.179418240510898</v>
      </c>
      <c r="J5" s="9">
        <v>73.184518064825397</v>
      </c>
      <c r="K5" s="9">
        <v>81.731505280114902</v>
      </c>
      <c r="L5" s="9">
        <v>89.156874803933604</v>
      </c>
      <c r="M5" s="9">
        <v>80.329125100767101</v>
      </c>
      <c r="N5" s="9">
        <v>72.182980929423906</v>
      </c>
      <c r="O5" s="9">
        <v>79.199723074110906</v>
      </c>
      <c r="P5" s="9">
        <v>79.3903331791402</v>
      </c>
      <c r="Q5" s="9">
        <v>82.4349557062</v>
      </c>
      <c r="R5" s="9">
        <v>76.504642018741393</v>
      </c>
      <c r="S5" s="9">
        <v>81.366847778841503</v>
      </c>
      <c r="T5" s="9">
        <v>74.857192320097298</v>
      </c>
      <c r="U5" s="9">
        <v>75.922138821287007</v>
      </c>
      <c r="V5" s="9">
        <v>86.475105933290493</v>
      </c>
      <c r="W5" s="9">
        <v>75.794068676019904</v>
      </c>
      <c r="X5" s="9">
        <v>84.813805683359703</v>
      </c>
      <c r="Y5" s="9">
        <v>84.484251858268095</v>
      </c>
      <c r="Z5" s="9">
        <v>78.208640623303197</v>
      </c>
      <c r="AA5" s="9">
        <v>87.140525728115193</v>
      </c>
      <c r="AB5" s="9">
        <v>85.0915517448842</v>
      </c>
      <c r="AC5" s="9">
        <v>73.863747550870599</v>
      </c>
      <c r="AD5" s="9">
        <v>77.369373115022398</v>
      </c>
      <c r="AE5" s="9">
        <v>88.248016134434593</v>
      </c>
      <c r="AF5" s="9">
        <v>80.3291444578973</v>
      </c>
      <c r="AG5" s="9">
        <v>76.826686257378995</v>
      </c>
      <c r="AH5" s="9">
        <v>73.007448542179802</v>
      </c>
      <c r="AI5" s="9">
        <v>81.703468034883699</v>
      </c>
      <c r="AJ5" s="9">
        <v>78.436653099031702</v>
      </c>
      <c r="AK5" s="9">
        <v>80.630293000314694</v>
      </c>
      <c r="AL5" s="9">
        <v>78.075885729274106</v>
      </c>
      <c r="AM5" s="9">
        <v>86.733510405670501</v>
      </c>
      <c r="AN5" s="9">
        <v>85.219824064333807</v>
      </c>
      <c r="AO5" s="9">
        <v>76.066254454055098</v>
      </c>
      <c r="AP5" s="9">
        <v>86.1054762194821</v>
      </c>
      <c r="AQ5" s="9">
        <v>88.562453675599102</v>
      </c>
      <c r="AR5" s="9">
        <v>82.187625031281499</v>
      </c>
      <c r="AS5" s="9">
        <v>85.035270122590404</v>
      </c>
      <c r="AT5" s="9">
        <v>79.464457806402194</v>
      </c>
      <c r="AU5" s="9">
        <v>77.477837310118801</v>
      </c>
      <c r="AV5" s="9">
        <v>84.724649574869005</v>
      </c>
      <c r="AW5" s="9">
        <v>90.159909175200298</v>
      </c>
      <c r="AX5" s="9">
        <v>78.293556191738404</v>
      </c>
      <c r="AY5" s="9">
        <v>74.693564324156895</v>
      </c>
      <c r="AZ5" s="9">
        <v>86.861487759429394</v>
      </c>
    </row>
    <row r="6" spans="1:52" x14ac:dyDescent="0.4">
      <c r="A6" s="17"/>
      <c r="B6" s="1">
        <v>20</v>
      </c>
      <c r="C6" s="8">
        <v>76.835647990318805</v>
      </c>
      <c r="D6" s="9">
        <v>86.251163005893304</v>
      </c>
      <c r="E6" s="9">
        <v>84.268006318458106</v>
      </c>
      <c r="F6" s="9">
        <v>86.490429593212099</v>
      </c>
      <c r="G6" s="9">
        <v>87.998043101139103</v>
      </c>
      <c r="H6" s="9">
        <v>78.967700678293895</v>
      </c>
      <c r="I6" s="9">
        <v>83.860955812597894</v>
      </c>
      <c r="J6" s="9">
        <v>75.0759334966924</v>
      </c>
      <c r="K6" s="9">
        <v>81.613103058838703</v>
      </c>
      <c r="L6" s="9">
        <v>88.722846130014702</v>
      </c>
      <c r="M6" s="9">
        <v>82.233601272336202</v>
      </c>
      <c r="N6" s="9">
        <v>73.517792951073005</v>
      </c>
      <c r="O6" s="9">
        <v>80.793596592606207</v>
      </c>
      <c r="P6" s="9">
        <v>79.119026414836497</v>
      </c>
      <c r="Q6" s="9">
        <v>81.732269056975696</v>
      </c>
      <c r="R6" s="9">
        <v>77.645865129344301</v>
      </c>
      <c r="S6" s="9">
        <v>83.484432190507604</v>
      </c>
      <c r="T6" s="9">
        <v>76.378037545819197</v>
      </c>
      <c r="U6" s="9">
        <v>79.380172683907801</v>
      </c>
      <c r="V6" s="9">
        <v>86.297918030194296</v>
      </c>
      <c r="W6" s="9">
        <v>77.149318050023695</v>
      </c>
      <c r="X6" s="9">
        <v>86.220474541194704</v>
      </c>
      <c r="Y6" s="9">
        <v>86.561976566604997</v>
      </c>
      <c r="Z6" s="9">
        <v>81.319074790158496</v>
      </c>
      <c r="AA6" s="9">
        <v>88.1299871487563</v>
      </c>
      <c r="AB6" s="9">
        <v>89.330006889241105</v>
      </c>
      <c r="AC6" s="9">
        <v>78.0602943751786</v>
      </c>
      <c r="AD6" s="9">
        <v>78.826495287714707</v>
      </c>
      <c r="AE6" s="9">
        <v>90.620347424314204</v>
      </c>
      <c r="AF6" s="9">
        <v>79.2742488729711</v>
      </c>
      <c r="AG6" s="9">
        <v>77.777996786205904</v>
      </c>
      <c r="AH6" s="9">
        <v>75.425281575885705</v>
      </c>
      <c r="AI6" s="9">
        <v>87.000094123649504</v>
      </c>
      <c r="AJ6" s="9">
        <v>80.857911274075605</v>
      </c>
      <c r="AK6" s="9">
        <v>82.413619269459105</v>
      </c>
      <c r="AL6" s="9">
        <v>78.044745681344693</v>
      </c>
      <c r="AM6" s="9">
        <v>88.574455625121203</v>
      </c>
      <c r="AN6" s="9">
        <v>88.468580256878496</v>
      </c>
      <c r="AO6" s="9">
        <v>79.788596194625896</v>
      </c>
      <c r="AP6" s="9">
        <v>90.446942017800296</v>
      </c>
      <c r="AQ6" s="9">
        <v>92.003756414694095</v>
      </c>
      <c r="AR6" s="9">
        <v>86.983439769895298</v>
      </c>
      <c r="AS6" s="9">
        <v>88.9390828074621</v>
      </c>
      <c r="AT6" s="9">
        <v>84.507731866717407</v>
      </c>
      <c r="AU6" s="9">
        <v>79.8622057527717</v>
      </c>
      <c r="AV6" s="9">
        <v>87.395814453073399</v>
      </c>
      <c r="AW6" s="9">
        <v>94.094116010811305</v>
      </c>
      <c r="AX6" s="9">
        <v>81.603978716985694</v>
      </c>
      <c r="AY6" s="9">
        <v>73.133220578579795</v>
      </c>
      <c r="AZ6" s="9">
        <v>87.138748354060297</v>
      </c>
    </row>
    <row r="7" spans="1:52" x14ac:dyDescent="0.4">
      <c r="A7" s="17"/>
      <c r="B7" s="1">
        <v>25</v>
      </c>
      <c r="C7" s="8">
        <v>77.781786244780207</v>
      </c>
      <c r="D7" s="9">
        <v>90.841247567620101</v>
      </c>
      <c r="E7" s="9">
        <v>84.634329121255902</v>
      </c>
      <c r="F7" s="9">
        <v>90.3673663101914</v>
      </c>
      <c r="G7" s="9">
        <v>89.3065326035276</v>
      </c>
      <c r="H7" s="9">
        <v>80.742613885504497</v>
      </c>
      <c r="I7" s="9">
        <v>86.943527993346393</v>
      </c>
      <c r="J7" s="9">
        <v>75.591564449675701</v>
      </c>
      <c r="K7" s="9">
        <v>85.711615502366698</v>
      </c>
      <c r="L7" s="9">
        <v>92.065029625325195</v>
      </c>
      <c r="M7" s="9">
        <v>83.209737056456106</v>
      </c>
      <c r="N7" s="9">
        <v>75.813377875865797</v>
      </c>
      <c r="O7" s="9">
        <v>83.451459491121199</v>
      </c>
      <c r="P7" s="9">
        <v>82.623218274794397</v>
      </c>
      <c r="Q7" s="9">
        <v>85.316637868844595</v>
      </c>
      <c r="R7" s="9">
        <v>80.274288237712696</v>
      </c>
      <c r="S7" s="9">
        <v>86.9906792037945</v>
      </c>
      <c r="T7" s="9">
        <v>77.603576350511602</v>
      </c>
      <c r="U7" s="9">
        <v>82.101984896033102</v>
      </c>
      <c r="V7" s="9">
        <v>89.998539054846503</v>
      </c>
      <c r="W7" s="9">
        <v>79.592513526758395</v>
      </c>
      <c r="X7" s="9">
        <v>87.080180142585405</v>
      </c>
      <c r="Y7" s="9">
        <v>87.459500202839294</v>
      </c>
      <c r="Z7" s="9">
        <v>79.507615467717699</v>
      </c>
      <c r="AA7" s="9">
        <v>91.838620443796898</v>
      </c>
      <c r="AB7" s="9">
        <v>90.128850876596005</v>
      </c>
      <c r="AC7" s="9">
        <v>78.6168078657537</v>
      </c>
      <c r="AD7" s="9">
        <v>81.833137605904199</v>
      </c>
      <c r="AE7" s="9">
        <v>94.699318830318006</v>
      </c>
      <c r="AF7" s="9">
        <v>80.827101311444494</v>
      </c>
      <c r="AG7" s="9">
        <v>79.422531652476707</v>
      </c>
      <c r="AH7" s="9">
        <v>79.283212685686493</v>
      </c>
      <c r="AI7" s="9">
        <v>87.885719126253093</v>
      </c>
      <c r="AJ7" s="9">
        <v>82.127354629779504</v>
      </c>
      <c r="AK7" s="9">
        <v>85.087382688940494</v>
      </c>
      <c r="AL7" s="9">
        <v>79.769377201282296</v>
      </c>
      <c r="AM7" s="9">
        <v>89.842288522008104</v>
      </c>
      <c r="AN7" s="9">
        <v>91.161865314834202</v>
      </c>
      <c r="AO7" s="9">
        <v>81.437333535402502</v>
      </c>
      <c r="AP7" s="9">
        <v>90.746295462354396</v>
      </c>
      <c r="AQ7" s="9">
        <v>93.5492011077217</v>
      </c>
      <c r="AR7" s="9">
        <v>86.651771117410505</v>
      </c>
      <c r="AS7" s="9">
        <v>92.318102762632094</v>
      </c>
      <c r="AT7" s="9">
        <v>86.356885777633195</v>
      </c>
      <c r="AU7" s="9">
        <v>80.6414465483941</v>
      </c>
      <c r="AV7" s="9">
        <v>89.514359667274803</v>
      </c>
      <c r="AW7" s="9">
        <v>96.187678023647806</v>
      </c>
      <c r="AX7" s="9">
        <v>83.633969157941095</v>
      </c>
      <c r="AY7" s="9">
        <v>76.350768010584204</v>
      </c>
      <c r="AZ7" s="9">
        <v>91.290634256682594</v>
      </c>
    </row>
    <row r="8" spans="1:52" x14ac:dyDescent="0.4">
      <c r="A8" s="17"/>
      <c r="B8" s="1">
        <v>30</v>
      </c>
      <c r="C8" s="8">
        <v>79.743798614638294</v>
      </c>
      <c r="D8" s="9">
        <v>89.810870929217003</v>
      </c>
      <c r="E8" s="9">
        <v>87.592698239944696</v>
      </c>
      <c r="F8" s="9">
        <v>89.545962954583501</v>
      </c>
      <c r="G8" s="9">
        <v>90.126334910631599</v>
      </c>
      <c r="H8" s="9">
        <v>82.264578389637194</v>
      </c>
      <c r="I8" s="9">
        <v>86.787356697662801</v>
      </c>
      <c r="J8" s="9">
        <v>79.328055227485606</v>
      </c>
      <c r="K8" s="9">
        <v>84.0804891666114</v>
      </c>
      <c r="L8" s="9">
        <v>92.447498143697203</v>
      </c>
      <c r="M8" s="9">
        <v>84.053250960522902</v>
      </c>
      <c r="N8" s="9">
        <v>75.595046427112706</v>
      </c>
      <c r="O8" s="9">
        <v>84.079932011450595</v>
      </c>
      <c r="P8" s="9">
        <v>81.929386714906798</v>
      </c>
      <c r="Q8" s="9">
        <v>85.501217056460803</v>
      </c>
      <c r="R8" s="9">
        <v>79.210442047914597</v>
      </c>
      <c r="S8" s="9">
        <v>88.164898899128801</v>
      </c>
      <c r="T8" s="9">
        <v>79.835291924523204</v>
      </c>
      <c r="U8" s="9">
        <v>82.260774969075598</v>
      </c>
      <c r="V8" s="9">
        <v>91.889199019420701</v>
      </c>
      <c r="W8" s="9">
        <v>81.077565470192795</v>
      </c>
      <c r="X8" s="9">
        <v>88.154159604529099</v>
      </c>
      <c r="Y8" s="9">
        <v>87.064045577789102</v>
      </c>
      <c r="Z8" s="9">
        <v>81.442713294639205</v>
      </c>
      <c r="AA8" s="9">
        <v>92.724984011415302</v>
      </c>
      <c r="AB8" s="9">
        <v>91.192296933364602</v>
      </c>
      <c r="AC8" s="9">
        <v>79.802882316269901</v>
      </c>
      <c r="AD8" s="9">
        <v>82.481324182769896</v>
      </c>
      <c r="AE8" s="9">
        <v>95.362033988192806</v>
      </c>
      <c r="AF8" s="9">
        <v>83.856480031007905</v>
      </c>
      <c r="AG8" s="9">
        <v>78.4298405682988</v>
      </c>
      <c r="AH8" s="9">
        <v>81.332658295091505</v>
      </c>
      <c r="AI8" s="9">
        <v>88.281001201084607</v>
      </c>
      <c r="AJ8" s="9">
        <v>83.652036043785401</v>
      </c>
      <c r="AK8" s="9">
        <v>86.182976017072903</v>
      </c>
      <c r="AL8" s="9">
        <v>82.031597511012507</v>
      </c>
      <c r="AM8" s="9">
        <v>91.033583898994493</v>
      </c>
      <c r="AN8" s="9">
        <v>90.945853992745796</v>
      </c>
      <c r="AO8" s="9">
        <v>81.602909750256899</v>
      </c>
      <c r="AP8" s="9">
        <v>90.079449691354597</v>
      </c>
      <c r="AQ8" s="9">
        <v>94.429290794586294</v>
      </c>
      <c r="AR8" s="9">
        <v>87.083125489473105</v>
      </c>
      <c r="AS8" s="9">
        <v>89.974299094887996</v>
      </c>
      <c r="AT8" s="9">
        <v>84.935614515453594</v>
      </c>
      <c r="AU8" s="9">
        <v>83.293937008779594</v>
      </c>
      <c r="AV8" s="9">
        <v>91.179152257888802</v>
      </c>
      <c r="AW8" s="9">
        <v>97.100931522470901</v>
      </c>
      <c r="AX8" s="9">
        <v>83.853515770663606</v>
      </c>
      <c r="AY8" s="9">
        <v>79.096984511572799</v>
      </c>
      <c r="AZ8" s="9">
        <v>93.316385072854402</v>
      </c>
    </row>
    <row r="9" spans="1:52" x14ac:dyDescent="0.4">
      <c r="A9" s="17"/>
      <c r="B9" s="1">
        <v>35</v>
      </c>
      <c r="C9" s="8">
        <v>80.179215881747496</v>
      </c>
      <c r="D9" s="9">
        <v>92.604717982266394</v>
      </c>
      <c r="E9" s="9">
        <v>89.195921234147505</v>
      </c>
      <c r="F9" s="9">
        <v>91.182205906948298</v>
      </c>
      <c r="G9" s="9">
        <v>90.947463901262694</v>
      </c>
      <c r="H9" s="9">
        <v>85.113050692989205</v>
      </c>
      <c r="I9" s="9">
        <v>90.018734492926498</v>
      </c>
      <c r="J9" s="9">
        <v>80.7394904185455</v>
      </c>
      <c r="K9" s="9">
        <v>87.153342138691897</v>
      </c>
      <c r="L9" s="9">
        <v>95.989452491019307</v>
      </c>
      <c r="M9" s="9">
        <v>84.707958982181395</v>
      </c>
      <c r="N9" s="9">
        <v>78.7628333411119</v>
      </c>
      <c r="O9" s="9">
        <v>86.436042074683897</v>
      </c>
      <c r="P9" s="9">
        <v>85.041100103756904</v>
      </c>
      <c r="Q9" s="9">
        <v>86.257412982403693</v>
      </c>
      <c r="R9" s="9">
        <v>81.265358387791395</v>
      </c>
      <c r="S9" s="9">
        <v>88.439124072352598</v>
      </c>
      <c r="T9" s="9">
        <v>81.717611470697904</v>
      </c>
      <c r="U9" s="9">
        <v>84.149987627341403</v>
      </c>
      <c r="V9" s="9">
        <v>94.294990327341495</v>
      </c>
      <c r="W9" s="9">
        <v>81.795563848016201</v>
      </c>
      <c r="X9" s="9">
        <v>89.559623884009795</v>
      </c>
      <c r="Y9" s="9">
        <v>90.313905701008807</v>
      </c>
      <c r="Z9" s="9">
        <v>82.835587821710405</v>
      </c>
      <c r="AA9" s="9">
        <v>94.276234109108003</v>
      </c>
      <c r="AB9" s="9">
        <v>94.429663338385694</v>
      </c>
      <c r="AC9" s="9">
        <v>82.448619090293903</v>
      </c>
      <c r="AD9" s="9">
        <v>85.067240678117798</v>
      </c>
      <c r="AE9" s="9">
        <v>96.909194705047</v>
      </c>
      <c r="AF9" s="9">
        <v>85.254833309906402</v>
      </c>
      <c r="AG9" s="9">
        <v>82.336653330895601</v>
      </c>
      <c r="AH9" s="9">
        <v>82.523218247199907</v>
      </c>
      <c r="AI9" s="9">
        <v>90.877708310436802</v>
      </c>
      <c r="AJ9" s="9">
        <v>85.936654305394498</v>
      </c>
      <c r="AK9" s="9">
        <v>87.102348944857496</v>
      </c>
      <c r="AL9" s="9">
        <v>84.200589402143294</v>
      </c>
      <c r="AM9" s="9">
        <v>95.419722544430996</v>
      </c>
      <c r="AN9" s="9">
        <v>93.349773146564004</v>
      </c>
      <c r="AO9" s="9">
        <v>84.470976497190705</v>
      </c>
      <c r="AP9" s="9">
        <v>94.232260395783101</v>
      </c>
      <c r="AQ9" s="9">
        <v>98.1691321526651</v>
      </c>
      <c r="AR9" s="9">
        <v>89.767244191986805</v>
      </c>
      <c r="AS9" s="9">
        <v>92.4492598341795</v>
      </c>
      <c r="AT9" s="9">
        <v>85.983954969251897</v>
      </c>
      <c r="AU9" s="9">
        <v>84.687114806326804</v>
      </c>
      <c r="AV9" s="9">
        <v>93.112189472996107</v>
      </c>
      <c r="AW9" s="9">
        <v>98.154441523801793</v>
      </c>
      <c r="AX9" s="9">
        <v>86.4928263909555</v>
      </c>
      <c r="AY9" s="9">
        <v>82.329469049495202</v>
      </c>
      <c r="AZ9" s="9">
        <v>96.222061085930306</v>
      </c>
    </row>
    <row r="10" spans="1:52" x14ac:dyDescent="0.4">
      <c r="A10" s="17"/>
      <c r="B10" s="1">
        <v>40</v>
      </c>
      <c r="C10" s="8">
        <v>84.1941238242118</v>
      </c>
      <c r="D10" s="9">
        <v>93.352812742626099</v>
      </c>
      <c r="E10" s="9">
        <v>88.882237096556594</v>
      </c>
      <c r="F10" s="9">
        <v>94.535822607668706</v>
      </c>
      <c r="G10" s="9">
        <v>91.855299806685807</v>
      </c>
      <c r="H10" s="9">
        <v>85.351932351998101</v>
      </c>
      <c r="I10" s="9">
        <v>90.628642489454407</v>
      </c>
      <c r="J10" s="9">
        <v>79.870739793549603</v>
      </c>
      <c r="K10" s="9">
        <v>87.319385000423594</v>
      </c>
      <c r="L10" s="9">
        <v>96.284205366659904</v>
      </c>
      <c r="M10" s="9">
        <v>87.813614301727199</v>
      </c>
      <c r="N10" s="9">
        <v>80.053581488103504</v>
      </c>
      <c r="O10" s="9">
        <v>87.042379592750805</v>
      </c>
      <c r="P10" s="9">
        <v>88.096221234675696</v>
      </c>
      <c r="Q10" s="9">
        <v>88.916465983177801</v>
      </c>
      <c r="R10" s="9">
        <v>84.562141551074205</v>
      </c>
      <c r="S10" s="9">
        <v>91.440816280686406</v>
      </c>
      <c r="T10" s="9">
        <v>83.220750602166703</v>
      </c>
      <c r="U10" s="9">
        <v>86.290538082796502</v>
      </c>
      <c r="V10" s="9">
        <v>93.804282806978904</v>
      </c>
      <c r="W10" s="9">
        <v>82.685544734294396</v>
      </c>
      <c r="X10" s="9">
        <v>90.539777742251999</v>
      </c>
      <c r="Y10" s="9">
        <v>91.331483772618697</v>
      </c>
      <c r="Z10" s="9">
        <v>83.950835231994404</v>
      </c>
      <c r="AA10" s="9">
        <v>97.095697463649699</v>
      </c>
      <c r="AB10" s="9">
        <v>94.073720850453498</v>
      </c>
      <c r="AC10" s="9">
        <v>82.223781641588204</v>
      </c>
      <c r="AD10" s="9">
        <v>85.91815878557</v>
      </c>
      <c r="AE10" s="9">
        <v>98.970475288096097</v>
      </c>
      <c r="AF10" s="9">
        <v>85.660897947636698</v>
      </c>
      <c r="AG10" s="9">
        <v>82.012791245347202</v>
      </c>
      <c r="AH10" s="9">
        <v>84.175875307345507</v>
      </c>
      <c r="AI10" s="9">
        <v>92.615228403808601</v>
      </c>
      <c r="AJ10" s="9">
        <v>85.399065792124503</v>
      </c>
      <c r="AK10" s="9">
        <v>87.529241081537194</v>
      </c>
      <c r="AL10" s="9">
        <v>84.453786495264694</v>
      </c>
      <c r="AM10" s="9">
        <v>95.045770325297099</v>
      </c>
      <c r="AN10" s="9">
        <v>94.667720752795503</v>
      </c>
      <c r="AO10" s="9">
        <v>84.893231643527599</v>
      </c>
      <c r="AP10" s="9">
        <v>94.905916606380202</v>
      </c>
      <c r="AQ10" s="9">
        <v>98.3286972080097</v>
      </c>
      <c r="AR10" s="9">
        <v>91.176379493695805</v>
      </c>
      <c r="AS10" s="9">
        <v>92.182215465854995</v>
      </c>
      <c r="AT10" s="9">
        <v>88.624184073553593</v>
      </c>
      <c r="AU10" s="9">
        <v>85.3259237959589</v>
      </c>
      <c r="AV10" s="9">
        <v>93.436954760786804</v>
      </c>
      <c r="AW10" s="9">
        <v>99.603101705164903</v>
      </c>
      <c r="AX10" s="9">
        <v>87.563259665270607</v>
      </c>
      <c r="AY10" s="9">
        <v>81.055806283226602</v>
      </c>
      <c r="AZ10" s="9">
        <v>95.097746698113596</v>
      </c>
    </row>
    <row r="11" spans="1:52" x14ac:dyDescent="0.4">
      <c r="A11" s="17"/>
      <c r="B11" s="1">
        <v>45</v>
      </c>
      <c r="C11" s="8">
        <v>84.690867378746105</v>
      </c>
      <c r="D11" s="9">
        <v>95.944062797375196</v>
      </c>
      <c r="E11" s="9">
        <v>91.257061155600496</v>
      </c>
      <c r="F11" s="9">
        <v>96.160205346843796</v>
      </c>
      <c r="G11" s="9">
        <v>94.920898169648495</v>
      </c>
      <c r="H11" s="9">
        <v>89.988380646289798</v>
      </c>
      <c r="I11" s="9">
        <v>91.658886056177096</v>
      </c>
      <c r="J11" s="9">
        <v>82.665502613551496</v>
      </c>
      <c r="K11" s="9">
        <v>89.592259512388296</v>
      </c>
      <c r="L11" s="9">
        <v>97.861392512686606</v>
      </c>
      <c r="M11" s="9">
        <v>86.941755870252194</v>
      </c>
      <c r="N11" s="9">
        <v>81.094438344449699</v>
      </c>
      <c r="O11" s="9">
        <v>90.280744247847494</v>
      </c>
      <c r="P11" s="9">
        <v>88.672420762039295</v>
      </c>
      <c r="Q11" s="9">
        <v>91.360286121978504</v>
      </c>
      <c r="R11" s="9">
        <v>86.463685267945294</v>
      </c>
      <c r="S11" s="9">
        <v>92.435502157769406</v>
      </c>
      <c r="T11" s="9">
        <v>82.640248635473796</v>
      </c>
      <c r="U11" s="9">
        <v>86.053197552289404</v>
      </c>
      <c r="V11" s="9">
        <v>95.248744731226097</v>
      </c>
      <c r="W11" s="9">
        <v>85.517318573799002</v>
      </c>
      <c r="X11" s="9">
        <v>92.660977863749096</v>
      </c>
      <c r="Y11" s="9">
        <v>93.550030895025799</v>
      </c>
      <c r="Z11" s="9">
        <v>85.860122193580395</v>
      </c>
      <c r="AA11" s="9">
        <v>98.616616065238802</v>
      </c>
      <c r="AB11" s="9">
        <v>95.228507819219203</v>
      </c>
      <c r="AC11" s="9">
        <v>84.670054030273405</v>
      </c>
      <c r="AD11" s="9">
        <v>86.895917874489498</v>
      </c>
      <c r="AE11" s="9">
        <v>100.008376437018</v>
      </c>
      <c r="AF11" s="9">
        <v>87.646933596187296</v>
      </c>
      <c r="AG11" s="9">
        <v>85.609888955769506</v>
      </c>
      <c r="AH11" s="9">
        <v>85.973873520568404</v>
      </c>
      <c r="AI11" s="9">
        <v>93.933518226449905</v>
      </c>
      <c r="AJ11" s="9">
        <v>87.442348418989695</v>
      </c>
      <c r="AK11" s="9">
        <v>90.514289888878594</v>
      </c>
      <c r="AL11" s="9">
        <v>88.227323954305504</v>
      </c>
      <c r="AM11" s="9">
        <v>98.609488119787898</v>
      </c>
      <c r="AN11" s="9">
        <v>97.354866812693402</v>
      </c>
      <c r="AO11" s="9">
        <v>86.387238812658097</v>
      </c>
      <c r="AP11" s="9">
        <v>97.815843519973896</v>
      </c>
      <c r="AQ11" s="9">
        <v>98.448811524599506</v>
      </c>
      <c r="AR11" s="9">
        <v>93.878979323508901</v>
      </c>
      <c r="AS11" s="9">
        <v>95.0521532674681</v>
      </c>
      <c r="AT11" s="9">
        <v>89.478821027323306</v>
      </c>
      <c r="AU11" s="9">
        <v>88.060644654756203</v>
      </c>
      <c r="AV11" s="9">
        <v>95.833994839036194</v>
      </c>
      <c r="AW11" s="9">
        <v>102.28567505435799</v>
      </c>
      <c r="AX11" s="9">
        <v>89.818503967275603</v>
      </c>
      <c r="AY11" s="9">
        <v>84.676548813725901</v>
      </c>
      <c r="AZ11" s="9">
        <v>98.019886650094904</v>
      </c>
    </row>
    <row r="12" spans="1:52" x14ac:dyDescent="0.4">
      <c r="A12" s="18"/>
      <c r="B12" s="1">
        <v>50</v>
      </c>
      <c r="C12" s="8">
        <v>84.567720809298706</v>
      </c>
      <c r="D12" s="9">
        <v>98.703250161824997</v>
      </c>
      <c r="E12" s="9">
        <v>92.677213137917306</v>
      </c>
      <c r="F12" s="9">
        <v>96.904156979956994</v>
      </c>
      <c r="G12" s="9">
        <v>95.020878841680201</v>
      </c>
      <c r="H12" s="9">
        <v>87.989624718199593</v>
      </c>
      <c r="I12" s="9">
        <v>95.171388251263593</v>
      </c>
      <c r="J12" s="9">
        <v>84.187282679343198</v>
      </c>
      <c r="K12" s="9">
        <v>91.379583708331893</v>
      </c>
      <c r="L12" s="9">
        <v>98.820350613578995</v>
      </c>
      <c r="M12" s="9">
        <v>89.547287473988504</v>
      </c>
      <c r="N12" s="9">
        <v>82.465719420404398</v>
      </c>
      <c r="O12" s="9">
        <v>92.290997086271602</v>
      </c>
      <c r="P12" s="9">
        <v>91.137122094147401</v>
      </c>
      <c r="Q12" s="9">
        <v>91.867863190326702</v>
      </c>
      <c r="R12" s="9">
        <v>87.596483171624698</v>
      </c>
      <c r="S12" s="9">
        <v>92.889384805538199</v>
      </c>
      <c r="T12" s="9">
        <v>85.2841616250588</v>
      </c>
      <c r="U12" s="9">
        <v>89.074978919454296</v>
      </c>
      <c r="V12" s="9">
        <v>96.861777321548104</v>
      </c>
      <c r="W12" s="9">
        <v>87.167309129428503</v>
      </c>
      <c r="X12" s="9">
        <v>92.254252341539299</v>
      </c>
      <c r="Y12" s="9">
        <v>96.230998031351405</v>
      </c>
      <c r="Z12" s="9">
        <v>87.131035371768206</v>
      </c>
      <c r="AA12" s="9">
        <v>99.983067971039304</v>
      </c>
      <c r="AB12" s="9">
        <v>97.460889666281005</v>
      </c>
      <c r="AC12" s="9">
        <v>88.151067025041002</v>
      </c>
      <c r="AD12" s="9">
        <v>90.357238743943498</v>
      </c>
      <c r="AE12" s="9">
        <v>101.24398752601699</v>
      </c>
      <c r="AF12" s="9">
        <v>88.464689313541498</v>
      </c>
      <c r="AG12" s="9">
        <v>85.6498844665051</v>
      </c>
      <c r="AH12" s="9">
        <v>86.264271952928297</v>
      </c>
      <c r="AI12" s="9">
        <v>94.669730276247094</v>
      </c>
      <c r="AJ12" s="9">
        <v>93.906821694532496</v>
      </c>
      <c r="AK12" s="9">
        <v>91.485573793656997</v>
      </c>
      <c r="AL12" s="9">
        <v>86.970829653301607</v>
      </c>
      <c r="AM12" s="9">
        <v>99.092043571385204</v>
      </c>
      <c r="AN12" s="9">
        <v>99.155660330444306</v>
      </c>
      <c r="AO12" s="9">
        <v>87.945786970995002</v>
      </c>
      <c r="AP12" s="9">
        <v>96.932944403759095</v>
      </c>
      <c r="AQ12" s="9">
        <v>101.957735476861</v>
      </c>
      <c r="AR12" s="9">
        <v>94.1123300731483</v>
      </c>
      <c r="AS12" s="9">
        <v>98.062248668905198</v>
      </c>
      <c r="AT12" s="9">
        <v>91.531781780677306</v>
      </c>
      <c r="AU12" s="9">
        <v>87.907523412079499</v>
      </c>
      <c r="AV12" s="9">
        <v>96.764389023435001</v>
      </c>
      <c r="AW12" s="9">
        <v>103.596165374644</v>
      </c>
      <c r="AX12" s="9">
        <v>89.712023353892207</v>
      </c>
      <c r="AY12" s="9">
        <v>85.385356331764598</v>
      </c>
      <c r="AZ12" s="9">
        <v>98.967592287047594</v>
      </c>
    </row>
    <row r="13" spans="1:52" x14ac:dyDescent="0.4">
      <c r="A13" s="16" t="s">
        <v>11</v>
      </c>
      <c r="B13" s="1">
        <v>0</v>
      </c>
      <c r="C13" s="1">
        <v>0.377</v>
      </c>
      <c r="D13" s="1">
        <v>0.36799999999999999</v>
      </c>
      <c r="E13" s="1">
        <v>0.38300000000000001</v>
      </c>
      <c r="F13" s="1">
        <v>0.32500000000000001</v>
      </c>
      <c r="G13" s="1">
        <v>0.41899999999999998</v>
      </c>
      <c r="H13" s="1">
        <v>0.37</v>
      </c>
      <c r="I13" s="1">
        <v>0.432</v>
      </c>
      <c r="J13" s="1">
        <v>0.41799999999999998</v>
      </c>
      <c r="K13" s="1">
        <v>0.35599999999999998</v>
      </c>
      <c r="L13" s="1">
        <v>0.33500000000000002</v>
      </c>
      <c r="M13" s="1">
        <v>0.36499999999999999</v>
      </c>
      <c r="N13" s="1">
        <v>0.36299999999999999</v>
      </c>
      <c r="O13" s="1">
        <v>0.33700000000000002</v>
      </c>
      <c r="P13" s="1">
        <v>0.36699999999999999</v>
      </c>
      <c r="Q13" s="1">
        <v>0.41699999999999998</v>
      </c>
      <c r="R13" s="1">
        <v>0.33700000000000002</v>
      </c>
      <c r="S13" s="1">
        <v>0.38400000000000001</v>
      </c>
      <c r="T13" s="1">
        <v>0.441</v>
      </c>
      <c r="U13" s="1">
        <v>0.34599999999999997</v>
      </c>
      <c r="V13" s="1">
        <v>0.34100000000000003</v>
      </c>
      <c r="W13" s="1">
        <v>0.38200000000000001</v>
      </c>
      <c r="X13" s="1">
        <v>0.40799999999999997</v>
      </c>
      <c r="Y13" s="1">
        <v>0.33100000000000002</v>
      </c>
      <c r="Z13" s="1">
        <v>0.38200000000000001</v>
      </c>
      <c r="AA13" s="1">
        <v>0.35699999999999998</v>
      </c>
      <c r="AB13" s="1">
        <v>0.28799999999999998</v>
      </c>
      <c r="AC13" s="1">
        <v>0.33</v>
      </c>
      <c r="AD13" s="1">
        <v>0.38800000000000001</v>
      </c>
      <c r="AE13" s="1">
        <v>0.34100000000000003</v>
      </c>
      <c r="AF13" s="1">
        <v>0.36299999999999999</v>
      </c>
      <c r="AG13" s="1">
        <v>0.36899999999999999</v>
      </c>
      <c r="AH13" s="1">
        <v>0.40899999999999997</v>
      </c>
      <c r="AI13" s="1">
        <v>0.313</v>
      </c>
      <c r="AJ13" s="1">
        <v>0.38</v>
      </c>
      <c r="AK13" s="1">
        <v>0.38700000000000001</v>
      </c>
      <c r="AL13" s="1">
        <v>0.34699999999999998</v>
      </c>
      <c r="AM13" s="1">
        <v>0.377</v>
      </c>
      <c r="AN13" s="1">
        <v>0.32900000000000001</v>
      </c>
      <c r="AO13" s="1">
        <v>0.35499999999999998</v>
      </c>
      <c r="AP13" s="1">
        <v>0.33700000000000002</v>
      </c>
      <c r="AQ13" s="1">
        <v>0.32100000000000001</v>
      </c>
      <c r="AR13" s="1">
        <v>0.34</v>
      </c>
      <c r="AS13" s="1">
        <v>0.34399999999999997</v>
      </c>
      <c r="AT13" s="1">
        <v>0.35499999999999998</v>
      </c>
      <c r="AU13" s="1">
        <v>0.374</v>
      </c>
      <c r="AV13" s="1">
        <v>0.37</v>
      </c>
      <c r="AW13" s="1">
        <v>0.35499999999999998</v>
      </c>
      <c r="AX13" s="1">
        <v>0.38500000000000001</v>
      </c>
      <c r="AY13" s="1">
        <v>0.371</v>
      </c>
      <c r="AZ13" s="1">
        <v>0.35499999999999998</v>
      </c>
    </row>
    <row r="14" spans="1:52" x14ac:dyDescent="0.4">
      <c r="A14" s="17"/>
      <c r="B14" s="1">
        <v>5</v>
      </c>
      <c r="C14" s="1">
        <v>0.23699999999999999</v>
      </c>
      <c r="D14" s="1">
        <v>0.23400000000000001</v>
      </c>
      <c r="E14" s="1">
        <v>0.26200000000000001</v>
      </c>
      <c r="F14" s="1">
        <v>0.219</v>
      </c>
      <c r="G14" s="1">
        <v>0.30299999999999999</v>
      </c>
      <c r="H14" s="1">
        <v>0.27100000000000002</v>
      </c>
      <c r="I14" s="1">
        <v>0.311</v>
      </c>
      <c r="J14" s="1">
        <v>0.27500000000000002</v>
      </c>
      <c r="K14" s="1">
        <v>0.25600000000000001</v>
      </c>
      <c r="L14" s="1">
        <v>0.20399999999999999</v>
      </c>
      <c r="M14" s="1">
        <v>0.24299999999999999</v>
      </c>
      <c r="N14" s="1">
        <v>0.26100000000000001</v>
      </c>
      <c r="O14" s="1">
        <v>0.218</v>
      </c>
      <c r="P14" s="1">
        <v>0.23599999999999999</v>
      </c>
      <c r="Q14" s="1">
        <v>0.29099999999999998</v>
      </c>
      <c r="R14" s="1">
        <v>0.253</v>
      </c>
      <c r="S14" s="1">
        <v>0.29099999999999998</v>
      </c>
      <c r="T14" s="1">
        <v>0.33400000000000002</v>
      </c>
      <c r="U14" s="1">
        <v>0.255</v>
      </c>
      <c r="V14" s="1">
        <v>0.246</v>
      </c>
      <c r="W14" s="1">
        <v>0.27100000000000002</v>
      </c>
      <c r="X14" s="1">
        <v>0.29799999999999999</v>
      </c>
      <c r="Y14" s="1">
        <v>0.216</v>
      </c>
      <c r="Z14" s="1">
        <v>0.247</v>
      </c>
      <c r="AA14" s="1">
        <v>0.24199999999999999</v>
      </c>
      <c r="AB14" s="1">
        <v>0.17899999999999999</v>
      </c>
      <c r="AC14" s="1">
        <v>0.22</v>
      </c>
      <c r="AD14" s="1">
        <v>0.26100000000000001</v>
      </c>
      <c r="AE14" s="1">
        <v>0.251</v>
      </c>
      <c r="AF14" s="1">
        <v>0.26900000000000002</v>
      </c>
      <c r="AG14" s="1">
        <v>0.26200000000000001</v>
      </c>
      <c r="AH14" s="1">
        <v>0.26300000000000001</v>
      </c>
      <c r="AI14" s="1">
        <v>0.218</v>
      </c>
      <c r="AJ14" s="1">
        <v>0.22800000000000001</v>
      </c>
      <c r="AK14" s="1">
        <v>0.27300000000000002</v>
      </c>
      <c r="AL14" s="1">
        <v>0.23400000000000001</v>
      </c>
      <c r="AM14" s="1">
        <v>0.27200000000000002</v>
      </c>
      <c r="AN14" s="1">
        <v>0.23100000000000001</v>
      </c>
      <c r="AO14" s="1">
        <v>0.25800000000000001</v>
      </c>
      <c r="AP14" s="1">
        <v>0.20300000000000001</v>
      </c>
      <c r="AQ14" s="1">
        <v>0.221</v>
      </c>
      <c r="AR14" s="1">
        <v>0.23799999999999999</v>
      </c>
      <c r="AS14" s="1">
        <v>0.24299999999999999</v>
      </c>
      <c r="AT14" s="1">
        <v>0.23499999999999999</v>
      </c>
      <c r="AU14" s="1">
        <v>0.25700000000000001</v>
      </c>
      <c r="AV14" s="1">
        <v>0.23100000000000001</v>
      </c>
      <c r="AW14" s="1">
        <v>0.23200000000000001</v>
      </c>
      <c r="AX14" s="1">
        <v>0.28999999999999998</v>
      </c>
      <c r="AY14" s="1">
        <v>0.27900000000000003</v>
      </c>
      <c r="AZ14" s="1">
        <v>0.22700000000000001</v>
      </c>
    </row>
    <row r="15" spans="1:52" x14ac:dyDescent="0.4">
      <c r="A15" s="17"/>
      <c r="B15" s="1">
        <v>10</v>
      </c>
      <c r="C15" s="1">
        <v>0.255</v>
      </c>
      <c r="D15" s="1">
        <v>0.245</v>
      </c>
      <c r="E15" s="1">
        <v>0.254</v>
      </c>
      <c r="F15" s="1">
        <v>0.20899999999999999</v>
      </c>
      <c r="G15" s="1">
        <v>0.28699999999999998</v>
      </c>
      <c r="H15" s="1">
        <v>0.27300000000000002</v>
      </c>
      <c r="I15" s="1">
        <v>0.313</v>
      </c>
      <c r="J15" s="1">
        <v>0.27200000000000002</v>
      </c>
      <c r="K15" s="1">
        <v>0.246</v>
      </c>
      <c r="L15" s="1">
        <v>0.20300000000000001</v>
      </c>
      <c r="M15" s="1">
        <v>0.23599999999999999</v>
      </c>
      <c r="N15" s="1">
        <v>0.254</v>
      </c>
      <c r="O15" s="1">
        <v>0.22</v>
      </c>
      <c r="P15" s="1">
        <v>0.24199999999999999</v>
      </c>
      <c r="Q15" s="1">
        <v>0.28499999999999998</v>
      </c>
      <c r="R15" s="1">
        <v>0.23400000000000001</v>
      </c>
      <c r="S15" s="1">
        <v>0.27100000000000002</v>
      </c>
      <c r="T15" s="1">
        <v>0.33700000000000002</v>
      </c>
      <c r="U15" s="1">
        <v>0.25900000000000001</v>
      </c>
      <c r="V15" s="1">
        <v>0.23400000000000001</v>
      </c>
      <c r="W15" s="1">
        <v>0.27100000000000002</v>
      </c>
      <c r="X15" s="1">
        <v>0.29299999999999998</v>
      </c>
      <c r="Y15" s="1">
        <v>0.224</v>
      </c>
      <c r="Z15" s="1">
        <v>0.245</v>
      </c>
      <c r="AA15" s="1">
        <v>0.24299999999999999</v>
      </c>
      <c r="AB15" s="1">
        <v>0.16600000000000001</v>
      </c>
      <c r="AC15" s="1">
        <v>0.20899999999999999</v>
      </c>
      <c r="AD15" s="1">
        <v>0.255</v>
      </c>
      <c r="AE15" s="1">
        <v>0.224</v>
      </c>
      <c r="AF15" s="1">
        <v>0.27300000000000002</v>
      </c>
      <c r="AG15" s="1">
        <v>0.25900000000000001</v>
      </c>
      <c r="AH15" s="1">
        <v>0.27500000000000002</v>
      </c>
      <c r="AI15" s="1">
        <v>0.20300000000000001</v>
      </c>
      <c r="AJ15" s="1">
        <v>0.23</v>
      </c>
      <c r="AK15" s="1">
        <v>0.255</v>
      </c>
      <c r="AL15" s="1">
        <v>0.222</v>
      </c>
      <c r="AM15" s="1">
        <v>0.25900000000000001</v>
      </c>
      <c r="AN15" s="1">
        <v>0.223</v>
      </c>
      <c r="AO15" s="1">
        <v>0.25900000000000001</v>
      </c>
      <c r="AP15" s="1">
        <v>0.21299999999999999</v>
      </c>
      <c r="AQ15" s="1">
        <v>0.20100000000000001</v>
      </c>
      <c r="AR15" s="1">
        <v>0.24299999999999999</v>
      </c>
      <c r="AS15" s="1">
        <v>0.24</v>
      </c>
      <c r="AT15" s="1">
        <v>0.23300000000000001</v>
      </c>
      <c r="AU15" s="1">
        <v>0.24099999999999999</v>
      </c>
      <c r="AV15" s="1">
        <v>0.24199999999999999</v>
      </c>
      <c r="AW15" s="1">
        <v>0.22</v>
      </c>
      <c r="AX15" s="1">
        <v>0.28399999999999997</v>
      </c>
      <c r="AY15" s="1">
        <v>0.25900000000000001</v>
      </c>
      <c r="AZ15" s="1">
        <v>0.22</v>
      </c>
    </row>
    <row r="16" spans="1:52" x14ac:dyDescent="0.4">
      <c r="A16" s="17"/>
      <c r="B16" s="1">
        <v>15</v>
      </c>
      <c r="C16" s="1">
        <v>0.25600000000000001</v>
      </c>
      <c r="D16" s="1">
        <v>0.23799999999999999</v>
      </c>
      <c r="E16" s="1">
        <v>0.25900000000000001</v>
      </c>
      <c r="F16" s="1">
        <v>0.215</v>
      </c>
      <c r="G16" s="1">
        <v>0.29399999999999998</v>
      </c>
      <c r="H16" s="1">
        <v>0.28399999999999997</v>
      </c>
      <c r="I16" s="1">
        <v>0.313</v>
      </c>
      <c r="J16" s="1">
        <v>0.28799999999999998</v>
      </c>
      <c r="K16" s="1">
        <v>0.251</v>
      </c>
      <c r="L16" s="1">
        <v>0.20100000000000001</v>
      </c>
      <c r="M16" s="1">
        <v>0.22900000000000001</v>
      </c>
      <c r="N16" s="1">
        <v>0.27100000000000002</v>
      </c>
      <c r="O16" s="1">
        <v>0.222</v>
      </c>
      <c r="P16" s="1">
        <v>0.23200000000000001</v>
      </c>
      <c r="Q16" s="1">
        <v>0.27800000000000002</v>
      </c>
      <c r="R16" s="1">
        <v>0.23699999999999999</v>
      </c>
      <c r="S16" s="1">
        <v>0.28299999999999997</v>
      </c>
      <c r="T16" s="1">
        <v>0.34599999999999997</v>
      </c>
      <c r="U16" s="1">
        <v>0.252</v>
      </c>
      <c r="V16" s="1">
        <v>0.246</v>
      </c>
      <c r="W16" s="1">
        <v>0.26900000000000002</v>
      </c>
      <c r="X16" s="1">
        <v>0.29599999999999999</v>
      </c>
      <c r="Y16" s="1">
        <v>0.219</v>
      </c>
      <c r="Z16" s="1">
        <v>0.24399999999999999</v>
      </c>
      <c r="AA16" s="1">
        <v>0.24299999999999999</v>
      </c>
      <c r="AB16" s="1">
        <v>0.161</v>
      </c>
      <c r="AC16" s="1">
        <v>0.218</v>
      </c>
      <c r="AD16" s="1">
        <v>0.254</v>
      </c>
      <c r="AE16" s="1">
        <v>0.215</v>
      </c>
      <c r="AF16" s="1">
        <v>0.26800000000000002</v>
      </c>
      <c r="AG16" s="1">
        <v>0.26800000000000002</v>
      </c>
      <c r="AH16" s="1">
        <v>0.27500000000000002</v>
      </c>
      <c r="AI16" s="1">
        <v>0.20399999999999999</v>
      </c>
      <c r="AJ16" s="1">
        <v>0.23300000000000001</v>
      </c>
      <c r="AK16" s="1">
        <v>0.25700000000000001</v>
      </c>
      <c r="AL16" s="1">
        <v>0.22500000000000001</v>
      </c>
      <c r="AM16" s="1">
        <v>0.251</v>
      </c>
      <c r="AN16" s="1">
        <v>0.22700000000000001</v>
      </c>
      <c r="AO16" s="1">
        <v>0.253</v>
      </c>
      <c r="AP16" s="1">
        <v>0.21</v>
      </c>
      <c r="AQ16" s="1">
        <v>0.20200000000000001</v>
      </c>
      <c r="AR16" s="1">
        <v>0.247</v>
      </c>
      <c r="AS16" s="1">
        <v>0.23799999999999999</v>
      </c>
      <c r="AT16" s="1">
        <v>0.246</v>
      </c>
      <c r="AU16" s="1">
        <v>0.252</v>
      </c>
      <c r="AV16" s="1">
        <v>0.24199999999999999</v>
      </c>
      <c r="AW16" s="1">
        <v>0.23599999999999999</v>
      </c>
      <c r="AX16" s="1">
        <v>0.28499999999999998</v>
      </c>
      <c r="AY16" s="1">
        <v>0.26300000000000001</v>
      </c>
      <c r="AZ16" s="1">
        <v>0.216</v>
      </c>
    </row>
    <row r="17" spans="1:52" x14ac:dyDescent="0.4">
      <c r="A17" s="17"/>
      <c r="B17" s="1">
        <v>20</v>
      </c>
      <c r="C17" s="1">
        <v>0.251</v>
      </c>
      <c r="D17" s="1">
        <v>0.23100000000000001</v>
      </c>
      <c r="E17" s="1">
        <v>0.24199999999999999</v>
      </c>
      <c r="F17" s="1">
        <v>0.20200000000000001</v>
      </c>
      <c r="G17" s="1">
        <v>0.29599999999999999</v>
      </c>
      <c r="H17" s="1">
        <v>0.26800000000000002</v>
      </c>
      <c r="I17" s="1">
        <v>0.32800000000000001</v>
      </c>
      <c r="J17" s="1">
        <v>0.27200000000000002</v>
      </c>
      <c r="K17" s="1">
        <v>0.24</v>
      </c>
      <c r="L17" s="1">
        <v>0.19500000000000001</v>
      </c>
      <c r="M17" s="1">
        <v>0.25800000000000001</v>
      </c>
      <c r="N17" s="1">
        <v>0.27</v>
      </c>
      <c r="O17" s="1">
        <v>0.224</v>
      </c>
      <c r="P17" s="1">
        <v>0.23100000000000001</v>
      </c>
      <c r="Q17" s="1">
        <v>0.27300000000000002</v>
      </c>
      <c r="R17" s="1">
        <v>0.23499999999999999</v>
      </c>
      <c r="S17" s="1">
        <v>0.26300000000000001</v>
      </c>
      <c r="T17" s="1">
        <v>0.32700000000000001</v>
      </c>
      <c r="U17" s="1">
        <v>0.24</v>
      </c>
      <c r="V17" s="1">
        <v>0.25</v>
      </c>
      <c r="W17" s="1">
        <v>0.26600000000000001</v>
      </c>
      <c r="X17" s="1">
        <v>0.29199999999999998</v>
      </c>
      <c r="Y17" s="1">
        <v>0.21</v>
      </c>
      <c r="Z17" s="1">
        <v>0.23799999999999999</v>
      </c>
      <c r="AA17" s="1">
        <v>0.23599999999999999</v>
      </c>
      <c r="AB17" s="1">
        <v>0.159</v>
      </c>
      <c r="AC17" s="1">
        <v>0.21199999999999999</v>
      </c>
      <c r="AD17" s="1">
        <v>0.252</v>
      </c>
      <c r="AE17" s="1">
        <v>0.224</v>
      </c>
      <c r="AF17" s="1">
        <v>0.26200000000000001</v>
      </c>
      <c r="AG17" s="1">
        <v>0.26</v>
      </c>
      <c r="AH17" s="1">
        <v>0.28499999999999998</v>
      </c>
      <c r="AI17" s="1">
        <v>0.19700000000000001</v>
      </c>
      <c r="AJ17" s="1">
        <v>0.22700000000000001</v>
      </c>
      <c r="AK17" s="1">
        <v>0.26800000000000002</v>
      </c>
      <c r="AL17" s="1">
        <v>0.224</v>
      </c>
      <c r="AM17" s="1">
        <v>0.24399999999999999</v>
      </c>
      <c r="AN17" s="1">
        <v>0.22</v>
      </c>
      <c r="AO17" s="1">
        <v>0.245</v>
      </c>
      <c r="AP17" s="1">
        <v>0.21099999999999999</v>
      </c>
      <c r="AQ17" s="1">
        <v>0.20899999999999999</v>
      </c>
      <c r="AR17" s="1">
        <v>0.23899999999999999</v>
      </c>
      <c r="AS17" s="1">
        <v>0.24099999999999999</v>
      </c>
      <c r="AT17" s="1">
        <v>0.23699999999999999</v>
      </c>
      <c r="AU17" s="1">
        <v>0.248</v>
      </c>
      <c r="AV17" s="1">
        <v>0.23300000000000001</v>
      </c>
      <c r="AW17" s="1">
        <v>0.23699999999999999</v>
      </c>
      <c r="AX17" s="1">
        <v>0.27100000000000002</v>
      </c>
      <c r="AY17" s="1">
        <v>0.27</v>
      </c>
      <c r="AZ17" s="1">
        <v>0.21199999999999999</v>
      </c>
    </row>
    <row r="18" spans="1:52" x14ac:dyDescent="0.4">
      <c r="A18" s="17"/>
      <c r="B18" s="1">
        <v>25</v>
      </c>
      <c r="C18" s="1">
        <v>0.253</v>
      </c>
      <c r="D18" s="1">
        <v>0.24099999999999999</v>
      </c>
      <c r="E18" s="1">
        <v>0.23699999999999999</v>
      </c>
      <c r="F18" s="1">
        <v>0.19800000000000001</v>
      </c>
      <c r="G18" s="1">
        <v>0.28499999999999998</v>
      </c>
      <c r="H18" s="1">
        <v>0.26700000000000002</v>
      </c>
      <c r="I18" s="1">
        <v>0.312</v>
      </c>
      <c r="J18" s="1">
        <v>0.27900000000000003</v>
      </c>
      <c r="K18" s="1">
        <v>0.245</v>
      </c>
      <c r="L18" s="1">
        <v>0.19500000000000001</v>
      </c>
      <c r="M18" s="1">
        <v>0.23100000000000001</v>
      </c>
      <c r="N18" s="1">
        <v>0.26300000000000001</v>
      </c>
      <c r="O18" s="1">
        <v>0.22500000000000001</v>
      </c>
      <c r="P18" s="1">
        <v>0.23</v>
      </c>
      <c r="Q18" s="1">
        <v>0.27300000000000002</v>
      </c>
      <c r="R18" s="1">
        <v>0.24099999999999999</v>
      </c>
      <c r="S18" s="1">
        <v>0.27800000000000002</v>
      </c>
      <c r="T18" s="1">
        <v>0.32800000000000001</v>
      </c>
      <c r="U18" s="1">
        <v>0.253</v>
      </c>
      <c r="V18" s="1">
        <v>0.23100000000000001</v>
      </c>
      <c r="W18" s="1">
        <v>0.27200000000000002</v>
      </c>
      <c r="X18" s="1">
        <v>0.28000000000000003</v>
      </c>
      <c r="Y18" s="1">
        <v>0.23100000000000001</v>
      </c>
      <c r="Z18" s="1">
        <v>0.24199999999999999</v>
      </c>
      <c r="AA18" s="1">
        <v>0.23200000000000001</v>
      </c>
      <c r="AB18" s="1">
        <v>0.155</v>
      </c>
      <c r="AC18" s="1">
        <v>0.21199999999999999</v>
      </c>
      <c r="AD18" s="1">
        <v>0.23699999999999999</v>
      </c>
      <c r="AE18" s="1">
        <v>0.219</v>
      </c>
      <c r="AF18" s="1">
        <v>0.255</v>
      </c>
      <c r="AG18" s="1">
        <v>0.25800000000000001</v>
      </c>
      <c r="AH18" s="1">
        <v>0.26700000000000002</v>
      </c>
      <c r="AI18" s="1">
        <v>0.19600000000000001</v>
      </c>
      <c r="AJ18" s="1">
        <v>0.22</v>
      </c>
      <c r="AK18" s="1">
        <v>0.26200000000000001</v>
      </c>
      <c r="AL18" s="1">
        <v>0.21099999999999999</v>
      </c>
      <c r="AM18" s="1">
        <v>0.23599999999999999</v>
      </c>
      <c r="AN18" s="1">
        <v>0.221</v>
      </c>
      <c r="AO18" s="1">
        <v>0.23899999999999999</v>
      </c>
      <c r="AP18" s="1">
        <v>0.21</v>
      </c>
      <c r="AQ18" s="1">
        <v>0.20499999999999999</v>
      </c>
      <c r="AR18" s="1">
        <v>0.247</v>
      </c>
      <c r="AS18" s="1">
        <v>0.24099999999999999</v>
      </c>
      <c r="AT18" s="1">
        <v>0.23400000000000001</v>
      </c>
      <c r="AU18" s="1">
        <v>0.246</v>
      </c>
      <c r="AV18" s="1">
        <v>0.23699999999999999</v>
      </c>
      <c r="AW18" s="1">
        <v>0.22600000000000001</v>
      </c>
      <c r="AX18" s="1">
        <v>0.26600000000000001</v>
      </c>
      <c r="AY18" s="1">
        <v>0.253</v>
      </c>
      <c r="AZ18" s="1">
        <v>0.214</v>
      </c>
    </row>
    <row r="19" spans="1:52" x14ac:dyDescent="0.4">
      <c r="A19" s="17"/>
      <c r="B19" s="1">
        <v>30</v>
      </c>
      <c r="C19" s="1">
        <v>0.245</v>
      </c>
      <c r="D19" s="1">
        <v>0.23499999999999999</v>
      </c>
      <c r="E19" s="1">
        <v>0.23599999999999999</v>
      </c>
      <c r="F19" s="1">
        <v>0.21099999999999999</v>
      </c>
      <c r="G19" s="1">
        <v>0.29599999999999999</v>
      </c>
      <c r="H19" s="1">
        <v>0.26900000000000002</v>
      </c>
      <c r="I19" s="1">
        <v>0.315</v>
      </c>
      <c r="J19" s="1">
        <v>0.27</v>
      </c>
      <c r="K19" s="1">
        <v>0.24299999999999999</v>
      </c>
      <c r="L19" s="1">
        <v>0.19400000000000001</v>
      </c>
      <c r="M19" s="1">
        <v>0.22500000000000001</v>
      </c>
      <c r="N19" s="1">
        <v>0.252</v>
      </c>
      <c r="O19" s="1">
        <v>0.223</v>
      </c>
      <c r="P19" s="1">
        <v>0.22900000000000001</v>
      </c>
      <c r="Q19" s="1">
        <v>0.27700000000000002</v>
      </c>
      <c r="R19" s="1">
        <v>0.22900000000000001</v>
      </c>
      <c r="S19" s="1">
        <v>0.27900000000000003</v>
      </c>
      <c r="T19" s="1">
        <v>0.34300000000000003</v>
      </c>
      <c r="U19" s="1">
        <v>0.25</v>
      </c>
      <c r="V19" s="1">
        <v>0.23200000000000001</v>
      </c>
      <c r="W19" s="1">
        <v>0.26100000000000001</v>
      </c>
      <c r="X19" s="1">
        <v>0.29799999999999999</v>
      </c>
      <c r="Y19" s="1">
        <v>0.21199999999999999</v>
      </c>
      <c r="Z19" s="1">
        <v>0.224</v>
      </c>
      <c r="AA19" s="1">
        <v>0.23699999999999999</v>
      </c>
      <c r="AB19" s="1">
        <v>0.14899999999999999</v>
      </c>
      <c r="AC19" s="1">
        <v>0.214</v>
      </c>
      <c r="AD19" s="1">
        <v>0.245</v>
      </c>
      <c r="AE19" s="1">
        <v>0.22700000000000001</v>
      </c>
      <c r="AF19" s="1">
        <v>0.253</v>
      </c>
      <c r="AG19" s="1">
        <v>0.26200000000000001</v>
      </c>
      <c r="AH19" s="1">
        <v>0.27300000000000002</v>
      </c>
      <c r="AI19" s="1">
        <v>0.20200000000000001</v>
      </c>
      <c r="AJ19" s="1">
        <v>0.23100000000000001</v>
      </c>
      <c r="AK19" s="1">
        <v>0.26400000000000001</v>
      </c>
      <c r="AL19" s="1">
        <v>0.20799999999999999</v>
      </c>
      <c r="AM19" s="1">
        <v>0.24299999999999999</v>
      </c>
      <c r="AN19" s="1">
        <v>0.21199999999999999</v>
      </c>
      <c r="AO19" s="1">
        <v>0.23899999999999999</v>
      </c>
      <c r="AP19" s="1">
        <v>0.20899999999999999</v>
      </c>
      <c r="AQ19" s="1">
        <v>0.19800000000000001</v>
      </c>
      <c r="AR19" s="1">
        <v>0.23100000000000001</v>
      </c>
      <c r="AS19" s="1">
        <v>0.22900000000000001</v>
      </c>
      <c r="AT19" s="1">
        <v>0.23499999999999999</v>
      </c>
      <c r="AU19" s="1">
        <v>0.24199999999999999</v>
      </c>
      <c r="AV19" s="1">
        <v>0.23799999999999999</v>
      </c>
      <c r="AW19" s="1">
        <v>0.21099999999999999</v>
      </c>
      <c r="AX19" s="1">
        <v>0.27400000000000002</v>
      </c>
      <c r="AY19" s="1">
        <v>0.25700000000000001</v>
      </c>
      <c r="AZ19" s="1">
        <v>0.215</v>
      </c>
    </row>
    <row r="20" spans="1:52" x14ac:dyDescent="0.4">
      <c r="A20" s="17"/>
      <c r="B20" s="1">
        <v>35</v>
      </c>
      <c r="C20" s="1">
        <v>0.253</v>
      </c>
      <c r="D20" s="1">
        <v>0.23599999999999999</v>
      </c>
      <c r="E20" s="1">
        <v>0.23799999999999999</v>
      </c>
      <c r="F20" s="1">
        <v>0.20300000000000001</v>
      </c>
      <c r="G20" s="1">
        <v>0.27900000000000003</v>
      </c>
      <c r="H20" s="1">
        <v>0.26800000000000002</v>
      </c>
      <c r="I20" s="1">
        <v>0.30099999999999999</v>
      </c>
      <c r="J20" s="1">
        <v>0.26100000000000001</v>
      </c>
      <c r="K20" s="1">
        <v>0.247</v>
      </c>
      <c r="L20" s="1">
        <v>0.187</v>
      </c>
      <c r="M20" s="1">
        <v>0.24199999999999999</v>
      </c>
      <c r="N20" s="1">
        <v>0.26800000000000002</v>
      </c>
      <c r="O20" s="1">
        <v>0.217</v>
      </c>
      <c r="P20" s="1">
        <v>0.22600000000000001</v>
      </c>
      <c r="Q20" s="1">
        <v>0.26400000000000001</v>
      </c>
      <c r="R20" s="1">
        <v>0.22</v>
      </c>
      <c r="S20" s="1">
        <v>0.25800000000000001</v>
      </c>
      <c r="T20" s="1">
        <v>0.317</v>
      </c>
      <c r="U20" s="1">
        <v>0.23300000000000001</v>
      </c>
      <c r="V20" s="1">
        <v>0.23300000000000001</v>
      </c>
      <c r="W20" s="1">
        <v>0.25700000000000001</v>
      </c>
      <c r="X20" s="1">
        <v>0.29199999999999998</v>
      </c>
      <c r="Y20" s="1">
        <v>0.215</v>
      </c>
      <c r="Z20" s="1">
        <v>0.22800000000000001</v>
      </c>
      <c r="AA20" s="1">
        <v>0.23599999999999999</v>
      </c>
      <c r="AB20" s="1">
        <v>0.16</v>
      </c>
      <c r="AC20" s="1">
        <v>0.216</v>
      </c>
      <c r="AD20" s="1">
        <v>0.24</v>
      </c>
      <c r="AE20" s="1">
        <v>0.221</v>
      </c>
      <c r="AF20" s="1">
        <v>0.246</v>
      </c>
      <c r="AG20" s="1">
        <v>0.246</v>
      </c>
      <c r="AH20" s="1">
        <v>0.25800000000000001</v>
      </c>
      <c r="AI20" s="1">
        <v>0.19700000000000001</v>
      </c>
      <c r="AJ20" s="1">
        <v>0.21299999999999999</v>
      </c>
      <c r="AK20" s="1">
        <v>0.247</v>
      </c>
      <c r="AL20" s="1">
        <v>0.21099999999999999</v>
      </c>
      <c r="AM20" s="1">
        <v>0.23300000000000001</v>
      </c>
      <c r="AN20" s="1">
        <v>0.219</v>
      </c>
      <c r="AO20" s="1">
        <v>0.24099999999999999</v>
      </c>
      <c r="AP20" s="1">
        <v>0.21199999999999999</v>
      </c>
      <c r="AQ20" s="1">
        <v>0.19700000000000001</v>
      </c>
      <c r="AR20" s="1">
        <v>0.21299999999999999</v>
      </c>
      <c r="AS20" s="1">
        <v>0.221</v>
      </c>
      <c r="AT20" s="1">
        <v>0.24</v>
      </c>
      <c r="AU20" s="1">
        <v>0.23899999999999999</v>
      </c>
      <c r="AV20" s="1">
        <v>0.22600000000000001</v>
      </c>
      <c r="AW20" s="1">
        <v>0.217</v>
      </c>
      <c r="AX20" s="1">
        <v>0.26500000000000001</v>
      </c>
      <c r="AY20" s="1">
        <v>0.246</v>
      </c>
      <c r="AZ20" s="1">
        <v>0.221</v>
      </c>
    </row>
    <row r="21" spans="1:52" x14ac:dyDescent="0.4">
      <c r="A21" s="17"/>
      <c r="B21" s="1">
        <v>40</v>
      </c>
      <c r="C21" s="1">
        <v>0.24199999999999999</v>
      </c>
      <c r="D21" s="1">
        <v>0.223</v>
      </c>
      <c r="E21" s="1">
        <v>0.24199999999999999</v>
      </c>
      <c r="F21" s="1">
        <v>0.19600000000000001</v>
      </c>
      <c r="G21" s="1">
        <v>0.28799999999999998</v>
      </c>
      <c r="H21" s="1">
        <v>0.25900000000000001</v>
      </c>
      <c r="I21" s="1">
        <v>0.32700000000000001</v>
      </c>
      <c r="J21" s="1">
        <v>0.26900000000000002</v>
      </c>
      <c r="K21" s="1">
        <v>0.23599999999999999</v>
      </c>
      <c r="L21" s="1">
        <v>0.193</v>
      </c>
      <c r="M21" s="1">
        <v>0.223</v>
      </c>
      <c r="N21" s="1">
        <v>0.246</v>
      </c>
      <c r="O21" s="1">
        <v>0.222</v>
      </c>
      <c r="P21" s="1">
        <v>0.216</v>
      </c>
      <c r="Q21" s="1">
        <v>0.27200000000000002</v>
      </c>
      <c r="R21" s="1">
        <v>0.222</v>
      </c>
      <c r="S21" s="1">
        <v>0.26800000000000002</v>
      </c>
      <c r="T21" s="1">
        <v>0.309</v>
      </c>
      <c r="U21" s="1">
        <v>0.248</v>
      </c>
      <c r="V21" s="1">
        <v>0.23599999999999999</v>
      </c>
      <c r="W21" s="1">
        <v>0.26500000000000001</v>
      </c>
      <c r="X21" s="1">
        <v>0.29099999999999998</v>
      </c>
      <c r="Y21" s="1">
        <v>0.22500000000000001</v>
      </c>
      <c r="Z21" s="1">
        <v>0.22600000000000001</v>
      </c>
      <c r="AA21" s="1">
        <v>0.23400000000000001</v>
      </c>
      <c r="AB21" s="1">
        <v>0.16</v>
      </c>
      <c r="AC21" s="1">
        <v>0.19700000000000001</v>
      </c>
      <c r="AD21" s="1">
        <v>0.23499999999999999</v>
      </c>
      <c r="AE21" s="1">
        <v>0.20899999999999999</v>
      </c>
      <c r="AF21" s="1">
        <v>0.253</v>
      </c>
      <c r="AG21" s="1">
        <v>0.249</v>
      </c>
      <c r="AH21" s="1">
        <v>0.27300000000000002</v>
      </c>
      <c r="AI21" s="1">
        <v>0.187</v>
      </c>
      <c r="AJ21" s="1">
        <v>0.219</v>
      </c>
      <c r="AK21" s="1">
        <v>0.25900000000000001</v>
      </c>
      <c r="AL21" s="1">
        <v>0.216</v>
      </c>
      <c r="AM21" s="1">
        <v>0.22500000000000001</v>
      </c>
      <c r="AN21" s="1">
        <v>0.217</v>
      </c>
      <c r="AO21" s="1">
        <v>0.23899999999999999</v>
      </c>
      <c r="AP21" s="1">
        <v>0.214</v>
      </c>
      <c r="AQ21" s="1">
        <v>0.19</v>
      </c>
      <c r="AR21" s="1">
        <v>0.216</v>
      </c>
      <c r="AS21" s="1">
        <v>0.224</v>
      </c>
      <c r="AT21" s="1">
        <v>0.23599999999999999</v>
      </c>
      <c r="AU21" s="1">
        <v>0.24</v>
      </c>
      <c r="AV21" s="1">
        <v>0.23</v>
      </c>
      <c r="AW21" s="1">
        <v>0.21</v>
      </c>
      <c r="AX21" s="1">
        <v>0.26100000000000001</v>
      </c>
      <c r="AY21" s="1">
        <v>0.25900000000000001</v>
      </c>
      <c r="AZ21" s="1">
        <v>0.22</v>
      </c>
    </row>
    <row r="22" spans="1:52" x14ac:dyDescent="0.4">
      <c r="A22" s="17"/>
      <c r="B22" s="1">
        <v>45</v>
      </c>
      <c r="C22" s="1">
        <v>0.24199999999999999</v>
      </c>
      <c r="D22" s="1">
        <v>0.22600000000000001</v>
      </c>
      <c r="E22" s="1">
        <v>0.217</v>
      </c>
      <c r="F22" s="1">
        <v>0.19800000000000001</v>
      </c>
      <c r="G22" s="1">
        <v>0.28699999999999998</v>
      </c>
      <c r="H22" s="1">
        <v>0.26900000000000002</v>
      </c>
      <c r="I22" s="1">
        <v>0.307</v>
      </c>
      <c r="J22" s="1">
        <v>0.26500000000000001</v>
      </c>
      <c r="K22" s="1">
        <v>0.22700000000000001</v>
      </c>
      <c r="L22" s="1">
        <v>0.188</v>
      </c>
      <c r="M22" s="1">
        <v>0.222</v>
      </c>
      <c r="N22" s="1">
        <v>0.24299999999999999</v>
      </c>
      <c r="O22" s="1">
        <v>0.214</v>
      </c>
      <c r="P22" s="1">
        <v>0.22500000000000001</v>
      </c>
      <c r="Q22" s="1">
        <v>0.26700000000000002</v>
      </c>
      <c r="R22" s="1">
        <v>0.221</v>
      </c>
      <c r="S22" s="1">
        <v>0.26100000000000001</v>
      </c>
      <c r="T22" s="1">
        <v>0.314</v>
      </c>
      <c r="U22" s="1">
        <v>0.23499999999999999</v>
      </c>
      <c r="V22" s="1">
        <v>0.22900000000000001</v>
      </c>
      <c r="W22" s="1">
        <v>0.251</v>
      </c>
      <c r="X22" s="1">
        <v>0.28599999999999998</v>
      </c>
      <c r="Y22" s="1">
        <v>0.21</v>
      </c>
      <c r="Z22" s="1">
        <v>0.219</v>
      </c>
      <c r="AA22" s="1">
        <v>0.23400000000000001</v>
      </c>
      <c r="AB22" s="1">
        <v>0.161</v>
      </c>
      <c r="AC22" s="1">
        <v>0.20399999999999999</v>
      </c>
      <c r="AD22" s="1">
        <v>0.23400000000000001</v>
      </c>
      <c r="AE22" s="1">
        <v>0.20799999999999999</v>
      </c>
      <c r="AF22" s="1">
        <v>0.248</v>
      </c>
      <c r="AG22" s="1">
        <v>0.251</v>
      </c>
      <c r="AH22" s="1">
        <v>0.26200000000000001</v>
      </c>
      <c r="AI22" s="1">
        <v>0.189</v>
      </c>
      <c r="AJ22" s="1">
        <v>0.22</v>
      </c>
      <c r="AK22" s="1">
        <v>0.26300000000000001</v>
      </c>
      <c r="AL22" s="1">
        <v>0.216</v>
      </c>
      <c r="AM22" s="1">
        <v>0.23200000000000001</v>
      </c>
      <c r="AN22" s="1">
        <v>0.20799999999999999</v>
      </c>
      <c r="AO22" s="1">
        <v>0.23</v>
      </c>
      <c r="AP22" s="1">
        <v>0.20399999999999999</v>
      </c>
      <c r="AQ22" s="1">
        <v>0.19800000000000001</v>
      </c>
      <c r="AR22" s="1">
        <v>0.22700000000000001</v>
      </c>
      <c r="AS22" s="1">
        <v>0.22</v>
      </c>
      <c r="AT22" s="1">
        <v>0.23699999999999999</v>
      </c>
      <c r="AU22" s="1">
        <v>0.23300000000000001</v>
      </c>
      <c r="AV22" s="1">
        <v>0.22500000000000001</v>
      </c>
      <c r="AW22" s="1">
        <v>0.216</v>
      </c>
      <c r="AX22" s="1">
        <v>0.26400000000000001</v>
      </c>
      <c r="AY22" s="1">
        <v>0.25600000000000001</v>
      </c>
      <c r="AZ22" s="1">
        <v>0.20599999999999999</v>
      </c>
    </row>
    <row r="23" spans="1:52" x14ac:dyDescent="0.4">
      <c r="A23" s="18"/>
      <c r="B23" s="1">
        <v>50</v>
      </c>
      <c r="C23" s="1">
        <v>0.23100000000000001</v>
      </c>
      <c r="D23" s="1">
        <v>0.22700000000000001</v>
      </c>
      <c r="E23" s="1">
        <v>0.23899999999999999</v>
      </c>
      <c r="F23" s="1">
        <v>0.19600000000000001</v>
      </c>
      <c r="G23" s="1">
        <v>0.27700000000000002</v>
      </c>
      <c r="H23" s="1">
        <v>0.25600000000000001</v>
      </c>
      <c r="I23" s="1">
        <v>0.31</v>
      </c>
      <c r="J23" s="1">
        <v>0.25800000000000001</v>
      </c>
      <c r="K23" s="1">
        <v>0.23100000000000001</v>
      </c>
      <c r="L23" s="1">
        <v>0.183</v>
      </c>
      <c r="M23" s="1">
        <v>0.222</v>
      </c>
      <c r="N23" s="1">
        <v>0.24199999999999999</v>
      </c>
      <c r="O23" s="1">
        <v>0.217</v>
      </c>
      <c r="P23" s="1">
        <v>0.224</v>
      </c>
      <c r="Q23" s="1">
        <v>0.253</v>
      </c>
      <c r="R23" s="1">
        <v>0.22</v>
      </c>
      <c r="S23" s="1">
        <v>0.254</v>
      </c>
      <c r="T23" s="1">
        <v>0.33400000000000002</v>
      </c>
      <c r="U23" s="1">
        <v>0.23400000000000001</v>
      </c>
      <c r="V23" s="1">
        <v>0.22500000000000001</v>
      </c>
      <c r="W23" s="1">
        <v>0.26100000000000001</v>
      </c>
      <c r="X23" s="1">
        <v>0.28499999999999998</v>
      </c>
      <c r="Y23" s="1">
        <v>0.21099999999999999</v>
      </c>
      <c r="Z23" s="1">
        <v>0.224</v>
      </c>
      <c r="AA23" s="1">
        <v>0.22600000000000001</v>
      </c>
      <c r="AB23" s="1">
        <v>0.151</v>
      </c>
      <c r="AC23" s="1">
        <v>0.20399999999999999</v>
      </c>
      <c r="AD23" s="1">
        <v>0.22800000000000001</v>
      </c>
      <c r="AE23" s="1">
        <v>0.21</v>
      </c>
      <c r="AF23" s="1">
        <v>0.245</v>
      </c>
      <c r="AG23" s="1">
        <v>0.246</v>
      </c>
      <c r="AH23" s="1">
        <v>0.25800000000000001</v>
      </c>
      <c r="AI23" s="1">
        <v>0.19900000000000001</v>
      </c>
      <c r="AJ23" s="1">
        <v>0.217</v>
      </c>
      <c r="AK23" s="1">
        <v>0.255</v>
      </c>
      <c r="AL23" s="1">
        <v>0.20899999999999999</v>
      </c>
      <c r="AM23" s="1">
        <v>0.23699999999999999</v>
      </c>
      <c r="AN23" s="1">
        <v>0.20799999999999999</v>
      </c>
      <c r="AO23" s="1">
        <v>0.23699999999999999</v>
      </c>
      <c r="AP23" s="1">
        <v>0.20200000000000001</v>
      </c>
      <c r="AQ23" s="1">
        <v>0.2</v>
      </c>
      <c r="AR23" s="1">
        <v>0.22500000000000001</v>
      </c>
      <c r="AS23" s="1">
        <v>0.221</v>
      </c>
      <c r="AT23" s="1">
        <v>0.23499999999999999</v>
      </c>
      <c r="AU23" s="1">
        <v>0.245</v>
      </c>
      <c r="AV23" s="1">
        <v>0.23899999999999999</v>
      </c>
      <c r="AW23" s="1">
        <v>0.21</v>
      </c>
      <c r="AX23" s="1">
        <v>0.26300000000000001</v>
      </c>
      <c r="AY23" s="1">
        <v>0.25600000000000001</v>
      </c>
      <c r="AZ23" s="1">
        <v>0.20799999999999999</v>
      </c>
    </row>
    <row r="24" spans="1:52" x14ac:dyDescent="0.4">
      <c r="A24" s="19" t="s">
        <v>66</v>
      </c>
      <c r="B24" s="1">
        <v>0</v>
      </c>
      <c r="C24" s="1">
        <f t="shared" ref="C24:C34" si="0">1-C13/0.377</f>
        <v>0</v>
      </c>
      <c r="D24" s="1">
        <f t="shared" ref="D24:D34" si="1">1-D13/0.368</f>
        <v>0</v>
      </c>
      <c r="E24" s="1">
        <f t="shared" ref="E24:E34" si="2">1-E13/0.383</f>
        <v>0</v>
      </c>
      <c r="F24" s="1">
        <f t="shared" ref="F24:F34" si="3">1-F13/0.325</f>
        <v>0</v>
      </c>
      <c r="G24" s="1">
        <f t="shared" ref="G24:G34" si="4">1-G13/0.419</f>
        <v>0</v>
      </c>
      <c r="H24" s="1">
        <f t="shared" ref="H24:H34" si="5">1-H13/0.37</f>
        <v>0</v>
      </c>
      <c r="I24" s="1">
        <f t="shared" ref="I24:I34" si="6">1-I13/0.432</f>
        <v>0</v>
      </c>
      <c r="J24" s="1">
        <f t="shared" ref="J24:J34" si="7">1-J13/0.418</f>
        <v>0</v>
      </c>
      <c r="K24" s="1">
        <f t="shared" ref="K24:K34" si="8">1-K13/0.356</f>
        <v>0</v>
      </c>
      <c r="L24" s="1">
        <f t="shared" ref="L24:L34" si="9">1-L13/0.335</f>
        <v>0</v>
      </c>
      <c r="M24" s="1">
        <f t="shared" ref="M24:M34" si="10">1-M13/0.365</f>
        <v>0</v>
      </c>
      <c r="N24" s="1">
        <f t="shared" ref="N24:N34" si="11">1-N13/0.363</f>
        <v>0</v>
      </c>
      <c r="O24" s="1">
        <f t="shared" ref="O24:O34" si="12">1-O13/0.337</f>
        <v>0</v>
      </c>
      <c r="P24" s="1">
        <f t="shared" ref="P24:P34" si="13">1-P13/0.367</f>
        <v>0</v>
      </c>
      <c r="Q24" s="1">
        <f t="shared" ref="Q24:Q34" si="14">1-Q13/0.417</f>
        <v>0</v>
      </c>
      <c r="R24" s="1">
        <f t="shared" ref="R24:R34" si="15">1-R13/0.337</f>
        <v>0</v>
      </c>
      <c r="S24" s="1">
        <f t="shared" ref="S24:S34" si="16">1-S13/0.384</f>
        <v>0</v>
      </c>
      <c r="T24" s="1">
        <f t="shared" ref="T24:T34" si="17">1-T13/0.441</f>
        <v>0</v>
      </c>
      <c r="U24" s="1">
        <f t="shared" ref="U24:U34" si="18">1-U13/0.346</f>
        <v>0</v>
      </c>
      <c r="V24" s="1">
        <f t="shared" ref="V24:V34" si="19">1-V13/0.341</f>
        <v>0</v>
      </c>
      <c r="W24" s="1">
        <f t="shared" ref="W24:W34" si="20">1-W13/0.382</f>
        <v>0</v>
      </c>
      <c r="X24" s="1">
        <f t="shared" ref="X24:X34" si="21">1-X13/0.408</f>
        <v>0</v>
      </c>
      <c r="Y24" s="1">
        <f t="shared" ref="Y24:Y34" si="22">1-Y13/0.331</f>
        <v>0</v>
      </c>
      <c r="Z24" s="1">
        <f t="shared" ref="Z24:Z34" si="23">1-Z13/0.382</f>
        <v>0</v>
      </c>
      <c r="AA24" s="1">
        <f t="shared" ref="AA24:AA34" si="24">1-AA13/0.357</f>
        <v>0</v>
      </c>
      <c r="AB24" s="1">
        <f t="shared" ref="AB24:AB34" si="25">1-AB13/0.288</f>
        <v>0</v>
      </c>
      <c r="AC24" s="1">
        <f t="shared" ref="AC24:AC34" si="26">1-AC13/0.33</f>
        <v>0</v>
      </c>
      <c r="AD24" s="1">
        <f t="shared" ref="AD24:AD34" si="27">1-AD13/0.388</f>
        <v>0</v>
      </c>
      <c r="AE24" s="1">
        <f t="shared" ref="AE24:AE34" si="28">1-AE13/0.341</f>
        <v>0</v>
      </c>
      <c r="AF24" s="1">
        <f t="shared" ref="AF24:AF34" si="29">1-AF13/0.363</f>
        <v>0</v>
      </c>
      <c r="AG24" s="1">
        <f t="shared" ref="AG24:AG34" si="30">1-AG13/0.369</f>
        <v>0</v>
      </c>
      <c r="AH24" s="1">
        <f t="shared" ref="AH24:AH35" si="31">1-AH13/0.409</f>
        <v>0</v>
      </c>
      <c r="AI24" s="1">
        <f t="shared" ref="AI24:AI34" si="32">1-AI13/0.313</f>
        <v>0</v>
      </c>
      <c r="AJ24" s="1">
        <f t="shared" ref="AJ24:AJ34" si="33">1-AJ13/0.38</f>
        <v>0</v>
      </c>
      <c r="AK24" s="1">
        <f t="shared" ref="AK24:AK34" si="34">1-AK13/0.387</f>
        <v>0</v>
      </c>
      <c r="AL24" s="1">
        <f t="shared" ref="AL24:AL34" si="35">1-AL13/0.347</f>
        <v>0</v>
      </c>
      <c r="AM24" s="1">
        <f t="shared" ref="AM24:AM34" si="36">1-AM13/0.377</f>
        <v>0</v>
      </c>
      <c r="AN24" s="1">
        <f t="shared" ref="AN24:AN34" si="37">1-AN13/0.329</f>
        <v>0</v>
      </c>
      <c r="AO24" s="1">
        <f t="shared" ref="AO24:AO34" si="38">1-AO13/0.355</f>
        <v>0</v>
      </c>
      <c r="AP24" s="1">
        <f t="shared" ref="AP24:AP34" si="39">1-AP13/0.337</f>
        <v>0</v>
      </c>
      <c r="AQ24" s="1">
        <f t="shared" ref="AQ24:AQ34" si="40">1-AQ13/0.321</f>
        <v>0</v>
      </c>
      <c r="AR24" s="1">
        <f t="shared" ref="AR24:AR34" si="41">1-AR13/0.34</f>
        <v>0</v>
      </c>
      <c r="AS24" s="1">
        <f t="shared" ref="AS24:AS34" si="42">1-AS13/0.344</f>
        <v>0</v>
      </c>
      <c r="AT24" s="1">
        <f t="shared" ref="AT24:AT34" si="43">1-AT13/0.355</f>
        <v>0</v>
      </c>
      <c r="AU24" s="1">
        <f t="shared" ref="AU24:AU34" si="44">1-AU13/0.374</f>
        <v>0</v>
      </c>
      <c r="AV24" s="1">
        <f t="shared" ref="AV24:AV34" si="45">1-AV13/0.37</f>
        <v>0</v>
      </c>
      <c r="AW24" s="1">
        <f t="shared" ref="AW24:AW34" si="46">1-AW13/0.355</f>
        <v>0</v>
      </c>
      <c r="AX24" s="1">
        <f t="shared" ref="AX24:AX34" si="47">1-AX13/0.385</f>
        <v>0</v>
      </c>
      <c r="AY24" s="1">
        <f t="shared" ref="AY24:AY34" si="48">1-AY13/0.371</f>
        <v>0</v>
      </c>
      <c r="AZ24" s="1">
        <f t="shared" ref="AZ24:AZ34" si="49">1-AZ13/0.355</f>
        <v>0</v>
      </c>
    </row>
    <row r="25" spans="1:52" x14ac:dyDescent="0.4">
      <c r="A25" s="20"/>
      <c r="B25" s="1">
        <v>5</v>
      </c>
      <c r="C25" s="1">
        <f t="shared" si="0"/>
        <v>0.37135278514588865</v>
      </c>
      <c r="D25" s="1">
        <f t="shared" si="1"/>
        <v>0.36413043478260865</v>
      </c>
      <c r="E25" s="1">
        <f t="shared" si="2"/>
        <v>0.31592689295039167</v>
      </c>
      <c r="F25" s="1">
        <f t="shared" si="3"/>
        <v>0.32615384615384613</v>
      </c>
      <c r="G25" s="1">
        <f t="shared" si="4"/>
        <v>0.27684964200477324</v>
      </c>
      <c r="H25" s="1">
        <f t="shared" si="5"/>
        <v>0.2675675675675675</v>
      </c>
      <c r="I25" s="1">
        <f t="shared" si="6"/>
        <v>0.28009259259259256</v>
      </c>
      <c r="J25" s="1">
        <f t="shared" si="7"/>
        <v>0.34210526315789469</v>
      </c>
      <c r="K25" s="1">
        <f t="shared" si="8"/>
        <v>0.28089887640449429</v>
      </c>
      <c r="L25" s="1">
        <f t="shared" si="9"/>
        <v>0.39104477611940303</v>
      </c>
      <c r="M25" s="1">
        <f t="shared" si="10"/>
        <v>0.33424657534246571</v>
      </c>
      <c r="N25" s="1">
        <f t="shared" si="11"/>
        <v>0.28099173553719003</v>
      </c>
      <c r="O25" s="1">
        <f t="shared" si="12"/>
        <v>0.35311572700296745</v>
      </c>
      <c r="P25" s="1">
        <f t="shared" si="13"/>
        <v>0.35694822888283384</v>
      </c>
      <c r="Q25" s="1">
        <f t="shared" si="14"/>
        <v>0.30215827338129497</v>
      </c>
      <c r="R25" s="1">
        <f t="shared" si="15"/>
        <v>0.24925816023738878</v>
      </c>
      <c r="S25" s="1">
        <f t="shared" si="16"/>
        <v>0.24218750000000011</v>
      </c>
      <c r="T25" s="1">
        <f t="shared" si="17"/>
        <v>0.24263038548752835</v>
      </c>
      <c r="U25" s="1">
        <f t="shared" si="18"/>
        <v>0.26300578034682076</v>
      </c>
      <c r="V25" s="1">
        <f t="shared" si="19"/>
        <v>0.278592375366569</v>
      </c>
      <c r="W25" s="1">
        <f t="shared" si="20"/>
        <v>0.29057591623036649</v>
      </c>
      <c r="X25" s="1">
        <f t="shared" si="21"/>
        <v>0.26960784313725483</v>
      </c>
      <c r="Y25" s="1">
        <f t="shared" si="22"/>
        <v>0.34743202416918428</v>
      </c>
      <c r="Z25" s="1">
        <f t="shared" si="23"/>
        <v>0.35340314136125661</v>
      </c>
      <c r="AA25" s="1">
        <f t="shared" si="24"/>
        <v>0.32212885154061621</v>
      </c>
      <c r="AB25" s="1">
        <f t="shared" si="25"/>
        <v>0.37847222222222221</v>
      </c>
      <c r="AC25" s="1">
        <f t="shared" si="26"/>
        <v>0.33333333333333337</v>
      </c>
      <c r="AD25" s="1">
        <f t="shared" si="27"/>
        <v>0.32731958762886593</v>
      </c>
      <c r="AE25" s="1">
        <f t="shared" si="28"/>
        <v>0.26392961876832854</v>
      </c>
      <c r="AF25" s="1">
        <f t="shared" si="29"/>
        <v>0.25895316804407709</v>
      </c>
      <c r="AG25" s="1">
        <f t="shared" si="30"/>
        <v>0.2899728997289972</v>
      </c>
      <c r="AH25" s="1">
        <f t="shared" si="31"/>
        <v>0.35696821515892418</v>
      </c>
      <c r="AI25" s="1">
        <f t="shared" si="32"/>
        <v>0.30351437699680517</v>
      </c>
      <c r="AJ25" s="1">
        <f t="shared" si="33"/>
        <v>0.4</v>
      </c>
      <c r="AK25" s="1">
        <f t="shared" si="34"/>
        <v>0.29457364341085268</v>
      </c>
      <c r="AL25" s="1">
        <f t="shared" si="35"/>
        <v>0.32564841498559072</v>
      </c>
      <c r="AM25" s="1">
        <f t="shared" si="36"/>
        <v>0.27851458885941638</v>
      </c>
      <c r="AN25" s="1">
        <f t="shared" si="37"/>
        <v>0.2978723404255319</v>
      </c>
      <c r="AO25" s="1">
        <f t="shared" si="38"/>
        <v>0.27323943661971828</v>
      </c>
      <c r="AP25" s="1">
        <f t="shared" si="39"/>
        <v>0.39762611275964388</v>
      </c>
      <c r="AQ25" s="1">
        <f t="shared" si="40"/>
        <v>0.31152647975077885</v>
      </c>
      <c r="AR25" s="1">
        <f t="shared" si="41"/>
        <v>0.30000000000000004</v>
      </c>
      <c r="AS25" s="1">
        <f t="shared" si="42"/>
        <v>0.29360465116279066</v>
      </c>
      <c r="AT25" s="1">
        <f t="shared" si="43"/>
        <v>0.3380281690140845</v>
      </c>
      <c r="AU25" s="1">
        <f t="shared" si="44"/>
        <v>0.31283422459893051</v>
      </c>
      <c r="AV25" s="1">
        <f t="shared" si="45"/>
        <v>0.37567567567567561</v>
      </c>
      <c r="AW25" s="1">
        <f t="shared" si="46"/>
        <v>0.3464788732394366</v>
      </c>
      <c r="AX25" s="1">
        <f t="shared" si="47"/>
        <v>0.24675324675324684</v>
      </c>
      <c r="AY25" s="1">
        <f t="shared" si="48"/>
        <v>0.24797843665768182</v>
      </c>
      <c r="AZ25" s="1">
        <f t="shared" si="49"/>
        <v>0.3605633802816901</v>
      </c>
    </row>
    <row r="26" spans="1:52" x14ac:dyDescent="0.4">
      <c r="A26" s="20"/>
      <c r="B26" s="1">
        <v>10</v>
      </c>
      <c r="C26" s="1">
        <f t="shared" si="0"/>
        <v>0.32360742705570289</v>
      </c>
      <c r="D26" s="1">
        <f t="shared" si="1"/>
        <v>0.33423913043478259</v>
      </c>
      <c r="E26" s="1">
        <f t="shared" si="2"/>
        <v>0.33681462140992169</v>
      </c>
      <c r="F26" s="1">
        <f t="shared" si="3"/>
        <v>0.35692307692307701</v>
      </c>
      <c r="G26" s="1">
        <f t="shared" si="4"/>
        <v>0.31503579952267302</v>
      </c>
      <c r="H26" s="1">
        <f t="shared" si="5"/>
        <v>0.26216216216216215</v>
      </c>
      <c r="I26" s="1">
        <f t="shared" si="6"/>
        <v>0.27546296296296291</v>
      </c>
      <c r="J26" s="1">
        <f t="shared" si="7"/>
        <v>0.34928229665071764</v>
      </c>
      <c r="K26" s="1">
        <f t="shared" si="8"/>
        <v>0.3089887640449438</v>
      </c>
      <c r="L26" s="1">
        <f t="shared" si="9"/>
        <v>0.39402985074626862</v>
      </c>
      <c r="M26" s="1">
        <f t="shared" si="10"/>
        <v>0.35342465753424657</v>
      </c>
      <c r="N26" s="1">
        <f t="shared" si="11"/>
        <v>0.30027548209366384</v>
      </c>
      <c r="O26" s="1">
        <f t="shared" si="12"/>
        <v>0.34718100890207715</v>
      </c>
      <c r="P26" s="1">
        <f t="shared" si="13"/>
        <v>0.34059945504087197</v>
      </c>
      <c r="Q26" s="1">
        <f t="shared" si="14"/>
        <v>0.31654676258992809</v>
      </c>
      <c r="R26" s="1">
        <f t="shared" si="15"/>
        <v>0.3056379821958457</v>
      </c>
      <c r="S26" s="1">
        <f t="shared" si="16"/>
        <v>0.29427083333333326</v>
      </c>
      <c r="T26" s="1">
        <f t="shared" si="17"/>
        <v>0.23582766439909297</v>
      </c>
      <c r="U26" s="1">
        <f t="shared" si="18"/>
        <v>0.25144508670520227</v>
      </c>
      <c r="V26" s="1">
        <f t="shared" si="19"/>
        <v>0.3137829912023461</v>
      </c>
      <c r="W26" s="1">
        <f t="shared" si="20"/>
        <v>0.29057591623036649</v>
      </c>
      <c r="X26" s="1">
        <f t="shared" si="21"/>
        <v>0.28186274509803921</v>
      </c>
      <c r="Y26" s="1">
        <f t="shared" si="22"/>
        <v>0.32326283987915405</v>
      </c>
      <c r="Z26" s="1">
        <f t="shared" si="23"/>
        <v>0.3586387434554974</v>
      </c>
      <c r="AA26" s="1">
        <f t="shared" si="24"/>
        <v>0.31932773109243695</v>
      </c>
      <c r="AB26" s="1">
        <f t="shared" si="25"/>
        <v>0.42361111111111105</v>
      </c>
      <c r="AC26" s="1">
        <f t="shared" si="26"/>
        <v>0.3666666666666667</v>
      </c>
      <c r="AD26" s="1">
        <f t="shared" si="27"/>
        <v>0.34278350515463918</v>
      </c>
      <c r="AE26" s="1">
        <f t="shared" si="28"/>
        <v>0.34310850439882701</v>
      </c>
      <c r="AF26" s="1">
        <f t="shared" si="29"/>
        <v>0.24793388429752061</v>
      </c>
      <c r="AG26" s="1">
        <f t="shared" si="30"/>
        <v>0.29810298102981025</v>
      </c>
      <c r="AH26" s="1">
        <f t="shared" si="31"/>
        <v>0.32762836185819066</v>
      </c>
      <c r="AI26" s="1">
        <f t="shared" si="32"/>
        <v>0.35143769968051108</v>
      </c>
      <c r="AJ26" s="1">
        <f t="shared" si="33"/>
        <v>0.39473684210526316</v>
      </c>
      <c r="AK26" s="1">
        <f t="shared" si="34"/>
        <v>0.34108527131782951</v>
      </c>
      <c r="AL26" s="1">
        <f t="shared" si="35"/>
        <v>0.36023054755043227</v>
      </c>
      <c r="AM26" s="1">
        <f t="shared" si="36"/>
        <v>0.3129973474801061</v>
      </c>
      <c r="AN26" s="1">
        <f t="shared" si="37"/>
        <v>0.32218844984802431</v>
      </c>
      <c r="AO26" s="1">
        <f t="shared" si="38"/>
        <v>0.27042253521126758</v>
      </c>
      <c r="AP26" s="1">
        <f t="shared" si="39"/>
        <v>0.36795252225519293</v>
      </c>
      <c r="AQ26" s="1">
        <f t="shared" si="40"/>
        <v>0.37383177570093451</v>
      </c>
      <c r="AR26" s="1">
        <f t="shared" si="41"/>
        <v>0.28529411764705892</v>
      </c>
      <c r="AS26" s="1">
        <f t="shared" si="42"/>
        <v>0.30232558139534882</v>
      </c>
      <c r="AT26" s="1">
        <f t="shared" si="43"/>
        <v>0.3436619718309859</v>
      </c>
      <c r="AU26" s="1">
        <f t="shared" si="44"/>
        <v>0.35561497326203206</v>
      </c>
      <c r="AV26" s="1">
        <f t="shared" si="45"/>
        <v>0.34594594594594597</v>
      </c>
      <c r="AW26" s="1">
        <f t="shared" si="46"/>
        <v>0.38028169014084501</v>
      </c>
      <c r="AX26" s="1">
        <f t="shared" si="47"/>
        <v>0.26233766233766243</v>
      </c>
      <c r="AY26" s="1">
        <f t="shared" si="48"/>
        <v>0.30188679245283012</v>
      </c>
      <c r="AZ26" s="1">
        <f t="shared" si="49"/>
        <v>0.38028169014084501</v>
      </c>
    </row>
    <row r="27" spans="1:52" x14ac:dyDescent="0.4">
      <c r="A27" s="20"/>
      <c r="B27" s="1">
        <v>15</v>
      </c>
      <c r="C27" s="1">
        <f t="shared" si="0"/>
        <v>0.32095490716180375</v>
      </c>
      <c r="D27" s="1">
        <f t="shared" si="1"/>
        <v>0.35326086956521741</v>
      </c>
      <c r="E27" s="1">
        <f t="shared" si="2"/>
        <v>0.32375979112271536</v>
      </c>
      <c r="F27" s="1">
        <f t="shared" si="3"/>
        <v>0.33846153846153848</v>
      </c>
      <c r="G27" s="1">
        <f t="shared" si="4"/>
        <v>0.29832935560859186</v>
      </c>
      <c r="H27" s="1">
        <f t="shared" si="5"/>
        <v>0.2324324324324325</v>
      </c>
      <c r="I27" s="1">
        <f t="shared" si="6"/>
        <v>0.27546296296296291</v>
      </c>
      <c r="J27" s="1">
        <f t="shared" si="7"/>
        <v>0.31100478468899528</v>
      </c>
      <c r="K27" s="1">
        <f t="shared" si="8"/>
        <v>0.2949438202247191</v>
      </c>
      <c r="L27" s="1">
        <f t="shared" si="9"/>
        <v>0.4</v>
      </c>
      <c r="M27" s="1">
        <f t="shared" si="10"/>
        <v>0.37260273972602731</v>
      </c>
      <c r="N27" s="1">
        <f t="shared" si="11"/>
        <v>0.25344352617079879</v>
      </c>
      <c r="O27" s="1">
        <f t="shared" si="12"/>
        <v>0.34124629080118696</v>
      </c>
      <c r="P27" s="1">
        <f t="shared" si="13"/>
        <v>0.36784741144414168</v>
      </c>
      <c r="Q27" s="1">
        <f t="shared" si="14"/>
        <v>0.33333333333333326</v>
      </c>
      <c r="R27" s="1">
        <f t="shared" si="15"/>
        <v>0.29673590504451042</v>
      </c>
      <c r="S27" s="1">
        <f t="shared" si="16"/>
        <v>0.26302083333333337</v>
      </c>
      <c r="T27" s="1">
        <f t="shared" si="17"/>
        <v>0.21541950113378694</v>
      </c>
      <c r="U27" s="1">
        <f t="shared" si="18"/>
        <v>0.2716763005780346</v>
      </c>
      <c r="V27" s="1">
        <f t="shared" si="19"/>
        <v>0.278592375366569</v>
      </c>
      <c r="W27" s="1">
        <f t="shared" si="20"/>
        <v>0.29581151832460728</v>
      </c>
      <c r="X27" s="1">
        <f t="shared" si="21"/>
        <v>0.27450980392156865</v>
      </c>
      <c r="Y27" s="1">
        <f t="shared" si="22"/>
        <v>0.33836858006042303</v>
      </c>
      <c r="Z27" s="1">
        <f t="shared" si="23"/>
        <v>0.36125654450261779</v>
      </c>
      <c r="AA27" s="1">
        <f t="shared" si="24"/>
        <v>0.31932773109243695</v>
      </c>
      <c r="AB27" s="1">
        <f t="shared" si="25"/>
        <v>0.44097222222222221</v>
      </c>
      <c r="AC27" s="1">
        <f t="shared" si="26"/>
        <v>0.33939393939393947</v>
      </c>
      <c r="AD27" s="1">
        <f t="shared" si="27"/>
        <v>0.34536082474226804</v>
      </c>
      <c r="AE27" s="1">
        <f t="shared" si="28"/>
        <v>0.36950146627565983</v>
      </c>
      <c r="AF27" s="1">
        <f t="shared" si="29"/>
        <v>0.26170798898071623</v>
      </c>
      <c r="AG27" s="1">
        <f t="shared" si="30"/>
        <v>0.27371273712737121</v>
      </c>
      <c r="AH27" s="1">
        <f t="shared" si="31"/>
        <v>0.32762836185819066</v>
      </c>
      <c r="AI27" s="1">
        <f t="shared" si="32"/>
        <v>0.34824281150159753</v>
      </c>
      <c r="AJ27" s="1">
        <f t="shared" si="33"/>
        <v>0.38684210526315788</v>
      </c>
      <c r="AK27" s="1">
        <f t="shared" si="34"/>
        <v>0.33591731266149871</v>
      </c>
      <c r="AL27" s="1">
        <f t="shared" si="35"/>
        <v>0.35158501440922185</v>
      </c>
      <c r="AM27" s="1">
        <f t="shared" si="36"/>
        <v>0.33421750663129979</v>
      </c>
      <c r="AN27" s="1">
        <f t="shared" si="37"/>
        <v>0.3100303951367781</v>
      </c>
      <c r="AO27" s="1">
        <f t="shared" si="38"/>
        <v>0.28732394366197178</v>
      </c>
      <c r="AP27" s="1">
        <f t="shared" si="39"/>
        <v>0.37685459940652821</v>
      </c>
      <c r="AQ27" s="1">
        <f t="shared" si="40"/>
        <v>0.37071651090342672</v>
      </c>
      <c r="AR27" s="1">
        <f t="shared" si="41"/>
        <v>0.27352941176470591</v>
      </c>
      <c r="AS27" s="1">
        <f t="shared" si="42"/>
        <v>0.30813953488372092</v>
      </c>
      <c r="AT27" s="1">
        <f t="shared" si="43"/>
        <v>0.30704225352112668</v>
      </c>
      <c r="AU27" s="1">
        <f t="shared" si="44"/>
        <v>0.3262032085561497</v>
      </c>
      <c r="AV27" s="1">
        <f t="shared" si="45"/>
        <v>0.34594594594594597</v>
      </c>
      <c r="AW27" s="1">
        <f t="shared" si="46"/>
        <v>0.3352112676056338</v>
      </c>
      <c r="AX27" s="1">
        <f t="shared" si="47"/>
        <v>0.25974025974025983</v>
      </c>
      <c r="AY27" s="1">
        <f t="shared" si="48"/>
        <v>0.29110512129380051</v>
      </c>
      <c r="AZ27" s="1">
        <f t="shared" si="49"/>
        <v>0.39154929577464781</v>
      </c>
    </row>
    <row r="28" spans="1:52" x14ac:dyDescent="0.4">
      <c r="A28" s="20"/>
      <c r="B28" s="1">
        <v>20</v>
      </c>
      <c r="C28" s="1">
        <f t="shared" si="0"/>
        <v>0.33421750663129979</v>
      </c>
      <c r="D28" s="1">
        <f t="shared" si="1"/>
        <v>0.37228260869565211</v>
      </c>
      <c r="E28" s="1">
        <f t="shared" si="2"/>
        <v>0.36814621409921677</v>
      </c>
      <c r="F28" s="1">
        <f t="shared" si="3"/>
        <v>0.3784615384615384</v>
      </c>
      <c r="G28" s="1">
        <f t="shared" si="4"/>
        <v>0.2935560859188544</v>
      </c>
      <c r="H28" s="1">
        <f t="shared" si="5"/>
        <v>0.27567567567567564</v>
      </c>
      <c r="I28" s="1">
        <f t="shared" si="6"/>
        <v>0.2407407407407407</v>
      </c>
      <c r="J28" s="1">
        <f t="shared" si="7"/>
        <v>0.34928229665071764</v>
      </c>
      <c r="K28" s="1">
        <f t="shared" si="8"/>
        <v>0.3258426966292135</v>
      </c>
      <c r="L28" s="1">
        <f t="shared" si="9"/>
        <v>0.41791044776119401</v>
      </c>
      <c r="M28" s="1">
        <f t="shared" si="10"/>
        <v>0.29315068493150687</v>
      </c>
      <c r="N28" s="1">
        <f t="shared" si="11"/>
        <v>0.25619834710743794</v>
      </c>
      <c r="O28" s="1">
        <f t="shared" si="12"/>
        <v>0.33531157270029677</v>
      </c>
      <c r="P28" s="1">
        <f t="shared" si="13"/>
        <v>0.37057220708446859</v>
      </c>
      <c r="Q28" s="1">
        <f t="shared" si="14"/>
        <v>0.34532374100719421</v>
      </c>
      <c r="R28" s="1">
        <f t="shared" si="15"/>
        <v>0.30267062314540072</v>
      </c>
      <c r="S28" s="1">
        <f t="shared" si="16"/>
        <v>0.31510416666666663</v>
      </c>
      <c r="T28" s="1">
        <f t="shared" si="17"/>
        <v>0.25850340136054417</v>
      </c>
      <c r="U28" s="1">
        <f t="shared" si="18"/>
        <v>0.30635838150289019</v>
      </c>
      <c r="V28" s="1">
        <f t="shared" si="19"/>
        <v>0.26686217008797664</v>
      </c>
      <c r="W28" s="1">
        <f t="shared" si="20"/>
        <v>0.30366492146596857</v>
      </c>
      <c r="X28" s="1">
        <f t="shared" si="21"/>
        <v>0.28431372549019607</v>
      </c>
      <c r="Y28" s="1">
        <f t="shared" si="22"/>
        <v>0.36555891238670701</v>
      </c>
      <c r="Z28" s="1">
        <f t="shared" si="23"/>
        <v>0.37696335078534038</v>
      </c>
      <c r="AA28" s="1">
        <f t="shared" si="24"/>
        <v>0.33893557422969189</v>
      </c>
      <c r="AB28" s="1">
        <f t="shared" si="25"/>
        <v>0.44791666666666663</v>
      </c>
      <c r="AC28" s="1">
        <f t="shared" si="26"/>
        <v>0.35757575757575766</v>
      </c>
      <c r="AD28" s="1">
        <f t="shared" si="27"/>
        <v>0.35051546391752575</v>
      </c>
      <c r="AE28" s="1">
        <f t="shared" si="28"/>
        <v>0.34310850439882701</v>
      </c>
      <c r="AF28" s="1">
        <f t="shared" si="29"/>
        <v>0.27823691460055089</v>
      </c>
      <c r="AG28" s="1">
        <f t="shared" si="30"/>
        <v>0.29539295392953924</v>
      </c>
      <c r="AH28" s="1">
        <f t="shared" si="31"/>
        <v>0.30317848410757953</v>
      </c>
      <c r="AI28" s="1">
        <f t="shared" si="32"/>
        <v>0.37060702875399354</v>
      </c>
      <c r="AJ28" s="1">
        <f t="shared" si="33"/>
        <v>0.40263157894736845</v>
      </c>
      <c r="AK28" s="1">
        <f t="shared" si="34"/>
        <v>0.30749354005167961</v>
      </c>
      <c r="AL28" s="1">
        <f t="shared" si="35"/>
        <v>0.35446685878962525</v>
      </c>
      <c r="AM28" s="1">
        <f t="shared" si="36"/>
        <v>0.35278514588859422</v>
      </c>
      <c r="AN28" s="1">
        <f t="shared" si="37"/>
        <v>0.33130699088145898</v>
      </c>
      <c r="AO28" s="1">
        <f t="shared" si="38"/>
        <v>0.3098591549295775</v>
      </c>
      <c r="AP28" s="1">
        <f t="shared" si="39"/>
        <v>0.37388724035608312</v>
      </c>
      <c r="AQ28" s="1">
        <f t="shared" si="40"/>
        <v>0.34890965732087231</v>
      </c>
      <c r="AR28" s="1">
        <f t="shared" si="41"/>
        <v>0.29705882352941182</v>
      </c>
      <c r="AS28" s="1">
        <f t="shared" si="42"/>
        <v>0.29941860465116277</v>
      </c>
      <c r="AT28" s="1">
        <f t="shared" si="43"/>
        <v>0.3323943661971831</v>
      </c>
      <c r="AU28" s="1">
        <f t="shared" si="44"/>
        <v>0.33689839572192515</v>
      </c>
      <c r="AV28" s="1">
        <f t="shared" si="45"/>
        <v>0.37027027027027026</v>
      </c>
      <c r="AW28" s="1">
        <f t="shared" si="46"/>
        <v>0.3323943661971831</v>
      </c>
      <c r="AX28" s="1">
        <f t="shared" si="47"/>
        <v>0.29610389610389609</v>
      </c>
      <c r="AY28" s="1">
        <f t="shared" si="48"/>
        <v>0.27223719676549862</v>
      </c>
      <c r="AZ28" s="1">
        <f t="shared" si="49"/>
        <v>0.40281690140845072</v>
      </c>
    </row>
    <row r="29" spans="1:52" x14ac:dyDescent="0.4">
      <c r="A29" s="20"/>
      <c r="B29" s="1">
        <v>25</v>
      </c>
      <c r="C29" s="1">
        <f t="shared" si="0"/>
        <v>0.32891246684350128</v>
      </c>
      <c r="D29" s="1">
        <f t="shared" si="1"/>
        <v>0.34510869565217395</v>
      </c>
      <c r="E29" s="1">
        <f t="shared" si="2"/>
        <v>0.38120104438642299</v>
      </c>
      <c r="F29" s="1">
        <f t="shared" si="3"/>
        <v>0.39076923076923076</v>
      </c>
      <c r="G29" s="1">
        <f t="shared" si="4"/>
        <v>0.31980906921241048</v>
      </c>
      <c r="H29" s="1">
        <f t="shared" si="5"/>
        <v>0.27837837837837831</v>
      </c>
      <c r="I29" s="1">
        <f t="shared" si="6"/>
        <v>0.27777777777777779</v>
      </c>
      <c r="J29" s="1">
        <f t="shared" si="7"/>
        <v>0.33253588516746402</v>
      </c>
      <c r="K29" s="1">
        <f t="shared" si="8"/>
        <v>0.31179775280898869</v>
      </c>
      <c r="L29" s="1">
        <f t="shared" si="9"/>
        <v>0.41791044776119401</v>
      </c>
      <c r="M29" s="1">
        <f t="shared" si="10"/>
        <v>0.36712328767123281</v>
      </c>
      <c r="N29" s="1">
        <f t="shared" si="11"/>
        <v>0.27548209366391174</v>
      </c>
      <c r="O29" s="1">
        <f t="shared" si="12"/>
        <v>0.33234421364985167</v>
      </c>
      <c r="P29" s="1">
        <f t="shared" si="13"/>
        <v>0.3732970027247956</v>
      </c>
      <c r="Q29" s="1">
        <f t="shared" si="14"/>
        <v>0.34532374100719421</v>
      </c>
      <c r="R29" s="1">
        <f t="shared" si="15"/>
        <v>0.28486646884273004</v>
      </c>
      <c r="S29" s="1">
        <f t="shared" si="16"/>
        <v>0.27604166666666663</v>
      </c>
      <c r="T29" s="1">
        <f t="shared" si="17"/>
        <v>0.25623582766439912</v>
      </c>
      <c r="U29" s="1">
        <f t="shared" si="18"/>
        <v>0.26878612716762995</v>
      </c>
      <c r="V29" s="1">
        <f t="shared" si="19"/>
        <v>0.32258064516129037</v>
      </c>
      <c r="W29" s="1">
        <f t="shared" si="20"/>
        <v>0.28795811518324599</v>
      </c>
      <c r="X29" s="1">
        <f t="shared" si="21"/>
        <v>0.31372549019607832</v>
      </c>
      <c r="Y29" s="1">
        <f t="shared" si="22"/>
        <v>0.30211480362537768</v>
      </c>
      <c r="Z29" s="1">
        <f t="shared" si="23"/>
        <v>0.36649214659685869</v>
      </c>
      <c r="AA29" s="1">
        <f t="shared" si="24"/>
        <v>0.35014005602240894</v>
      </c>
      <c r="AB29" s="1">
        <f t="shared" si="25"/>
        <v>0.46180555555555547</v>
      </c>
      <c r="AC29" s="1">
        <f t="shared" si="26"/>
        <v>0.35757575757575766</v>
      </c>
      <c r="AD29" s="1">
        <f t="shared" si="27"/>
        <v>0.38917525773195882</v>
      </c>
      <c r="AE29" s="1">
        <f t="shared" si="28"/>
        <v>0.35777126099706746</v>
      </c>
      <c r="AF29" s="1">
        <f t="shared" si="29"/>
        <v>0.2975206611570248</v>
      </c>
      <c r="AG29" s="1">
        <f t="shared" si="30"/>
        <v>0.30081300813008127</v>
      </c>
      <c r="AH29" s="1">
        <f t="shared" si="31"/>
        <v>0.34718826405867964</v>
      </c>
      <c r="AI29" s="1">
        <f t="shared" si="32"/>
        <v>0.37380191693290732</v>
      </c>
      <c r="AJ29" s="1">
        <f t="shared" si="33"/>
        <v>0.42105263157894735</v>
      </c>
      <c r="AK29" s="1">
        <f t="shared" si="34"/>
        <v>0.32299741602067178</v>
      </c>
      <c r="AL29" s="1">
        <f t="shared" si="35"/>
        <v>0.39193083573487031</v>
      </c>
      <c r="AM29" s="1">
        <f t="shared" si="36"/>
        <v>0.37400530503978779</v>
      </c>
      <c r="AN29" s="1">
        <f t="shared" si="37"/>
        <v>0.32826747720364746</v>
      </c>
      <c r="AO29" s="1">
        <f t="shared" si="38"/>
        <v>0.3267605633802817</v>
      </c>
      <c r="AP29" s="1">
        <f t="shared" si="39"/>
        <v>0.37685459940652821</v>
      </c>
      <c r="AQ29" s="1">
        <f t="shared" si="40"/>
        <v>0.36137071651090347</v>
      </c>
      <c r="AR29" s="1">
        <f t="shared" si="41"/>
        <v>0.27352941176470591</v>
      </c>
      <c r="AS29" s="1">
        <f t="shared" si="42"/>
        <v>0.29941860465116277</v>
      </c>
      <c r="AT29" s="1">
        <f t="shared" si="43"/>
        <v>0.34084507042253509</v>
      </c>
      <c r="AU29" s="1">
        <f t="shared" si="44"/>
        <v>0.34224598930481287</v>
      </c>
      <c r="AV29" s="1">
        <f t="shared" si="45"/>
        <v>0.35945945945945945</v>
      </c>
      <c r="AW29" s="1">
        <f t="shared" si="46"/>
        <v>0.36338028169014081</v>
      </c>
      <c r="AX29" s="1">
        <f t="shared" si="47"/>
        <v>0.30909090909090908</v>
      </c>
      <c r="AY29" s="1">
        <f t="shared" si="48"/>
        <v>0.31805929919137466</v>
      </c>
      <c r="AZ29" s="1">
        <f t="shared" si="49"/>
        <v>0.39718309859154932</v>
      </c>
    </row>
    <row r="30" spans="1:52" x14ac:dyDescent="0.4">
      <c r="A30" s="20"/>
      <c r="B30" s="1">
        <v>30</v>
      </c>
      <c r="C30" s="1">
        <f t="shared" si="0"/>
        <v>0.35013262599469497</v>
      </c>
      <c r="D30" s="1">
        <f t="shared" si="1"/>
        <v>0.36141304347826086</v>
      </c>
      <c r="E30" s="1">
        <f t="shared" si="2"/>
        <v>0.38381201044386426</v>
      </c>
      <c r="F30" s="1">
        <f t="shared" si="3"/>
        <v>0.35076923076923083</v>
      </c>
      <c r="G30" s="1">
        <f t="shared" si="4"/>
        <v>0.2935560859188544</v>
      </c>
      <c r="H30" s="1">
        <f t="shared" si="5"/>
        <v>0.27297297297297296</v>
      </c>
      <c r="I30" s="1">
        <f t="shared" si="6"/>
        <v>0.27083333333333337</v>
      </c>
      <c r="J30" s="1">
        <f t="shared" si="7"/>
        <v>0.35406698564593297</v>
      </c>
      <c r="K30" s="1">
        <f t="shared" si="8"/>
        <v>0.31741573033707859</v>
      </c>
      <c r="L30" s="1">
        <f t="shared" si="9"/>
        <v>0.42089552238805972</v>
      </c>
      <c r="M30" s="1">
        <f t="shared" si="10"/>
        <v>0.38356164383561642</v>
      </c>
      <c r="N30" s="1">
        <f t="shared" si="11"/>
        <v>0.30578512396694213</v>
      </c>
      <c r="O30" s="1">
        <f t="shared" si="12"/>
        <v>0.33827893175074186</v>
      </c>
      <c r="P30" s="1">
        <f t="shared" si="13"/>
        <v>0.37602179836512262</v>
      </c>
      <c r="Q30" s="1">
        <f t="shared" si="14"/>
        <v>0.33573141486810543</v>
      </c>
      <c r="R30" s="1">
        <f t="shared" si="15"/>
        <v>0.32047477744807118</v>
      </c>
      <c r="S30" s="1">
        <f t="shared" si="16"/>
        <v>0.2734375</v>
      </c>
      <c r="T30" s="1">
        <f t="shared" si="17"/>
        <v>0.22222222222222221</v>
      </c>
      <c r="U30" s="1">
        <f t="shared" si="18"/>
        <v>0.2774566473988439</v>
      </c>
      <c r="V30" s="1">
        <f t="shared" si="19"/>
        <v>0.31964809384164228</v>
      </c>
      <c r="W30" s="1">
        <f t="shared" si="20"/>
        <v>0.31675392670157065</v>
      </c>
      <c r="X30" s="1">
        <f t="shared" si="21"/>
        <v>0.26960784313725483</v>
      </c>
      <c r="Y30" s="1">
        <f t="shared" si="22"/>
        <v>0.3595166163141994</v>
      </c>
      <c r="Z30" s="1">
        <f t="shared" si="23"/>
        <v>0.41361256544502623</v>
      </c>
      <c r="AA30" s="1">
        <f t="shared" si="24"/>
        <v>0.33613445378151263</v>
      </c>
      <c r="AB30" s="1">
        <f t="shared" si="25"/>
        <v>0.48263888888888884</v>
      </c>
      <c r="AC30" s="1">
        <f t="shared" si="26"/>
        <v>0.35151515151515156</v>
      </c>
      <c r="AD30" s="1">
        <f t="shared" si="27"/>
        <v>0.36855670103092786</v>
      </c>
      <c r="AE30" s="1">
        <f t="shared" si="28"/>
        <v>0.33431085043988273</v>
      </c>
      <c r="AF30" s="1">
        <f t="shared" si="29"/>
        <v>0.30303030303030298</v>
      </c>
      <c r="AG30" s="1">
        <f t="shared" si="30"/>
        <v>0.2899728997289972</v>
      </c>
      <c r="AH30" s="1">
        <f t="shared" si="31"/>
        <v>0.33251833740831283</v>
      </c>
      <c r="AI30" s="1">
        <f t="shared" si="32"/>
        <v>0.35463258785942486</v>
      </c>
      <c r="AJ30" s="1">
        <f t="shared" si="33"/>
        <v>0.39210526315789473</v>
      </c>
      <c r="AK30" s="1">
        <f t="shared" si="34"/>
        <v>0.31782945736434109</v>
      </c>
      <c r="AL30" s="1">
        <f t="shared" si="35"/>
        <v>0.40057636887608072</v>
      </c>
      <c r="AM30" s="1">
        <f t="shared" si="36"/>
        <v>0.35543766578249336</v>
      </c>
      <c r="AN30" s="1">
        <f t="shared" si="37"/>
        <v>0.35562310030395139</v>
      </c>
      <c r="AO30" s="1">
        <f t="shared" si="38"/>
        <v>0.3267605633802817</v>
      </c>
      <c r="AP30" s="1">
        <f t="shared" si="39"/>
        <v>0.37982195845697331</v>
      </c>
      <c r="AQ30" s="1">
        <f t="shared" si="40"/>
        <v>0.38317757009345788</v>
      </c>
      <c r="AR30" s="1">
        <f t="shared" si="41"/>
        <v>0.32058823529411762</v>
      </c>
      <c r="AS30" s="1">
        <f t="shared" si="42"/>
        <v>0.33430232558139528</v>
      </c>
      <c r="AT30" s="1">
        <f t="shared" si="43"/>
        <v>0.3380281690140845</v>
      </c>
      <c r="AU30" s="1">
        <f t="shared" si="44"/>
        <v>0.3529411764705882</v>
      </c>
      <c r="AV30" s="1">
        <f t="shared" si="45"/>
        <v>0.35675675675675678</v>
      </c>
      <c r="AW30" s="1">
        <f t="shared" si="46"/>
        <v>0.40563380281690142</v>
      </c>
      <c r="AX30" s="1">
        <f t="shared" si="47"/>
        <v>0.2883116883116883</v>
      </c>
      <c r="AY30" s="1">
        <f t="shared" si="48"/>
        <v>0.30727762803234504</v>
      </c>
      <c r="AZ30" s="1">
        <f t="shared" si="49"/>
        <v>0.39436619718309862</v>
      </c>
    </row>
    <row r="31" spans="1:52" x14ac:dyDescent="0.4">
      <c r="A31" s="20"/>
      <c r="B31" s="1">
        <v>35</v>
      </c>
      <c r="C31" s="1">
        <f t="shared" si="0"/>
        <v>0.32891246684350128</v>
      </c>
      <c r="D31" s="1">
        <f t="shared" si="1"/>
        <v>0.35869565217391308</v>
      </c>
      <c r="E31" s="1">
        <f t="shared" si="2"/>
        <v>0.37859007832898173</v>
      </c>
      <c r="F31" s="1">
        <f t="shared" si="3"/>
        <v>0.37538461538461532</v>
      </c>
      <c r="G31" s="1">
        <f t="shared" si="4"/>
        <v>0.33412887828162285</v>
      </c>
      <c r="H31" s="1">
        <f t="shared" si="5"/>
        <v>0.27567567567567564</v>
      </c>
      <c r="I31" s="1">
        <f t="shared" si="6"/>
        <v>0.30324074074074081</v>
      </c>
      <c r="J31" s="1">
        <f t="shared" si="7"/>
        <v>0.37559808612440182</v>
      </c>
      <c r="K31" s="1">
        <f t="shared" si="8"/>
        <v>0.3061797752808989</v>
      </c>
      <c r="L31" s="1">
        <f t="shared" si="9"/>
        <v>0.44179104477611941</v>
      </c>
      <c r="M31" s="1">
        <f t="shared" si="10"/>
        <v>0.33698630136986296</v>
      </c>
      <c r="N31" s="1">
        <f t="shared" si="11"/>
        <v>0.26170798898071623</v>
      </c>
      <c r="O31" s="1">
        <f t="shared" si="12"/>
        <v>0.35608308605341255</v>
      </c>
      <c r="P31" s="1">
        <f t="shared" si="13"/>
        <v>0.38419618528610355</v>
      </c>
      <c r="Q31" s="1">
        <f t="shared" si="14"/>
        <v>0.36690647482014382</v>
      </c>
      <c r="R31" s="1">
        <f t="shared" si="15"/>
        <v>0.34718100890207715</v>
      </c>
      <c r="S31" s="1">
        <f t="shared" si="16"/>
        <v>0.328125</v>
      </c>
      <c r="T31" s="1">
        <f t="shared" si="17"/>
        <v>0.28117913832199548</v>
      </c>
      <c r="U31" s="1">
        <f t="shared" si="18"/>
        <v>0.32658959537572241</v>
      </c>
      <c r="V31" s="1">
        <f t="shared" si="19"/>
        <v>0.31671554252199419</v>
      </c>
      <c r="W31" s="1">
        <f t="shared" si="20"/>
        <v>0.32722513089005234</v>
      </c>
      <c r="X31" s="1">
        <f t="shared" si="21"/>
        <v>0.28431372549019607</v>
      </c>
      <c r="Y31" s="1">
        <f t="shared" si="22"/>
        <v>0.35045317220543815</v>
      </c>
      <c r="Z31" s="1">
        <f t="shared" si="23"/>
        <v>0.40314136125654454</v>
      </c>
      <c r="AA31" s="1">
        <f t="shared" si="24"/>
        <v>0.33893557422969189</v>
      </c>
      <c r="AB31" s="1">
        <f t="shared" si="25"/>
        <v>0.44444444444444442</v>
      </c>
      <c r="AC31" s="1">
        <f t="shared" si="26"/>
        <v>0.34545454545454546</v>
      </c>
      <c r="AD31" s="1">
        <f t="shared" si="27"/>
        <v>0.38144329896907225</v>
      </c>
      <c r="AE31" s="1">
        <f t="shared" si="28"/>
        <v>0.35190615835777128</v>
      </c>
      <c r="AF31" s="1">
        <f t="shared" si="29"/>
        <v>0.3223140495867769</v>
      </c>
      <c r="AG31" s="1">
        <f t="shared" si="30"/>
        <v>0.33333333333333337</v>
      </c>
      <c r="AH31" s="1">
        <f t="shared" si="31"/>
        <v>0.36919315403422981</v>
      </c>
      <c r="AI31" s="1">
        <f t="shared" si="32"/>
        <v>0.37060702875399354</v>
      </c>
      <c r="AJ31" s="1">
        <f t="shared" si="33"/>
        <v>0.43947368421052635</v>
      </c>
      <c r="AK31" s="1">
        <f t="shared" si="34"/>
        <v>0.36175710594315247</v>
      </c>
      <c r="AL31" s="1">
        <f t="shared" si="35"/>
        <v>0.39193083573487031</v>
      </c>
      <c r="AM31" s="1">
        <f t="shared" si="36"/>
        <v>0.38196286472148533</v>
      </c>
      <c r="AN31" s="1">
        <f t="shared" si="37"/>
        <v>0.33434650455927051</v>
      </c>
      <c r="AO31" s="1">
        <f t="shared" si="38"/>
        <v>0.3211267605633803</v>
      </c>
      <c r="AP31" s="1">
        <f t="shared" si="39"/>
        <v>0.37091988130563802</v>
      </c>
      <c r="AQ31" s="1">
        <f t="shared" si="40"/>
        <v>0.38629283489096577</v>
      </c>
      <c r="AR31" s="1">
        <f t="shared" si="41"/>
        <v>0.37352941176470589</v>
      </c>
      <c r="AS31" s="1">
        <f t="shared" si="42"/>
        <v>0.35755813953488369</v>
      </c>
      <c r="AT31" s="1">
        <f t="shared" si="43"/>
        <v>0.323943661971831</v>
      </c>
      <c r="AU31" s="1">
        <f t="shared" si="44"/>
        <v>0.36096256684491979</v>
      </c>
      <c r="AV31" s="1">
        <f t="shared" si="45"/>
        <v>0.38918918918918921</v>
      </c>
      <c r="AW31" s="1">
        <f t="shared" si="46"/>
        <v>0.38873239436619711</v>
      </c>
      <c r="AX31" s="1">
        <f t="shared" si="47"/>
        <v>0.31168831168831168</v>
      </c>
      <c r="AY31" s="1">
        <f t="shared" si="48"/>
        <v>0.33692722371967654</v>
      </c>
      <c r="AZ31" s="1">
        <f t="shared" si="49"/>
        <v>0.37746478873239431</v>
      </c>
    </row>
    <row r="32" spans="1:52" x14ac:dyDescent="0.4">
      <c r="A32" s="20"/>
      <c r="B32" s="1">
        <v>40</v>
      </c>
      <c r="C32" s="1">
        <f t="shared" si="0"/>
        <v>0.35809018567639261</v>
      </c>
      <c r="D32" s="1">
        <f t="shared" si="1"/>
        <v>0.39402173913043481</v>
      </c>
      <c r="E32" s="1">
        <f t="shared" si="2"/>
        <v>0.36814621409921677</v>
      </c>
      <c r="F32" s="1">
        <f t="shared" si="3"/>
        <v>0.39692307692307693</v>
      </c>
      <c r="G32" s="1">
        <f t="shared" si="4"/>
        <v>0.31264916467780435</v>
      </c>
      <c r="H32" s="1">
        <f t="shared" si="5"/>
        <v>0.29999999999999993</v>
      </c>
      <c r="I32" s="1">
        <f t="shared" si="6"/>
        <v>0.24305555555555547</v>
      </c>
      <c r="J32" s="1">
        <f t="shared" si="7"/>
        <v>0.35645933014354059</v>
      </c>
      <c r="K32" s="1">
        <f t="shared" si="8"/>
        <v>0.3370786516853933</v>
      </c>
      <c r="L32" s="1">
        <f t="shared" si="9"/>
        <v>0.42388059701492542</v>
      </c>
      <c r="M32" s="1">
        <f t="shared" si="10"/>
        <v>0.38904109589041092</v>
      </c>
      <c r="N32" s="1">
        <f t="shared" si="11"/>
        <v>0.3223140495867769</v>
      </c>
      <c r="O32" s="1">
        <f t="shared" si="12"/>
        <v>0.34124629080118696</v>
      </c>
      <c r="P32" s="1">
        <f t="shared" si="13"/>
        <v>0.41144414168937327</v>
      </c>
      <c r="Q32" s="1">
        <f t="shared" si="14"/>
        <v>0.34772182254196637</v>
      </c>
      <c r="R32" s="1">
        <f t="shared" si="15"/>
        <v>0.34124629080118696</v>
      </c>
      <c r="S32" s="1">
        <f t="shared" si="16"/>
        <v>0.30208333333333326</v>
      </c>
      <c r="T32" s="1">
        <f t="shared" si="17"/>
        <v>0.29931972789115646</v>
      </c>
      <c r="U32" s="1">
        <f t="shared" si="18"/>
        <v>0.28323699421965309</v>
      </c>
      <c r="V32" s="1">
        <f t="shared" si="19"/>
        <v>0.30791788856304991</v>
      </c>
      <c r="W32" s="1">
        <f t="shared" si="20"/>
        <v>0.30628272251308897</v>
      </c>
      <c r="X32" s="1">
        <f t="shared" si="21"/>
        <v>0.28676470588235292</v>
      </c>
      <c r="Y32" s="1">
        <f t="shared" si="22"/>
        <v>0.3202416918429003</v>
      </c>
      <c r="Z32" s="1">
        <f t="shared" si="23"/>
        <v>0.40837696335078533</v>
      </c>
      <c r="AA32" s="1">
        <f t="shared" si="24"/>
        <v>0.34453781512605031</v>
      </c>
      <c r="AB32" s="1">
        <f t="shared" si="25"/>
        <v>0.44444444444444442</v>
      </c>
      <c r="AC32" s="1">
        <f t="shared" si="26"/>
        <v>0.40303030303030307</v>
      </c>
      <c r="AD32" s="1">
        <f t="shared" si="27"/>
        <v>0.39432989690721654</v>
      </c>
      <c r="AE32" s="1">
        <f t="shared" si="28"/>
        <v>0.38709677419354849</v>
      </c>
      <c r="AF32" s="1">
        <f t="shared" si="29"/>
        <v>0.30303030303030298</v>
      </c>
      <c r="AG32" s="1">
        <f t="shared" si="30"/>
        <v>0.32520325203252032</v>
      </c>
      <c r="AH32" s="1">
        <f t="shared" si="31"/>
        <v>0.33251833740831283</v>
      </c>
      <c r="AI32" s="1">
        <f t="shared" si="32"/>
        <v>0.402555910543131</v>
      </c>
      <c r="AJ32" s="1">
        <f t="shared" si="33"/>
        <v>0.42368421052631577</v>
      </c>
      <c r="AK32" s="1">
        <f t="shared" si="34"/>
        <v>0.33074935400516792</v>
      </c>
      <c r="AL32" s="1">
        <f t="shared" si="35"/>
        <v>0.37752161383285299</v>
      </c>
      <c r="AM32" s="1">
        <f t="shared" si="36"/>
        <v>0.40318302387267901</v>
      </c>
      <c r="AN32" s="1">
        <f t="shared" si="37"/>
        <v>0.34042553191489366</v>
      </c>
      <c r="AO32" s="1">
        <f t="shared" si="38"/>
        <v>0.3267605633802817</v>
      </c>
      <c r="AP32" s="1">
        <f t="shared" si="39"/>
        <v>0.36498516320474783</v>
      </c>
      <c r="AQ32" s="1">
        <f t="shared" si="40"/>
        <v>0.40809968847352029</v>
      </c>
      <c r="AR32" s="1">
        <f t="shared" si="41"/>
        <v>0.36470588235294121</v>
      </c>
      <c r="AS32" s="1">
        <f t="shared" si="42"/>
        <v>0.34883720930232553</v>
      </c>
      <c r="AT32" s="1">
        <f t="shared" si="43"/>
        <v>0.3352112676056338</v>
      </c>
      <c r="AU32" s="1">
        <f t="shared" si="44"/>
        <v>0.35828877005347592</v>
      </c>
      <c r="AV32" s="1">
        <f t="shared" si="45"/>
        <v>0.3783783783783784</v>
      </c>
      <c r="AW32" s="1">
        <f t="shared" si="46"/>
        <v>0.40845070422535212</v>
      </c>
      <c r="AX32" s="1">
        <f t="shared" si="47"/>
        <v>0.32207792207792207</v>
      </c>
      <c r="AY32" s="1">
        <f t="shared" si="48"/>
        <v>0.30188679245283012</v>
      </c>
      <c r="AZ32" s="1">
        <f t="shared" si="49"/>
        <v>0.38028169014084501</v>
      </c>
    </row>
    <row r="33" spans="1:52" x14ac:dyDescent="0.4">
      <c r="A33" s="20"/>
      <c r="B33" s="1">
        <v>45</v>
      </c>
      <c r="C33" s="1">
        <f t="shared" si="0"/>
        <v>0.35809018567639261</v>
      </c>
      <c r="D33" s="1">
        <f t="shared" si="1"/>
        <v>0.38586956521739124</v>
      </c>
      <c r="E33" s="1">
        <f t="shared" si="2"/>
        <v>0.4334203655352481</v>
      </c>
      <c r="F33" s="1">
        <f t="shared" si="3"/>
        <v>0.39076923076923076</v>
      </c>
      <c r="G33" s="1">
        <f t="shared" si="4"/>
        <v>0.31503579952267302</v>
      </c>
      <c r="H33" s="1">
        <f t="shared" si="5"/>
        <v>0.27297297297297296</v>
      </c>
      <c r="I33" s="1">
        <f t="shared" si="6"/>
        <v>0.28935185185185186</v>
      </c>
      <c r="J33" s="1">
        <f t="shared" si="7"/>
        <v>0.36602870813397126</v>
      </c>
      <c r="K33" s="1">
        <f t="shared" si="8"/>
        <v>0.36235955056179769</v>
      </c>
      <c r="L33" s="1">
        <f t="shared" si="9"/>
        <v>0.43880597014925371</v>
      </c>
      <c r="M33" s="1">
        <f t="shared" si="10"/>
        <v>0.39178082191780816</v>
      </c>
      <c r="N33" s="1">
        <f t="shared" si="11"/>
        <v>0.33057851239669422</v>
      </c>
      <c r="O33" s="1">
        <f t="shared" si="12"/>
        <v>0.36498516320474783</v>
      </c>
      <c r="P33" s="1">
        <f t="shared" si="13"/>
        <v>0.38692098092643046</v>
      </c>
      <c r="Q33" s="1">
        <f t="shared" si="14"/>
        <v>0.35971223021582732</v>
      </c>
      <c r="R33" s="1">
        <f t="shared" si="15"/>
        <v>0.34421364985163205</v>
      </c>
      <c r="S33" s="1">
        <f t="shared" si="16"/>
        <v>0.3203125</v>
      </c>
      <c r="T33" s="1">
        <f t="shared" si="17"/>
        <v>0.28798185941043086</v>
      </c>
      <c r="U33" s="1">
        <f t="shared" si="18"/>
        <v>0.32080924855491333</v>
      </c>
      <c r="V33" s="1">
        <f t="shared" si="19"/>
        <v>0.32844574780058655</v>
      </c>
      <c r="W33" s="1">
        <f t="shared" si="20"/>
        <v>0.34293193717277493</v>
      </c>
      <c r="X33" s="1">
        <f t="shared" si="21"/>
        <v>0.2990196078431373</v>
      </c>
      <c r="Y33" s="1">
        <f t="shared" si="22"/>
        <v>0.36555891238670701</v>
      </c>
      <c r="Z33" s="1">
        <f t="shared" si="23"/>
        <v>0.42670157068062831</v>
      </c>
      <c r="AA33" s="1">
        <f t="shared" si="24"/>
        <v>0.34453781512605031</v>
      </c>
      <c r="AB33" s="1">
        <f t="shared" si="25"/>
        <v>0.44097222222222221</v>
      </c>
      <c r="AC33" s="1">
        <f t="shared" si="26"/>
        <v>0.38181818181818183</v>
      </c>
      <c r="AD33" s="1">
        <f t="shared" si="27"/>
        <v>0.39690721649484539</v>
      </c>
      <c r="AE33" s="1">
        <f t="shared" si="28"/>
        <v>0.39002932551319658</v>
      </c>
      <c r="AF33" s="1">
        <f t="shared" si="29"/>
        <v>0.3168044077134986</v>
      </c>
      <c r="AG33" s="1">
        <f t="shared" si="30"/>
        <v>0.31978319783197828</v>
      </c>
      <c r="AH33" s="1">
        <f t="shared" si="31"/>
        <v>0.35941320293398527</v>
      </c>
      <c r="AI33" s="1">
        <f t="shared" si="32"/>
        <v>0.39616613418530355</v>
      </c>
      <c r="AJ33" s="1">
        <f t="shared" si="33"/>
        <v>0.42105263157894735</v>
      </c>
      <c r="AK33" s="1">
        <f t="shared" si="34"/>
        <v>0.32041343669250644</v>
      </c>
      <c r="AL33" s="1">
        <f t="shared" si="35"/>
        <v>0.37752161383285299</v>
      </c>
      <c r="AM33" s="1">
        <f t="shared" si="36"/>
        <v>0.38461538461538458</v>
      </c>
      <c r="AN33" s="1">
        <f t="shared" si="37"/>
        <v>0.36778115501519759</v>
      </c>
      <c r="AO33" s="1">
        <f t="shared" si="38"/>
        <v>0.352112676056338</v>
      </c>
      <c r="AP33" s="1">
        <f t="shared" si="39"/>
        <v>0.3946587537091989</v>
      </c>
      <c r="AQ33" s="1">
        <f t="shared" si="40"/>
        <v>0.38317757009345788</v>
      </c>
      <c r="AR33" s="1">
        <f t="shared" si="41"/>
        <v>0.33235294117647063</v>
      </c>
      <c r="AS33" s="1">
        <f t="shared" si="42"/>
        <v>0.36046511627906974</v>
      </c>
      <c r="AT33" s="1">
        <f t="shared" si="43"/>
        <v>0.3323943661971831</v>
      </c>
      <c r="AU33" s="1">
        <f t="shared" si="44"/>
        <v>0.37700534759358284</v>
      </c>
      <c r="AV33" s="1">
        <f t="shared" si="45"/>
        <v>0.39189189189189189</v>
      </c>
      <c r="AW33" s="1">
        <f t="shared" si="46"/>
        <v>0.39154929577464781</v>
      </c>
      <c r="AX33" s="1">
        <f t="shared" si="47"/>
        <v>0.31428571428571428</v>
      </c>
      <c r="AY33" s="1">
        <f t="shared" si="48"/>
        <v>0.30997304582210239</v>
      </c>
      <c r="AZ33" s="1">
        <f t="shared" si="49"/>
        <v>0.41971830985915493</v>
      </c>
    </row>
    <row r="34" spans="1:52" x14ac:dyDescent="0.4">
      <c r="A34" s="21"/>
      <c r="B34" s="1">
        <v>50</v>
      </c>
      <c r="C34" s="1">
        <f t="shared" si="0"/>
        <v>0.38726790450928383</v>
      </c>
      <c r="D34" s="1">
        <f t="shared" si="1"/>
        <v>0.38315217391304346</v>
      </c>
      <c r="E34" s="1">
        <f t="shared" si="2"/>
        <v>0.37597911227154046</v>
      </c>
      <c r="F34" s="1">
        <f t="shared" si="3"/>
        <v>0.39692307692307693</v>
      </c>
      <c r="G34" s="1">
        <f t="shared" si="4"/>
        <v>0.33890214797136031</v>
      </c>
      <c r="H34" s="1">
        <f t="shared" si="5"/>
        <v>0.30810810810810807</v>
      </c>
      <c r="I34" s="1">
        <f t="shared" si="6"/>
        <v>0.28240740740740744</v>
      </c>
      <c r="J34" s="1">
        <f t="shared" si="7"/>
        <v>0.38277511961722488</v>
      </c>
      <c r="K34" s="1">
        <f t="shared" si="8"/>
        <v>0.35112359550561789</v>
      </c>
      <c r="L34" s="1">
        <f t="shared" si="9"/>
        <v>0.45373134328358211</v>
      </c>
      <c r="M34" s="1">
        <f t="shared" si="10"/>
        <v>0.39178082191780816</v>
      </c>
      <c r="N34" s="1">
        <f t="shared" si="11"/>
        <v>0.33333333333333337</v>
      </c>
      <c r="O34" s="1">
        <f t="shared" si="12"/>
        <v>0.35608308605341255</v>
      </c>
      <c r="P34" s="1">
        <f t="shared" si="13"/>
        <v>0.38964577656675747</v>
      </c>
      <c r="Q34" s="1">
        <f t="shared" si="14"/>
        <v>0.39328537170263789</v>
      </c>
      <c r="R34" s="1">
        <f t="shared" si="15"/>
        <v>0.34718100890207715</v>
      </c>
      <c r="S34" s="1">
        <f t="shared" si="16"/>
        <v>0.33854166666666663</v>
      </c>
      <c r="T34" s="1">
        <f t="shared" si="17"/>
        <v>0.24263038548752835</v>
      </c>
      <c r="U34" s="1">
        <f t="shared" si="18"/>
        <v>0.32369942196531787</v>
      </c>
      <c r="V34" s="1">
        <f t="shared" si="19"/>
        <v>0.34017595307917892</v>
      </c>
      <c r="W34" s="1">
        <f t="shared" si="20"/>
        <v>0.31675392670157065</v>
      </c>
      <c r="X34" s="1">
        <f t="shared" si="21"/>
        <v>0.30147058823529416</v>
      </c>
      <c r="Y34" s="1">
        <f t="shared" si="22"/>
        <v>0.36253776435045326</v>
      </c>
      <c r="Z34" s="1">
        <f t="shared" si="23"/>
        <v>0.41361256544502623</v>
      </c>
      <c r="AA34" s="1">
        <f t="shared" si="24"/>
        <v>0.36694677871148451</v>
      </c>
      <c r="AB34" s="1">
        <f t="shared" si="25"/>
        <v>0.47569444444444442</v>
      </c>
      <c r="AC34" s="1">
        <f t="shared" si="26"/>
        <v>0.38181818181818183</v>
      </c>
      <c r="AD34" s="1">
        <f t="shared" si="27"/>
        <v>0.41237113402061853</v>
      </c>
      <c r="AE34" s="1">
        <f t="shared" si="28"/>
        <v>0.3841642228739004</v>
      </c>
      <c r="AF34" s="1">
        <f t="shared" si="29"/>
        <v>0.32506887052341593</v>
      </c>
      <c r="AG34" s="1">
        <f t="shared" si="30"/>
        <v>0.33333333333333337</v>
      </c>
      <c r="AH34" s="1">
        <f t="shared" si="31"/>
        <v>0.36919315403422981</v>
      </c>
      <c r="AI34" s="1">
        <f t="shared" si="32"/>
        <v>0.36421725239616609</v>
      </c>
      <c r="AJ34" s="1">
        <f t="shared" si="33"/>
        <v>0.42894736842105263</v>
      </c>
      <c r="AK34" s="1">
        <f t="shared" si="34"/>
        <v>0.34108527131782951</v>
      </c>
      <c r="AL34" s="1">
        <f t="shared" si="35"/>
        <v>0.39769452449567722</v>
      </c>
      <c r="AM34" s="1">
        <f t="shared" si="36"/>
        <v>0.37135278514588865</v>
      </c>
      <c r="AN34" s="1">
        <f t="shared" si="37"/>
        <v>0.36778115501519759</v>
      </c>
      <c r="AO34" s="1">
        <f t="shared" si="38"/>
        <v>0.3323943661971831</v>
      </c>
      <c r="AP34" s="1">
        <f t="shared" si="39"/>
        <v>0.40059347181008897</v>
      </c>
      <c r="AQ34" s="1">
        <f t="shared" si="40"/>
        <v>0.3769470404984423</v>
      </c>
      <c r="AR34" s="1">
        <f t="shared" si="41"/>
        <v>0.33823529411764708</v>
      </c>
      <c r="AS34" s="1">
        <f t="shared" si="42"/>
        <v>0.35755813953488369</v>
      </c>
      <c r="AT34" s="1">
        <f t="shared" si="43"/>
        <v>0.3380281690140845</v>
      </c>
      <c r="AU34" s="1">
        <f t="shared" si="44"/>
        <v>0.34491978609625673</v>
      </c>
      <c r="AV34" s="1">
        <f t="shared" si="45"/>
        <v>0.3540540540540541</v>
      </c>
      <c r="AW34" s="1">
        <f t="shared" si="46"/>
        <v>0.40845070422535212</v>
      </c>
      <c r="AX34" s="1">
        <f t="shared" si="47"/>
        <v>0.31688311688311688</v>
      </c>
      <c r="AY34" s="1">
        <f t="shared" si="48"/>
        <v>0.30997304582210239</v>
      </c>
      <c r="AZ34" s="1">
        <f t="shared" si="49"/>
        <v>0.41408450704225352</v>
      </c>
    </row>
    <row r="35" spans="1:52" x14ac:dyDescent="0.4">
      <c r="A35" s="5"/>
      <c r="B35" s="25" t="s">
        <v>13</v>
      </c>
      <c r="C35" s="1">
        <v>4.3362760610208039E-3</v>
      </c>
      <c r="D35" s="1">
        <v>3.9761498813305537E-3</v>
      </c>
      <c r="E35" s="1">
        <v>4.2885588823634458E-3</v>
      </c>
      <c r="F35" s="1">
        <v>4.1290501620248367E-3</v>
      </c>
      <c r="G35" s="1">
        <v>3.4656113845096472E-3</v>
      </c>
      <c r="H35" s="1">
        <v>3.322097501707897E-3</v>
      </c>
      <c r="I35" s="1">
        <v>3.06757574089524E-3</v>
      </c>
      <c r="J35" s="1">
        <v>4.514515619417272E-3</v>
      </c>
      <c r="K35" s="1">
        <v>3.8010705292700702E-3</v>
      </c>
      <c r="L35" s="1">
        <v>4.5152594624813759E-3</v>
      </c>
      <c r="M35" s="1">
        <v>4.3332982754277268E-3</v>
      </c>
      <c r="N35" s="1">
        <v>3.8635725423576761E-3</v>
      </c>
      <c r="O35" s="1">
        <v>4.0233879874731308E-3</v>
      </c>
      <c r="P35" s="1">
        <v>4.4565869872135854E-3</v>
      </c>
      <c r="Q35" s="1">
        <v>4.0667434342638916E-3</v>
      </c>
      <c r="R35" s="1">
        <v>3.9484721692298972E-3</v>
      </c>
      <c r="S35" s="1">
        <v>3.441657301647587E-3</v>
      </c>
      <c r="T35" s="1">
        <v>3.228928274668572E-3</v>
      </c>
      <c r="U35" s="1">
        <v>3.5521789560021E-3</v>
      </c>
      <c r="V35" s="1">
        <v>3.406930074879677E-3</v>
      </c>
      <c r="W35" s="1">
        <v>3.8075691609320262E-3</v>
      </c>
      <c r="X35" s="1">
        <v>3.2457910382447238E-3</v>
      </c>
      <c r="Y35" s="1">
        <v>3.825474175092017E-3</v>
      </c>
      <c r="Z35" s="1">
        <v>4.8200643994381689E-3</v>
      </c>
      <c r="AA35" s="1">
        <v>3.6080382493463041E-3</v>
      </c>
      <c r="AB35" s="1">
        <v>4.8742790634894364E-3</v>
      </c>
      <c r="AC35" s="1">
        <v>4.4870214872850559E-3</v>
      </c>
      <c r="AD35" s="1">
        <v>4.5225159322585416E-3</v>
      </c>
      <c r="AE35" s="1">
        <v>3.781154201769396E-3</v>
      </c>
      <c r="AF35" s="1">
        <v>3.564379971582442E-3</v>
      </c>
      <c r="AG35" s="1">
        <v>3.8428956980883001E-3</v>
      </c>
      <c r="AH35" s="1">
        <v>4.213570121139357E-3</v>
      </c>
      <c r="AI35" s="1">
        <v>4.1231551552862568E-3</v>
      </c>
      <c r="AJ35" s="1">
        <v>4.8450419885444776E-3</v>
      </c>
      <c r="AK35" s="1">
        <v>3.7879149186411131E-3</v>
      </c>
      <c r="AL35" s="1">
        <v>4.5656345766194014E-3</v>
      </c>
      <c r="AM35" s="1">
        <v>3.9126012755848587E-3</v>
      </c>
      <c r="AN35" s="1">
        <v>3.695981541588816E-3</v>
      </c>
      <c r="AO35" s="1">
        <v>3.8744261112869829E-3</v>
      </c>
      <c r="AP35" s="1">
        <v>4.0803924236151598E-3</v>
      </c>
      <c r="AQ35" s="1">
        <v>3.9304629600893518E-3</v>
      </c>
      <c r="AR35" s="1">
        <v>3.63853476679379E-3</v>
      </c>
      <c r="AS35" s="1">
        <v>3.6370207418557829E-3</v>
      </c>
      <c r="AT35" s="1">
        <v>3.8388479434633581E-3</v>
      </c>
      <c r="AU35" s="1">
        <v>4.1754786066239514E-3</v>
      </c>
      <c r="AV35" s="1">
        <v>4.00641311378566E-3</v>
      </c>
      <c r="AW35" s="1">
        <v>3.9287562067206686E-3</v>
      </c>
      <c r="AX35" s="1">
        <v>3.5570220786253701E-3</v>
      </c>
      <c r="AY35" s="1">
        <v>3.8142111611698211E-3</v>
      </c>
      <c r="AZ35" s="1">
        <v>4.165150971232873E-3</v>
      </c>
    </row>
    <row r="36" spans="1:52" x14ac:dyDescent="0.4">
      <c r="A36" s="5"/>
      <c r="B36" s="25" t="s">
        <v>14</v>
      </c>
      <c r="C36" s="1">
        <v>2.8116085730969802E-3</v>
      </c>
      <c r="D36" s="1">
        <v>6.2276167609358057E-3</v>
      </c>
      <c r="E36" s="1">
        <v>-3.9824329268547398E-3</v>
      </c>
      <c r="F36" s="1">
        <v>-2.5477620293368201E-5</v>
      </c>
      <c r="G36" s="1">
        <v>1.9369812830274391E-3</v>
      </c>
      <c r="H36" s="1">
        <v>2.426229744098674E-3</v>
      </c>
      <c r="I36" s="1">
        <v>6.3116962819891043E-3</v>
      </c>
      <c r="J36" s="1">
        <v>-3.6076660892409018E-4</v>
      </c>
      <c r="K36" s="1">
        <v>-8.2602545858045939E-4</v>
      </c>
      <c r="L36" s="1">
        <v>-3.6040215192584268E-4</v>
      </c>
      <c r="M36" s="1">
        <v>-4.5224875887872612E-4</v>
      </c>
      <c r="N36" s="1">
        <v>-3.2153861649341642E-3</v>
      </c>
      <c r="O36" s="1">
        <v>4.6395876773840383E-3</v>
      </c>
      <c r="P36" s="1">
        <v>4.3692235581509484E-3</v>
      </c>
      <c r="Q36" s="1">
        <v>-9.503751717066522E-4</v>
      </c>
      <c r="R36" s="1">
        <v>-4.7925029362881899E-3</v>
      </c>
      <c r="S36" s="1">
        <v>-2.743758066953816E-3</v>
      </c>
      <c r="T36" s="1">
        <v>-1.0389381745574411E-3</v>
      </c>
      <c r="U36" s="1">
        <v>-1.754943491869942E-3</v>
      </c>
      <c r="V36" s="1">
        <v>-1.885958902861085E-3</v>
      </c>
      <c r="W36" s="1">
        <v>4.0738692370856372E-4</v>
      </c>
      <c r="X36" s="1">
        <v>8.8570757015826729E-4</v>
      </c>
      <c r="Y36" s="1">
        <v>2.9647197376346801E-3</v>
      </c>
      <c r="Z36" s="1">
        <v>-1.8673020795133E-3</v>
      </c>
      <c r="AA36" s="1">
        <v>6.0738908750435083E-3</v>
      </c>
      <c r="AB36" s="1">
        <v>2.168993454118084E-3</v>
      </c>
      <c r="AC36" s="1">
        <v>2.2433720617930919E-3</v>
      </c>
      <c r="AD36" s="1">
        <v>-2.9002848966818711E-3</v>
      </c>
      <c r="AE36" s="1">
        <v>-3.9410660736056702E-3</v>
      </c>
      <c r="AF36" s="1">
        <v>-4.4177536489236058E-3</v>
      </c>
      <c r="AG36" s="1">
        <v>-4.269470338648107E-4</v>
      </c>
      <c r="AH36" s="1">
        <v>4.1968659738382263E-3</v>
      </c>
      <c r="AI36" s="1">
        <v>-9.8622302913187188E-4</v>
      </c>
      <c r="AJ36" s="1">
        <v>5.7805965253044933E-3</v>
      </c>
      <c r="AK36" s="1">
        <v>4.2496675784986504E-3</v>
      </c>
      <c r="AL36" s="1">
        <v>1.3604142168808231E-3</v>
      </c>
      <c r="AM36" s="1">
        <v>-4.4331336950597664E-3</v>
      </c>
      <c r="AN36" s="1">
        <v>-6.0609329136912526E-4</v>
      </c>
      <c r="AO36" s="1">
        <v>-3.2932062095590848E-3</v>
      </c>
      <c r="AP36" s="1">
        <v>4.0312165800023836E-3</v>
      </c>
      <c r="AQ36" s="1">
        <v>1.669885396157089E-3</v>
      </c>
      <c r="AR36" s="1">
        <v>-3.1904728059006242E-3</v>
      </c>
      <c r="AS36" s="1">
        <v>-2.3854887672786762E-3</v>
      </c>
      <c r="AT36" s="1">
        <v>5.0272809322371437E-3</v>
      </c>
      <c r="AU36" s="1">
        <v>9.6317340157525688E-4</v>
      </c>
      <c r="AV36" s="1">
        <v>4.518966767374788E-3</v>
      </c>
      <c r="AW36" s="1">
        <v>-1.6582635250796951E-3</v>
      </c>
      <c r="AX36" s="1">
        <v>-4.3192659981757808E-3</v>
      </c>
      <c r="AY36" s="1">
        <v>3.8737865556232037E-4</v>
      </c>
      <c r="AZ36" s="1">
        <v>4.734666970820367E-3</v>
      </c>
    </row>
    <row r="37" spans="1:52" x14ac:dyDescent="0.4">
      <c r="A37" s="5"/>
      <c r="B37" s="25" t="s">
        <v>15</v>
      </c>
      <c r="C37" s="1">
        <v>91.596657094152064</v>
      </c>
      <c r="D37" s="1">
        <v>99.033586507381486</v>
      </c>
      <c r="E37" s="1">
        <v>94.200043419764825</v>
      </c>
      <c r="F37" s="1">
        <v>96.880750275052549</v>
      </c>
      <c r="G37" s="1">
        <v>114.8608353770441</v>
      </c>
      <c r="H37" s="1">
        <v>119.6755272990958</v>
      </c>
      <c r="I37" s="1">
        <v>128.3385764431417</v>
      </c>
      <c r="J37" s="1">
        <v>88.682995111799457</v>
      </c>
      <c r="K37" s="1">
        <v>105.4508255955862</v>
      </c>
      <c r="L37" s="1">
        <v>88.668304773765186</v>
      </c>
      <c r="M37" s="1">
        <v>92.412805051909586</v>
      </c>
      <c r="N37" s="1">
        <v>104.3633532810229</v>
      </c>
      <c r="O37" s="1">
        <v>98.265544748250875</v>
      </c>
      <c r="P37" s="1">
        <v>88.774386672347092</v>
      </c>
      <c r="Q37" s="1">
        <v>98.592493392512594</v>
      </c>
      <c r="R37" s="1">
        <v>102.518768168306</v>
      </c>
      <c r="S37" s="1">
        <v>117.02029655135991</v>
      </c>
      <c r="T37" s="1">
        <v>124.2018725905955</v>
      </c>
      <c r="U37" s="1">
        <v>113.1009863151817</v>
      </c>
      <c r="V37" s="1">
        <v>117.96131710072</v>
      </c>
      <c r="W37" s="1">
        <v>104.94690869343999</v>
      </c>
      <c r="X37" s="1">
        <v>122.9636436009377</v>
      </c>
      <c r="Y37" s="1">
        <v>103.7872070467748</v>
      </c>
      <c r="Z37" s="1">
        <v>83.373844989779684</v>
      </c>
      <c r="AA37" s="1">
        <v>109.180136656347</v>
      </c>
      <c r="AB37" s="1">
        <v>81.618430410728209</v>
      </c>
      <c r="AC37" s="1">
        <v>88.646027005962935</v>
      </c>
      <c r="AD37" s="1">
        <v>89.087643013669521</v>
      </c>
      <c r="AE37" s="1">
        <v>106.8300959227162</v>
      </c>
      <c r="AF37" s="1">
        <v>113.46089835348801</v>
      </c>
      <c r="AG37" s="1">
        <v>104.1992753623427</v>
      </c>
      <c r="AH37" s="1">
        <v>93.93533812109338</v>
      </c>
      <c r="AI37" s="1">
        <v>97.252275970025366</v>
      </c>
      <c r="AJ37" s="1">
        <v>81.365528803832902</v>
      </c>
      <c r="AK37" s="1">
        <v>104.4770912023214</v>
      </c>
      <c r="AL37" s="1">
        <v>87.313073154069613</v>
      </c>
      <c r="AM37" s="1">
        <v>103.3668153764543</v>
      </c>
      <c r="AN37" s="1">
        <v>108.38963582030181</v>
      </c>
      <c r="AO37" s="1">
        <v>104.09108204043039</v>
      </c>
      <c r="AP37" s="1">
        <v>97.041838703635236</v>
      </c>
      <c r="AQ37" s="1">
        <v>101.34432473949271</v>
      </c>
      <c r="AR37" s="1">
        <v>110.8112189790025</v>
      </c>
      <c r="AS37" s="1">
        <v>110.6360170390346</v>
      </c>
      <c r="AT37" s="1">
        <v>102.8883469428131</v>
      </c>
      <c r="AU37" s="1">
        <v>95.566727599896112</v>
      </c>
      <c r="AV37" s="1">
        <v>98.711995493379177</v>
      </c>
      <c r="AW37" s="1">
        <v>102.2354766727416</v>
      </c>
      <c r="AX37" s="1">
        <v>113.6679101397164</v>
      </c>
      <c r="AY37" s="1">
        <v>104.76940170818349</v>
      </c>
      <c r="AZ37" s="1">
        <v>94.898200751696237</v>
      </c>
    </row>
    <row r="38" spans="1:52" x14ac:dyDescent="0.4">
      <c r="C38" s="4">
        <f>1-C23/0.377</f>
        <v>0.38726790450928383</v>
      </c>
    </row>
  </sheetData>
  <mergeCells count="3">
    <mergeCell ref="A13:A23"/>
    <mergeCell ref="A2:A12"/>
    <mergeCell ref="A24:A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38"/>
  <sheetViews>
    <sheetView topLeftCell="A7" zoomScale="85" zoomScaleNormal="85" workbookViewId="0">
      <selection activeCell="A13" sqref="A13:A23"/>
    </sheetView>
  </sheetViews>
  <sheetFormatPr defaultColWidth="8.86328125" defaultRowHeight="15.4" x14ac:dyDescent="0.4"/>
  <cols>
    <col min="1" max="1" width="14.73046875" style="6" customWidth="1"/>
    <col min="2" max="2" width="10.86328125" style="6" customWidth="1"/>
    <col min="3" max="3" width="8.59765625" style="6" customWidth="1"/>
    <col min="4" max="52" width="8.59765625" style="5" customWidth="1"/>
    <col min="53" max="16384" width="8.86328125" style="5"/>
  </cols>
  <sheetData>
    <row r="1" spans="1:52" x14ac:dyDescent="0.4">
      <c r="A1" s="1" t="s">
        <v>12</v>
      </c>
      <c r="B1" s="1" t="s">
        <v>68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</row>
    <row r="2" spans="1:52" x14ac:dyDescent="0.4">
      <c r="A2" s="16" t="s">
        <v>10</v>
      </c>
      <c r="B2" s="1">
        <v>0</v>
      </c>
      <c r="C2" s="1">
        <v>0</v>
      </c>
      <c r="D2" s="3">
        <v>0</v>
      </c>
      <c r="E2" s="1">
        <v>0</v>
      </c>
      <c r="F2" s="3">
        <v>0</v>
      </c>
      <c r="G2" s="1">
        <v>0</v>
      </c>
      <c r="H2" s="3">
        <v>0</v>
      </c>
      <c r="I2" s="1">
        <v>0</v>
      </c>
      <c r="J2" s="3">
        <v>0</v>
      </c>
      <c r="K2" s="1">
        <v>0</v>
      </c>
      <c r="L2" s="3">
        <v>0</v>
      </c>
      <c r="M2" s="1">
        <v>0</v>
      </c>
      <c r="N2" s="3">
        <v>0</v>
      </c>
      <c r="O2" s="1">
        <v>0</v>
      </c>
      <c r="P2" s="3">
        <v>0</v>
      </c>
      <c r="Q2" s="1">
        <v>0</v>
      </c>
      <c r="R2" s="3">
        <v>0</v>
      </c>
      <c r="S2" s="1">
        <v>0</v>
      </c>
      <c r="T2" s="3">
        <v>0</v>
      </c>
      <c r="U2" s="1">
        <v>0</v>
      </c>
      <c r="V2" s="3">
        <v>0</v>
      </c>
      <c r="W2" s="1">
        <v>0</v>
      </c>
      <c r="X2" s="3">
        <v>0</v>
      </c>
      <c r="Y2" s="1">
        <v>0</v>
      </c>
      <c r="Z2" s="3">
        <v>0</v>
      </c>
      <c r="AA2" s="1">
        <v>0</v>
      </c>
      <c r="AB2" s="3">
        <v>0</v>
      </c>
      <c r="AC2" s="1">
        <v>0</v>
      </c>
      <c r="AD2" s="3">
        <v>0</v>
      </c>
      <c r="AE2" s="1">
        <v>0</v>
      </c>
      <c r="AF2" s="3">
        <v>0</v>
      </c>
      <c r="AG2" s="1">
        <v>0</v>
      </c>
      <c r="AH2" s="3">
        <v>0</v>
      </c>
      <c r="AI2" s="1">
        <v>0</v>
      </c>
      <c r="AJ2" s="3">
        <v>0</v>
      </c>
      <c r="AK2" s="1">
        <v>0</v>
      </c>
      <c r="AL2" s="3">
        <v>0</v>
      </c>
      <c r="AM2" s="1">
        <v>0</v>
      </c>
      <c r="AN2" s="3">
        <v>0</v>
      </c>
      <c r="AO2" s="1">
        <v>0</v>
      </c>
      <c r="AP2" s="3">
        <v>0</v>
      </c>
      <c r="AQ2" s="1">
        <v>0</v>
      </c>
      <c r="AR2" s="3">
        <v>0</v>
      </c>
      <c r="AS2" s="1">
        <v>0</v>
      </c>
      <c r="AT2" s="3">
        <v>0</v>
      </c>
      <c r="AU2" s="1">
        <v>0</v>
      </c>
      <c r="AV2" s="3">
        <v>0</v>
      </c>
      <c r="AW2" s="1">
        <v>0</v>
      </c>
      <c r="AX2" s="3">
        <v>0</v>
      </c>
      <c r="AY2" s="1">
        <v>0</v>
      </c>
      <c r="AZ2" s="3">
        <v>0</v>
      </c>
    </row>
    <row r="3" spans="1:52" x14ac:dyDescent="0.4">
      <c r="A3" s="17"/>
      <c r="B3" s="1">
        <v>5</v>
      </c>
      <c r="C3" s="1">
        <v>108.710615801081</v>
      </c>
      <c r="D3" s="3">
        <v>114.59136970347799</v>
      </c>
      <c r="E3" s="3">
        <v>118.56843722089</v>
      </c>
      <c r="F3" s="3">
        <v>117.852995777863</v>
      </c>
      <c r="G3" s="3">
        <v>117.021638646802</v>
      </c>
      <c r="H3" s="3">
        <v>109.033978432723</v>
      </c>
      <c r="I3" s="3">
        <v>113.243061544075</v>
      </c>
      <c r="J3" s="3">
        <v>102.999760678878</v>
      </c>
      <c r="K3" s="3">
        <v>110.56573224791801</v>
      </c>
      <c r="L3" s="3">
        <v>122.36683315063399</v>
      </c>
      <c r="M3" s="3">
        <v>112.982263241201</v>
      </c>
      <c r="N3" s="3">
        <v>102.909585360116</v>
      </c>
      <c r="O3" s="3">
        <v>112.357360605313</v>
      </c>
      <c r="P3" s="3">
        <v>109.164657842875</v>
      </c>
      <c r="Q3" s="3">
        <v>112.245756583383</v>
      </c>
      <c r="R3" s="3">
        <v>104.670553107747</v>
      </c>
      <c r="S3" s="3">
        <v>108.500205539101</v>
      </c>
      <c r="T3" s="3">
        <v>105.788761135809</v>
      </c>
      <c r="U3" s="3">
        <v>119.10010829972801</v>
      </c>
      <c r="V3" s="3">
        <v>119.327504503459</v>
      </c>
      <c r="W3" s="3">
        <v>110.710248564164</v>
      </c>
      <c r="X3" s="3">
        <v>115.473264116759</v>
      </c>
      <c r="Y3" s="3">
        <v>113.779876042591</v>
      </c>
      <c r="Z3" s="3">
        <v>104.813493351942</v>
      </c>
      <c r="AA3" s="3">
        <v>120.115056294002</v>
      </c>
      <c r="AB3" s="3">
        <v>122.518328192741</v>
      </c>
      <c r="AC3" s="3">
        <v>105.988045866946</v>
      </c>
      <c r="AD3" s="3">
        <v>113.223146417856</v>
      </c>
      <c r="AE3" s="3">
        <v>126.95079970261</v>
      </c>
      <c r="AF3" s="3">
        <v>113.73858988723801</v>
      </c>
      <c r="AG3" s="3">
        <v>103.05092051682701</v>
      </c>
      <c r="AH3" s="3">
        <v>109.542586907489</v>
      </c>
      <c r="AI3" s="3">
        <v>119.945740924308</v>
      </c>
      <c r="AJ3" s="3">
        <v>111.89146568853501</v>
      </c>
      <c r="AK3" s="3">
        <v>113.614285578997</v>
      </c>
      <c r="AL3" s="3">
        <v>112.685368239825</v>
      </c>
      <c r="AM3" s="3">
        <v>118.21018166699299</v>
      </c>
      <c r="AN3" s="3">
        <v>126.27964604682199</v>
      </c>
      <c r="AO3" s="3">
        <v>108.52538786829901</v>
      </c>
      <c r="AP3" s="3">
        <v>124.15597470492899</v>
      </c>
      <c r="AQ3" s="3">
        <v>122.773755468049</v>
      </c>
      <c r="AR3" s="3">
        <v>119.07490018854</v>
      </c>
      <c r="AS3" s="3">
        <v>116.40681765710499</v>
      </c>
      <c r="AT3" s="3">
        <v>110.91285551764</v>
      </c>
      <c r="AU3" s="3">
        <v>108.915002053915</v>
      </c>
      <c r="AV3" s="3">
        <v>114.416247437035</v>
      </c>
      <c r="AW3" s="3">
        <v>123.862975346467</v>
      </c>
      <c r="AX3" s="3">
        <v>111.20203915837401</v>
      </c>
      <c r="AY3" s="3">
        <v>104.778724268768</v>
      </c>
      <c r="AZ3" s="3">
        <v>125.022543602021</v>
      </c>
    </row>
    <row r="4" spans="1:52" x14ac:dyDescent="0.4">
      <c r="A4" s="17"/>
      <c r="B4" s="1">
        <v>10</v>
      </c>
      <c r="C4" s="1">
        <v>121.98376944104901</v>
      </c>
      <c r="D4" s="3">
        <v>138.205119234112</v>
      </c>
      <c r="E4" s="3">
        <v>136.24624585119</v>
      </c>
      <c r="F4" s="3">
        <v>138.08170506571</v>
      </c>
      <c r="G4" s="3">
        <v>134.85772348733599</v>
      </c>
      <c r="H4" s="3">
        <v>123.597059616553</v>
      </c>
      <c r="I4" s="3">
        <v>133.48231350875599</v>
      </c>
      <c r="J4" s="3">
        <v>120.379755110293</v>
      </c>
      <c r="K4" s="3">
        <v>125.961975615995</v>
      </c>
      <c r="L4" s="3">
        <v>143.807590184215</v>
      </c>
      <c r="M4" s="3">
        <v>133.01666473066001</v>
      </c>
      <c r="N4" s="3">
        <v>116.598619531759</v>
      </c>
      <c r="O4" s="3">
        <v>131.535639355841</v>
      </c>
      <c r="P4" s="3">
        <v>124.70560045193901</v>
      </c>
      <c r="Q4" s="3">
        <v>129.25402386906501</v>
      </c>
      <c r="R4" s="3">
        <v>125.964779568484</v>
      </c>
      <c r="S4" s="3">
        <v>126.703769302259</v>
      </c>
      <c r="T4" s="3">
        <v>120.01956921585899</v>
      </c>
      <c r="U4" s="3">
        <v>134.21164193957</v>
      </c>
      <c r="V4" s="3">
        <v>140.94336839873901</v>
      </c>
      <c r="W4" s="3">
        <v>125.350840303844</v>
      </c>
      <c r="X4" s="3">
        <v>131.919020458039</v>
      </c>
      <c r="Y4" s="3">
        <v>130.96816464582801</v>
      </c>
      <c r="Z4" s="3">
        <v>121.882782121189</v>
      </c>
      <c r="AA4" s="3">
        <v>140.621463866906</v>
      </c>
      <c r="AB4" s="3">
        <v>141.27353388515101</v>
      </c>
      <c r="AC4" s="3">
        <v>124.053937218367</v>
      </c>
      <c r="AD4" s="3">
        <v>130.51050662084199</v>
      </c>
      <c r="AE4" s="3">
        <v>140.63415474615999</v>
      </c>
      <c r="AF4" s="3">
        <v>132.69861374919299</v>
      </c>
      <c r="AG4" s="3">
        <v>125.715938123252</v>
      </c>
      <c r="AH4" s="3">
        <v>127.36421735336999</v>
      </c>
      <c r="AI4" s="3">
        <v>137.174099053411</v>
      </c>
      <c r="AJ4" s="3">
        <v>125.851885465425</v>
      </c>
      <c r="AK4" s="3">
        <v>129.950875219708</v>
      </c>
      <c r="AL4" s="3">
        <v>132.761903326945</v>
      </c>
      <c r="AM4" s="3">
        <v>143.31053312916501</v>
      </c>
      <c r="AN4" s="3">
        <v>143.750543439122</v>
      </c>
      <c r="AO4" s="3">
        <v>124.742930039108</v>
      </c>
      <c r="AP4" s="3">
        <v>143.37494266069999</v>
      </c>
      <c r="AQ4" s="3">
        <v>139.41243210517499</v>
      </c>
      <c r="AR4" s="3">
        <v>141.05574813453799</v>
      </c>
      <c r="AS4" s="3">
        <v>136.550569566251</v>
      </c>
      <c r="AT4" s="3">
        <v>128.833938515174</v>
      </c>
      <c r="AU4" s="3">
        <v>128.76980485809301</v>
      </c>
      <c r="AV4" s="3">
        <v>134.909138690616</v>
      </c>
      <c r="AW4" s="3">
        <v>145.75588259937101</v>
      </c>
      <c r="AX4" s="3">
        <v>130.298365410781</v>
      </c>
      <c r="AY4" s="3">
        <v>127.207106420149</v>
      </c>
      <c r="AZ4" s="3">
        <v>144.65279088486099</v>
      </c>
    </row>
    <row r="5" spans="1:52" x14ac:dyDescent="0.4">
      <c r="A5" s="17"/>
      <c r="B5" s="1">
        <v>15</v>
      </c>
      <c r="C5" s="1">
        <v>126.13859710963</v>
      </c>
      <c r="D5" s="3">
        <v>135.62177114222601</v>
      </c>
      <c r="E5" s="3">
        <v>133.56542638145601</v>
      </c>
      <c r="F5" s="3">
        <v>135.372142344103</v>
      </c>
      <c r="G5" s="3">
        <v>137.499992433714</v>
      </c>
      <c r="H5" s="3">
        <v>124.740088837952</v>
      </c>
      <c r="I5" s="3">
        <v>135.340009702381</v>
      </c>
      <c r="J5" s="3">
        <v>119.980183314507</v>
      </c>
      <c r="K5" s="3">
        <v>130.52843132935899</v>
      </c>
      <c r="L5" s="3">
        <v>142.78351836705801</v>
      </c>
      <c r="M5" s="3">
        <v>132.618432594974</v>
      </c>
      <c r="N5" s="3">
        <v>116.541844409448</v>
      </c>
      <c r="O5" s="3">
        <v>130.85672315633599</v>
      </c>
      <c r="P5" s="3">
        <v>127.040485247113</v>
      </c>
      <c r="Q5" s="3">
        <v>130.64707513327599</v>
      </c>
      <c r="R5" s="3">
        <v>128.84982033910001</v>
      </c>
      <c r="S5" s="3">
        <v>128.016229708221</v>
      </c>
      <c r="T5" s="3">
        <v>119.67234094528099</v>
      </c>
      <c r="U5" s="3">
        <v>138.211623630106</v>
      </c>
      <c r="V5" s="3">
        <v>140.08304069515799</v>
      </c>
      <c r="W5" s="3">
        <v>127.634699067874</v>
      </c>
      <c r="X5" s="3">
        <v>135.691614076132</v>
      </c>
      <c r="Y5" s="3">
        <v>134.519478197674</v>
      </c>
      <c r="Z5" s="3">
        <v>121.822136449281</v>
      </c>
      <c r="AA5" s="3">
        <v>142.97724750875699</v>
      </c>
      <c r="AB5" s="3">
        <v>142.03454568238899</v>
      </c>
      <c r="AC5" s="3">
        <v>124.777248349614</v>
      </c>
      <c r="AD5" s="3">
        <v>132.99271676294799</v>
      </c>
      <c r="AE5" s="3">
        <v>141.19129700352201</v>
      </c>
      <c r="AF5" s="3">
        <v>132.63156627067701</v>
      </c>
      <c r="AG5" s="3">
        <v>127.45824800752401</v>
      </c>
      <c r="AH5" s="3">
        <v>128.30433678571401</v>
      </c>
      <c r="AI5" s="3">
        <v>140.971580583747</v>
      </c>
      <c r="AJ5" s="3">
        <v>129.78254112168901</v>
      </c>
      <c r="AK5" s="3">
        <v>130.39491898059001</v>
      </c>
      <c r="AL5" s="3">
        <v>134.895526082955</v>
      </c>
      <c r="AM5" s="3">
        <v>141.05987823116499</v>
      </c>
      <c r="AN5" s="3">
        <v>146.813952095622</v>
      </c>
      <c r="AO5" s="3">
        <v>125.95889305129801</v>
      </c>
      <c r="AP5" s="3">
        <v>144.46050545977599</v>
      </c>
      <c r="AQ5" s="3">
        <v>141.54243861449001</v>
      </c>
      <c r="AR5" s="3">
        <v>141.514459473893</v>
      </c>
      <c r="AS5" s="3">
        <v>137.22808970480301</v>
      </c>
      <c r="AT5" s="3">
        <v>131.870343278039</v>
      </c>
      <c r="AU5" s="3">
        <v>128.06127295708501</v>
      </c>
      <c r="AV5" s="3">
        <v>138.407055849237</v>
      </c>
      <c r="AW5" s="3">
        <v>146.92230006541399</v>
      </c>
      <c r="AX5" s="3">
        <v>129.75769774353</v>
      </c>
      <c r="AY5" s="3">
        <v>125.701907966193</v>
      </c>
      <c r="AZ5" s="3">
        <v>143.81398006979299</v>
      </c>
    </row>
    <row r="6" spans="1:52" x14ac:dyDescent="0.4">
      <c r="A6" s="17"/>
      <c r="B6" s="1">
        <v>20</v>
      </c>
      <c r="C6" s="1">
        <v>128.02676166624499</v>
      </c>
      <c r="D6" s="3">
        <v>138.74567789048999</v>
      </c>
      <c r="E6" s="3">
        <v>141.25107043542801</v>
      </c>
      <c r="F6" s="3">
        <v>139.496580977131</v>
      </c>
      <c r="G6" s="3">
        <v>143.276796455679</v>
      </c>
      <c r="H6" s="3">
        <v>130.557281694708</v>
      </c>
      <c r="I6" s="3">
        <v>139.936529208373</v>
      </c>
      <c r="J6" s="3">
        <v>122.675577254986</v>
      </c>
      <c r="K6" s="3">
        <v>133.71595467596899</v>
      </c>
      <c r="L6" s="3">
        <v>146.13790159672999</v>
      </c>
      <c r="M6" s="3">
        <v>137.550898817828</v>
      </c>
      <c r="N6" s="3">
        <v>120.522449768244</v>
      </c>
      <c r="O6" s="3">
        <v>133.33406099653899</v>
      </c>
      <c r="P6" s="3">
        <v>130.99921091543601</v>
      </c>
      <c r="Q6" s="3">
        <v>133.58096596833701</v>
      </c>
      <c r="R6" s="3">
        <v>131.05145265200099</v>
      </c>
      <c r="S6" s="3">
        <v>132.89746486155801</v>
      </c>
      <c r="T6" s="3">
        <v>124.330875861191</v>
      </c>
      <c r="U6" s="3">
        <v>138.10374267527101</v>
      </c>
      <c r="V6" s="3">
        <v>146.35935910416401</v>
      </c>
      <c r="W6" s="3">
        <v>128.63079009983099</v>
      </c>
      <c r="X6" s="3">
        <v>138.80098814555501</v>
      </c>
      <c r="Y6" s="3">
        <v>135.66720545833701</v>
      </c>
      <c r="Z6" s="3">
        <v>126.178542428184</v>
      </c>
      <c r="AA6" s="3">
        <v>145.91803875647801</v>
      </c>
      <c r="AB6" s="3">
        <v>146.30313710153399</v>
      </c>
      <c r="AC6" s="3">
        <v>128.22035216411101</v>
      </c>
      <c r="AD6" s="3">
        <v>136.00146409975</v>
      </c>
      <c r="AE6" s="3">
        <v>144.099466778883</v>
      </c>
      <c r="AF6" s="3">
        <v>136.842722744209</v>
      </c>
      <c r="AG6" s="3">
        <v>127.818879517227</v>
      </c>
      <c r="AH6" s="3">
        <v>130.303329836296</v>
      </c>
      <c r="AI6" s="3">
        <v>140.603424970433</v>
      </c>
      <c r="AJ6" s="3">
        <v>131.971359185468</v>
      </c>
      <c r="AK6" s="3">
        <v>135.75011146323999</v>
      </c>
      <c r="AL6" s="3">
        <v>135.74549180074899</v>
      </c>
      <c r="AM6" s="3">
        <v>144.38855781935399</v>
      </c>
      <c r="AN6" s="3">
        <v>151.64049387194001</v>
      </c>
      <c r="AO6" s="3">
        <v>129.64135322368799</v>
      </c>
      <c r="AP6" s="3">
        <v>147.50802364065399</v>
      </c>
      <c r="AQ6" s="3">
        <v>146.13983991007299</v>
      </c>
      <c r="AR6" s="3">
        <v>145.66250566324601</v>
      </c>
      <c r="AS6" s="3">
        <v>140.26685345403999</v>
      </c>
      <c r="AT6" s="3">
        <v>134.09024840306299</v>
      </c>
      <c r="AU6" s="3">
        <v>132.10181504749301</v>
      </c>
      <c r="AV6" s="3">
        <v>142.95393799407401</v>
      </c>
      <c r="AW6" s="3">
        <v>151.55826312815901</v>
      </c>
      <c r="AX6" s="3">
        <v>134.45243161675</v>
      </c>
      <c r="AY6" s="3">
        <v>130.74758596048099</v>
      </c>
      <c r="AZ6" s="3">
        <v>147.553358920558</v>
      </c>
    </row>
    <row r="7" spans="1:52" x14ac:dyDescent="0.4">
      <c r="A7" s="17"/>
      <c r="B7" s="1">
        <v>25</v>
      </c>
      <c r="C7" s="1">
        <v>138.06052744102101</v>
      </c>
      <c r="D7" s="3">
        <v>150.56697380405899</v>
      </c>
      <c r="E7" s="3">
        <v>144.364530359508</v>
      </c>
      <c r="F7" s="3">
        <v>149.40109267871699</v>
      </c>
      <c r="G7" s="3">
        <v>150.22571810142901</v>
      </c>
      <c r="H7" s="3">
        <v>139.503405926521</v>
      </c>
      <c r="I7" s="3">
        <v>146.362482996604</v>
      </c>
      <c r="J7" s="3">
        <v>132.89475540778</v>
      </c>
      <c r="K7" s="3">
        <v>140.72594447261801</v>
      </c>
      <c r="L7" s="3">
        <v>155.29952512789399</v>
      </c>
      <c r="M7" s="3">
        <v>145.23338572932801</v>
      </c>
      <c r="N7" s="3">
        <v>127.096144035683</v>
      </c>
      <c r="O7" s="3">
        <v>143.27664122950901</v>
      </c>
      <c r="P7" s="3">
        <v>139.257766291823</v>
      </c>
      <c r="Q7" s="3">
        <v>140.82282633304499</v>
      </c>
      <c r="R7" s="3">
        <v>140.13477601174</v>
      </c>
      <c r="S7" s="3">
        <v>141.63666282868999</v>
      </c>
      <c r="T7" s="3">
        <v>130.36182649197701</v>
      </c>
      <c r="U7" s="3">
        <v>149.40310609893399</v>
      </c>
      <c r="V7" s="3">
        <v>154.62377957198899</v>
      </c>
      <c r="W7" s="3">
        <v>136.691457163846</v>
      </c>
      <c r="X7" s="3">
        <v>145.88997481589101</v>
      </c>
      <c r="Y7" s="3">
        <v>144.31397653922099</v>
      </c>
      <c r="Z7" s="3">
        <v>130.85134050028401</v>
      </c>
      <c r="AA7" s="3">
        <v>154.69262966965499</v>
      </c>
      <c r="AB7" s="3">
        <v>153.19065952557</v>
      </c>
      <c r="AC7" s="3">
        <v>135.24417395718601</v>
      </c>
      <c r="AD7" s="3">
        <v>146.17465749369299</v>
      </c>
      <c r="AE7" s="3">
        <v>150.397980134736</v>
      </c>
      <c r="AF7" s="3">
        <v>144.65690647546299</v>
      </c>
      <c r="AG7" s="3">
        <v>137.29654466882499</v>
      </c>
      <c r="AH7" s="3">
        <v>141.35669585613601</v>
      </c>
      <c r="AI7" s="3">
        <v>152.74538450969399</v>
      </c>
      <c r="AJ7" s="3">
        <v>138.95625345300601</v>
      </c>
      <c r="AK7" s="3">
        <v>142.61707040319101</v>
      </c>
      <c r="AL7" s="3">
        <v>144.34039154322801</v>
      </c>
      <c r="AM7" s="3">
        <v>149.606791738863</v>
      </c>
      <c r="AN7" s="3">
        <v>158.291639945951</v>
      </c>
      <c r="AO7" s="3">
        <v>138.622943551264</v>
      </c>
      <c r="AP7" s="3">
        <v>157.22231339675901</v>
      </c>
      <c r="AQ7" s="3">
        <v>150.20501798864601</v>
      </c>
      <c r="AR7" s="3">
        <v>155.801209866118</v>
      </c>
      <c r="AS7" s="3">
        <v>149.65790402868299</v>
      </c>
      <c r="AT7" s="3">
        <v>143.506618324051</v>
      </c>
      <c r="AU7" s="3">
        <v>139.92453396363001</v>
      </c>
      <c r="AV7" s="3">
        <v>148.809517296113</v>
      </c>
      <c r="AW7" s="3">
        <v>157.73627354899199</v>
      </c>
      <c r="AX7" s="3">
        <v>141.17245550219499</v>
      </c>
      <c r="AY7" s="3">
        <v>141.18986859546499</v>
      </c>
      <c r="AZ7" s="3">
        <v>155.37778839147001</v>
      </c>
    </row>
    <row r="8" spans="1:52" x14ac:dyDescent="0.4">
      <c r="A8" s="17"/>
      <c r="B8" s="1">
        <v>30</v>
      </c>
      <c r="C8" s="1">
        <v>142.83727734796301</v>
      </c>
      <c r="D8" s="3">
        <v>161.432810472065</v>
      </c>
      <c r="E8" s="3">
        <v>161.102947789345</v>
      </c>
      <c r="F8" s="3">
        <v>158.236268971242</v>
      </c>
      <c r="G8" s="3">
        <v>160.26199431705101</v>
      </c>
      <c r="H8" s="3">
        <v>144.88523389098199</v>
      </c>
      <c r="I8" s="3">
        <v>157.07652031857401</v>
      </c>
      <c r="J8" s="3">
        <v>144.055827690065</v>
      </c>
      <c r="K8" s="3">
        <v>153.74578308203499</v>
      </c>
      <c r="L8" s="3">
        <v>164.27547399166099</v>
      </c>
      <c r="M8" s="3">
        <v>153.37612406203499</v>
      </c>
      <c r="N8" s="3">
        <v>136.87224800190299</v>
      </c>
      <c r="O8" s="3">
        <v>149.77608524546599</v>
      </c>
      <c r="P8" s="3">
        <v>146.865058418149</v>
      </c>
      <c r="Q8" s="3">
        <v>150.79512854886599</v>
      </c>
      <c r="R8" s="3">
        <v>145.806801611102</v>
      </c>
      <c r="S8" s="3">
        <v>147.285385596483</v>
      </c>
      <c r="T8" s="3">
        <v>141.51978244692799</v>
      </c>
      <c r="U8" s="3">
        <v>158.976239116687</v>
      </c>
      <c r="V8" s="3">
        <v>160.628680104213</v>
      </c>
      <c r="W8" s="3">
        <v>147.02958136325299</v>
      </c>
      <c r="X8" s="3">
        <v>155.72510466614801</v>
      </c>
      <c r="Y8" s="3">
        <v>150.05642224284099</v>
      </c>
      <c r="Z8" s="3">
        <v>140.05299074932</v>
      </c>
      <c r="AA8" s="3">
        <v>160.64530979937999</v>
      </c>
      <c r="AB8" s="3">
        <v>159.73850369937901</v>
      </c>
      <c r="AC8" s="3">
        <v>146.43895438182</v>
      </c>
      <c r="AD8" s="3">
        <v>151.025436645502</v>
      </c>
      <c r="AE8" s="3">
        <v>160.04554483060701</v>
      </c>
      <c r="AF8" s="3">
        <v>154.968049360941</v>
      </c>
      <c r="AG8" s="3">
        <v>145.09944217891501</v>
      </c>
      <c r="AH8" s="3">
        <v>147.41349913505499</v>
      </c>
      <c r="AI8" s="3">
        <v>158.83227853354299</v>
      </c>
      <c r="AJ8" s="3">
        <v>145.93156842748999</v>
      </c>
      <c r="AK8" s="3">
        <v>153.86135273307099</v>
      </c>
      <c r="AL8" s="3">
        <v>152.75396780232899</v>
      </c>
      <c r="AM8" s="3">
        <v>165.12831434823499</v>
      </c>
      <c r="AN8" s="3">
        <v>173.78691622298501</v>
      </c>
      <c r="AO8" s="3">
        <v>149.674521254533</v>
      </c>
      <c r="AP8" s="3">
        <v>163.776792047599</v>
      </c>
      <c r="AQ8" s="3">
        <v>161.57291091072199</v>
      </c>
      <c r="AR8" s="3">
        <v>164.47150814298499</v>
      </c>
      <c r="AS8" s="3">
        <v>153.48985873647501</v>
      </c>
      <c r="AT8" s="3">
        <v>148.883988828063</v>
      </c>
      <c r="AU8" s="3">
        <v>147.24808979317899</v>
      </c>
      <c r="AV8" s="3">
        <v>156.66435973514001</v>
      </c>
      <c r="AW8" s="3">
        <v>167.543146856042</v>
      </c>
      <c r="AX8" s="3">
        <v>147.90390608323301</v>
      </c>
      <c r="AY8" s="3">
        <v>149.86996359120801</v>
      </c>
      <c r="AZ8" s="3">
        <v>168.147120139712</v>
      </c>
    </row>
    <row r="9" spans="1:52" x14ac:dyDescent="0.4">
      <c r="A9" s="17"/>
      <c r="B9" s="1">
        <v>35</v>
      </c>
      <c r="C9" s="1">
        <v>161.00020444711299</v>
      </c>
      <c r="D9" s="3">
        <v>183.533924176413</v>
      </c>
      <c r="E9" s="3">
        <v>186.94868693802101</v>
      </c>
      <c r="F9" s="3">
        <v>190.99038337625001</v>
      </c>
      <c r="G9" s="3">
        <v>182.84641010233099</v>
      </c>
      <c r="H9" s="3">
        <v>172.618956360477</v>
      </c>
      <c r="I9" s="3">
        <v>176.685237415861</v>
      </c>
      <c r="J9" s="3">
        <v>169.38179234730001</v>
      </c>
      <c r="K9" s="3">
        <v>174.34856087471999</v>
      </c>
      <c r="L9" s="3">
        <v>186.09378789861</v>
      </c>
      <c r="M9" s="3">
        <v>177.14244290493099</v>
      </c>
      <c r="N9" s="3">
        <v>163.443826010447</v>
      </c>
      <c r="O9" s="3">
        <v>179.361151334585</v>
      </c>
      <c r="P9" s="3">
        <v>171.07425319054099</v>
      </c>
      <c r="Q9" s="3">
        <v>174.351780925219</v>
      </c>
      <c r="R9" s="3">
        <v>178.568966356468</v>
      </c>
      <c r="S9" s="3">
        <v>172.092140051168</v>
      </c>
      <c r="T9" s="3">
        <v>166.02607760523</v>
      </c>
      <c r="U9" s="3">
        <v>178.91671366985901</v>
      </c>
      <c r="V9" s="3">
        <v>187.00773364047299</v>
      </c>
      <c r="W9" s="3">
        <v>172.21887406136099</v>
      </c>
      <c r="X9" s="3">
        <v>173.31112655453799</v>
      </c>
      <c r="Y9" s="3">
        <v>177.73275333082199</v>
      </c>
      <c r="Z9" s="3">
        <v>159.388117880637</v>
      </c>
      <c r="AA9" s="3">
        <v>181.809228755844</v>
      </c>
      <c r="AB9" s="3">
        <v>188.039588507952</v>
      </c>
      <c r="AC9" s="3">
        <v>172.96244530677001</v>
      </c>
      <c r="AD9" s="3">
        <v>173.75842971743401</v>
      </c>
      <c r="AE9" s="3">
        <v>183.16562200566</v>
      </c>
      <c r="AF9" s="3">
        <v>178.05825655611599</v>
      </c>
      <c r="AG9" s="3">
        <v>163.545528727251</v>
      </c>
      <c r="AH9" s="3">
        <v>171.142526711051</v>
      </c>
      <c r="AI9" s="3">
        <v>187.44204944168101</v>
      </c>
      <c r="AJ9" s="3">
        <v>172.709851109038</v>
      </c>
      <c r="AK9" s="3">
        <v>175.57346662825</v>
      </c>
      <c r="AL9" s="3">
        <v>174.04604680240601</v>
      </c>
      <c r="AM9" s="3">
        <v>183.13546524345901</v>
      </c>
      <c r="AN9" s="3">
        <v>196.73720681955999</v>
      </c>
      <c r="AO9" s="3">
        <v>173.05224509816099</v>
      </c>
      <c r="AP9" s="3">
        <v>191.25117150513799</v>
      </c>
      <c r="AQ9" s="3">
        <v>188.69096589317601</v>
      </c>
      <c r="AR9" s="3">
        <v>192.873241055238</v>
      </c>
      <c r="AS9" s="3">
        <v>178.65581398165199</v>
      </c>
      <c r="AT9" s="3">
        <v>173.26583229633599</v>
      </c>
      <c r="AU9" s="3">
        <v>169.886788247932</v>
      </c>
      <c r="AV9" s="3">
        <v>179.19733128494099</v>
      </c>
      <c r="AW9" s="3">
        <v>187.339088605049</v>
      </c>
      <c r="AX9" s="3">
        <v>170.995038982712</v>
      </c>
      <c r="AY9" s="3">
        <v>176.64736193856001</v>
      </c>
      <c r="AZ9" s="3">
        <v>195.31303562591401</v>
      </c>
    </row>
    <row r="10" spans="1:52" x14ac:dyDescent="0.4">
      <c r="A10" s="17"/>
      <c r="B10" s="1">
        <v>40</v>
      </c>
      <c r="C10" s="1">
        <v>159.51233709639899</v>
      </c>
      <c r="D10" s="3">
        <v>175.03676571467801</v>
      </c>
      <c r="E10" s="3">
        <v>177.09478466355799</v>
      </c>
      <c r="F10" s="3">
        <v>175.97930986079601</v>
      </c>
      <c r="G10" s="3">
        <v>172.080234775371</v>
      </c>
      <c r="H10" s="3">
        <v>163.72097495850599</v>
      </c>
      <c r="I10" s="3">
        <v>178.16453295275201</v>
      </c>
      <c r="J10" s="3">
        <v>158.75501668550001</v>
      </c>
      <c r="K10" s="3">
        <v>170.57897505935199</v>
      </c>
      <c r="L10" s="3">
        <v>181.939157827825</v>
      </c>
      <c r="M10" s="3">
        <v>169.449812037501</v>
      </c>
      <c r="N10" s="3">
        <v>152.334025198462</v>
      </c>
      <c r="O10" s="3">
        <v>166.11022061495899</v>
      </c>
      <c r="P10" s="3">
        <v>165.42560363062</v>
      </c>
      <c r="Q10" s="3">
        <v>170.67433871171701</v>
      </c>
      <c r="R10" s="3">
        <v>163.09875329111799</v>
      </c>
      <c r="S10" s="3">
        <v>165.737547741469</v>
      </c>
      <c r="T10" s="3">
        <v>158.693923565463</v>
      </c>
      <c r="U10" s="3">
        <v>176.88607104380301</v>
      </c>
      <c r="V10" s="3">
        <v>177.86000624059699</v>
      </c>
      <c r="W10" s="3">
        <v>159.34718502160899</v>
      </c>
      <c r="X10" s="3">
        <v>170.24840423912099</v>
      </c>
      <c r="Y10" s="3">
        <v>167.46405160926801</v>
      </c>
      <c r="Z10" s="3">
        <v>159.15494217122301</v>
      </c>
      <c r="AA10" s="3">
        <v>179.49171861376999</v>
      </c>
      <c r="AB10" s="3">
        <v>173.495753303963</v>
      </c>
      <c r="AC10" s="3">
        <v>165.73126225370601</v>
      </c>
      <c r="AD10" s="3">
        <v>171.46476620338001</v>
      </c>
      <c r="AE10" s="3">
        <v>176.53666644596399</v>
      </c>
      <c r="AF10" s="3">
        <v>180.524506333613</v>
      </c>
      <c r="AG10" s="3">
        <v>165.23129967771601</v>
      </c>
      <c r="AH10" s="3">
        <v>161.783829486971</v>
      </c>
      <c r="AI10" s="3">
        <v>182.20070139328499</v>
      </c>
      <c r="AJ10" s="3">
        <v>162.244487337549</v>
      </c>
      <c r="AK10" s="3">
        <v>167.16344262767001</v>
      </c>
      <c r="AL10" s="3">
        <v>169.420933642042</v>
      </c>
      <c r="AM10" s="3">
        <v>181.79854795333699</v>
      </c>
      <c r="AN10" s="3">
        <v>182.98825765139199</v>
      </c>
      <c r="AO10" s="3">
        <v>169.40950096160199</v>
      </c>
      <c r="AP10" s="3">
        <v>181.98613749609601</v>
      </c>
      <c r="AQ10" s="3">
        <v>178.06107695074701</v>
      </c>
      <c r="AR10" s="3">
        <v>185.55321726556599</v>
      </c>
      <c r="AS10" s="3">
        <v>170.58347245303199</v>
      </c>
      <c r="AT10" s="3">
        <v>165.30495805304</v>
      </c>
      <c r="AU10" s="3">
        <v>164.09365007507299</v>
      </c>
      <c r="AV10" s="3">
        <v>177.77103750177901</v>
      </c>
      <c r="AW10" s="3">
        <v>184.38503995714399</v>
      </c>
      <c r="AX10" s="3">
        <v>162.77876883812499</v>
      </c>
      <c r="AY10" s="3">
        <v>164.92515598676701</v>
      </c>
      <c r="AZ10" s="3">
        <v>182.599077560561</v>
      </c>
    </row>
    <row r="11" spans="1:52" x14ac:dyDescent="0.4">
      <c r="A11" s="17"/>
      <c r="B11" s="1">
        <v>45</v>
      </c>
      <c r="C11" s="1">
        <v>186.74830861411101</v>
      </c>
      <c r="D11" s="3">
        <v>214.39081226555399</v>
      </c>
      <c r="E11" s="3">
        <v>211.64395224027101</v>
      </c>
      <c r="F11" s="3">
        <v>219.29192215819299</v>
      </c>
      <c r="G11" s="3">
        <v>207.084060016503</v>
      </c>
      <c r="H11" s="3">
        <v>207.45351636715</v>
      </c>
      <c r="I11" s="3">
        <v>209.97282612622701</v>
      </c>
      <c r="J11" s="3">
        <v>200.55616308632301</v>
      </c>
      <c r="K11" s="3">
        <v>205.392270580722</v>
      </c>
      <c r="L11" s="3">
        <v>219.659734254559</v>
      </c>
      <c r="M11" s="3">
        <v>201.76263252396899</v>
      </c>
      <c r="N11" s="3">
        <v>187.87460066306701</v>
      </c>
      <c r="O11" s="3">
        <v>204.88208135253601</v>
      </c>
      <c r="P11" s="3">
        <v>197.773335235953</v>
      </c>
      <c r="Q11" s="3">
        <v>205.14893454951601</v>
      </c>
      <c r="R11" s="3">
        <v>206.66741839011499</v>
      </c>
      <c r="S11" s="3">
        <v>199.67314758313901</v>
      </c>
      <c r="T11" s="3">
        <v>191.41125403482101</v>
      </c>
      <c r="U11" s="3">
        <v>207.863301955586</v>
      </c>
      <c r="V11" s="3">
        <v>213.025863766827</v>
      </c>
      <c r="W11" s="3">
        <v>203.41526477906999</v>
      </c>
      <c r="X11" s="3">
        <v>199.93328497256499</v>
      </c>
      <c r="Y11" s="3">
        <v>203.32521309455799</v>
      </c>
      <c r="Z11" s="3">
        <v>194.63099921196101</v>
      </c>
      <c r="AA11" s="3">
        <v>215.24083549526401</v>
      </c>
      <c r="AB11" s="3">
        <v>211.25352770590999</v>
      </c>
      <c r="AC11" s="3">
        <v>204.38004047381401</v>
      </c>
      <c r="AD11" s="3">
        <v>203.16599371499899</v>
      </c>
      <c r="AE11" s="3">
        <v>209.68639018445501</v>
      </c>
      <c r="AF11" s="3">
        <v>215.03235836196501</v>
      </c>
      <c r="AG11" s="3">
        <v>192.58154074174499</v>
      </c>
      <c r="AH11" s="3">
        <v>203.25266143042401</v>
      </c>
      <c r="AI11" s="3">
        <v>215.303284232941</v>
      </c>
      <c r="AJ11" s="3">
        <v>201.50308810444699</v>
      </c>
      <c r="AK11" s="3">
        <v>197.620922257172</v>
      </c>
      <c r="AL11" s="3">
        <v>203.772259684608</v>
      </c>
      <c r="AM11" s="3">
        <v>212.47242091254299</v>
      </c>
      <c r="AN11" s="3">
        <v>226.705457735115</v>
      </c>
      <c r="AO11" s="3">
        <v>208.65866859301801</v>
      </c>
      <c r="AP11" s="3">
        <v>219.10778364631801</v>
      </c>
      <c r="AQ11" s="3">
        <v>215.60705081318301</v>
      </c>
      <c r="AR11" s="3">
        <v>223.905492316378</v>
      </c>
      <c r="AS11" s="3">
        <v>208.59570358498499</v>
      </c>
      <c r="AT11" s="3">
        <v>201.620701169813</v>
      </c>
      <c r="AU11" s="3">
        <v>197.953348158117</v>
      </c>
      <c r="AV11" s="3">
        <v>206.78047096584001</v>
      </c>
      <c r="AW11" s="3">
        <v>216.40913263206701</v>
      </c>
      <c r="AX11" s="3">
        <v>202.20830295222601</v>
      </c>
      <c r="AY11" s="3">
        <v>211.56969663950099</v>
      </c>
      <c r="AZ11" s="3">
        <v>217.57309581171901</v>
      </c>
    </row>
    <row r="12" spans="1:52" x14ac:dyDescent="0.4">
      <c r="A12" s="18"/>
      <c r="B12" s="1">
        <v>50</v>
      </c>
      <c r="C12" s="1">
        <v>138.33049939003999</v>
      </c>
      <c r="D12" s="3">
        <v>149.67467964433999</v>
      </c>
      <c r="E12" s="3">
        <v>150.287633807508</v>
      </c>
      <c r="F12" s="3">
        <v>149.59516015247999</v>
      </c>
      <c r="G12" s="3">
        <v>152.36793698304601</v>
      </c>
      <c r="H12" s="3">
        <v>138.315884678602</v>
      </c>
      <c r="I12" s="3">
        <v>148.516973399081</v>
      </c>
      <c r="J12" s="3">
        <v>135.04816156554401</v>
      </c>
      <c r="K12" s="3">
        <v>143.97825895524801</v>
      </c>
      <c r="L12" s="3">
        <v>157.73571779254499</v>
      </c>
      <c r="M12" s="3">
        <v>147.51082568651799</v>
      </c>
      <c r="N12" s="3">
        <v>129.877253388366</v>
      </c>
      <c r="O12" s="3">
        <v>144.162420640514</v>
      </c>
      <c r="P12" s="3">
        <v>140.49706258357901</v>
      </c>
      <c r="Q12" s="3">
        <v>143.522456972295</v>
      </c>
      <c r="R12" s="3">
        <v>142.055935832589</v>
      </c>
      <c r="S12" s="3">
        <v>140.626040194788</v>
      </c>
      <c r="T12" s="3">
        <v>130.91417908496101</v>
      </c>
      <c r="U12" s="3">
        <v>148.99905377021599</v>
      </c>
      <c r="V12" s="3">
        <v>154.905450826297</v>
      </c>
      <c r="W12" s="3">
        <v>139.43732264968901</v>
      </c>
      <c r="X12" s="3">
        <v>148.86558005623999</v>
      </c>
      <c r="Y12" s="3">
        <v>144.325355882531</v>
      </c>
      <c r="Z12" s="3">
        <v>134.90397913751099</v>
      </c>
      <c r="AA12" s="3">
        <v>155.91427253057699</v>
      </c>
      <c r="AB12" s="3">
        <v>155.53308700967301</v>
      </c>
      <c r="AC12" s="3">
        <v>138.82437198429301</v>
      </c>
      <c r="AD12" s="3">
        <v>146.08302696582899</v>
      </c>
      <c r="AE12" s="3">
        <v>152.32638209532499</v>
      </c>
      <c r="AF12" s="3">
        <v>147.44867957680501</v>
      </c>
      <c r="AG12" s="3">
        <v>138.62612328123001</v>
      </c>
      <c r="AH12" s="3">
        <v>142.99937627190701</v>
      </c>
      <c r="AI12" s="3">
        <v>153.658413504333</v>
      </c>
      <c r="AJ12" s="3">
        <v>138.59569800281099</v>
      </c>
      <c r="AK12" s="3">
        <v>142.14363621687599</v>
      </c>
      <c r="AL12" s="3">
        <v>144.972681735701</v>
      </c>
      <c r="AM12" s="3">
        <v>154.16484990027399</v>
      </c>
      <c r="AN12" s="3">
        <v>161.91223638717699</v>
      </c>
      <c r="AO12" s="3">
        <v>141.73565564240801</v>
      </c>
      <c r="AP12" s="3">
        <v>157.53413769386799</v>
      </c>
      <c r="AQ12" s="3">
        <v>152.97132990712799</v>
      </c>
      <c r="AR12" s="3">
        <v>155.647342156994</v>
      </c>
      <c r="AS12" s="3">
        <v>147.01898693337699</v>
      </c>
      <c r="AT12" s="3">
        <v>144.892326823551</v>
      </c>
      <c r="AU12" s="3">
        <v>140.54551855160901</v>
      </c>
      <c r="AV12" s="3">
        <v>151.21196619833299</v>
      </c>
      <c r="AW12" s="3">
        <v>160.385539383007</v>
      </c>
      <c r="AX12" s="3">
        <v>140.16245193627901</v>
      </c>
      <c r="AY12" s="3">
        <v>140.71097152370501</v>
      </c>
      <c r="AZ12" s="3">
        <v>160.04938281426101</v>
      </c>
    </row>
    <row r="13" spans="1:52" x14ac:dyDescent="0.4">
      <c r="A13" s="26" t="s">
        <v>11</v>
      </c>
      <c r="B13" s="1">
        <v>0</v>
      </c>
      <c r="C13" s="1">
        <v>0.377</v>
      </c>
      <c r="D13" s="1">
        <v>0.36799999999999999</v>
      </c>
      <c r="E13" s="1">
        <v>0.38300000000000001</v>
      </c>
      <c r="F13" s="1">
        <v>0.32500000000000001</v>
      </c>
      <c r="G13" s="1">
        <v>0.41899999999999998</v>
      </c>
      <c r="H13" s="1">
        <v>0.37</v>
      </c>
      <c r="I13" s="1">
        <v>0.432</v>
      </c>
      <c r="J13" s="1">
        <v>0.41799999999999998</v>
      </c>
      <c r="K13" s="1">
        <v>0.35599999999999998</v>
      </c>
      <c r="L13" s="1">
        <v>0.33500000000000002</v>
      </c>
      <c r="M13" s="1">
        <v>0.36499999999999999</v>
      </c>
      <c r="N13" s="1">
        <v>0.36299999999999999</v>
      </c>
      <c r="O13" s="1">
        <v>0.33700000000000002</v>
      </c>
      <c r="P13" s="1">
        <v>0.36699999999999999</v>
      </c>
      <c r="Q13" s="1">
        <v>0.41699999999999998</v>
      </c>
      <c r="R13" s="1">
        <v>0.33700000000000002</v>
      </c>
      <c r="S13" s="1">
        <v>0.38400000000000001</v>
      </c>
      <c r="T13" s="1">
        <v>0.441</v>
      </c>
      <c r="U13" s="1">
        <v>0.34599999999999997</v>
      </c>
      <c r="V13" s="1">
        <v>0.34100000000000003</v>
      </c>
      <c r="W13" s="1">
        <v>0.38200000000000001</v>
      </c>
      <c r="X13" s="1">
        <v>0.40799999999999997</v>
      </c>
      <c r="Y13" s="1">
        <v>0.33100000000000002</v>
      </c>
      <c r="Z13" s="1">
        <v>0.38200000000000001</v>
      </c>
      <c r="AA13" s="1">
        <v>0.35699999999999998</v>
      </c>
      <c r="AB13" s="1">
        <v>0.28799999999999998</v>
      </c>
      <c r="AC13" s="1">
        <v>0.33</v>
      </c>
      <c r="AD13" s="1">
        <v>0.38800000000000001</v>
      </c>
      <c r="AE13" s="1">
        <v>0.34100000000000003</v>
      </c>
      <c r="AF13" s="1">
        <v>0.36299999999999999</v>
      </c>
      <c r="AG13" s="1">
        <v>0.36899999999999999</v>
      </c>
      <c r="AH13" s="1">
        <v>0.40899999999999997</v>
      </c>
      <c r="AI13" s="1">
        <v>0.313</v>
      </c>
      <c r="AJ13" s="1">
        <v>0.38</v>
      </c>
      <c r="AK13" s="1">
        <v>0.38700000000000001</v>
      </c>
      <c r="AL13" s="1">
        <v>0.34699999999999998</v>
      </c>
      <c r="AM13" s="1">
        <v>0.377</v>
      </c>
      <c r="AN13" s="1">
        <v>0.32900000000000001</v>
      </c>
      <c r="AO13" s="1">
        <v>0.35499999999999998</v>
      </c>
      <c r="AP13" s="1">
        <v>0.33700000000000002</v>
      </c>
      <c r="AQ13" s="1">
        <v>0.32100000000000001</v>
      </c>
      <c r="AR13" s="1">
        <v>0.34</v>
      </c>
      <c r="AS13" s="1">
        <v>0.34399999999999997</v>
      </c>
      <c r="AT13" s="1">
        <v>0.35499999999999998</v>
      </c>
      <c r="AU13" s="1">
        <v>0.374</v>
      </c>
      <c r="AV13" s="1">
        <v>0.37</v>
      </c>
      <c r="AW13" s="1">
        <v>0.35499999999999998</v>
      </c>
      <c r="AX13" s="1">
        <v>0.38500000000000001</v>
      </c>
      <c r="AY13" s="1">
        <v>0.371</v>
      </c>
      <c r="AZ13" s="1">
        <v>0.35499999999999998</v>
      </c>
    </row>
    <row r="14" spans="1:52" x14ac:dyDescent="0.4">
      <c r="A14" s="27"/>
      <c r="B14" s="1">
        <v>5</v>
      </c>
      <c r="C14" s="1">
        <v>0.221</v>
      </c>
      <c r="D14" s="1">
        <v>0.19</v>
      </c>
      <c r="E14" s="1">
        <v>0.185</v>
      </c>
      <c r="F14" s="1">
        <v>0.157</v>
      </c>
      <c r="G14" s="1">
        <v>0.248</v>
      </c>
      <c r="H14" s="1">
        <v>0.22900000000000001</v>
      </c>
      <c r="I14" s="1">
        <v>0.26700000000000002</v>
      </c>
      <c r="J14" s="1">
        <v>0.214</v>
      </c>
      <c r="K14" s="1">
        <v>0.215</v>
      </c>
      <c r="L14" s="1">
        <v>0.16600000000000001</v>
      </c>
      <c r="M14" s="1">
        <v>0.17599999999999999</v>
      </c>
      <c r="N14" s="1">
        <v>0.218</v>
      </c>
      <c r="O14" s="1">
        <v>0.188</v>
      </c>
      <c r="P14" s="1">
        <v>0.18099999999999999</v>
      </c>
      <c r="Q14" s="1">
        <v>0.22600000000000001</v>
      </c>
      <c r="R14" s="1">
        <v>0.20599999999999999</v>
      </c>
      <c r="S14" s="1">
        <v>0.218</v>
      </c>
      <c r="T14" s="1">
        <v>0.248</v>
      </c>
      <c r="U14" s="1">
        <v>0.21</v>
      </c>
      <c r="V14" s="1">
        <v>0.182</v>
      </c>
      <c r="W14" s="1">
        <v>0.23</v>
      </c>
      <c r="X14" s="1">
        <v>0.24199999999999999</v>
      </c>
      <c r="Y14" s="1">
        <v>0.17899999999999999</v>
      </c>
      <c r="Z14" s="1">
        <v>0.19600000000000001</v>
      </c>
      <c r="AA14" s="1">
        <v>0.20599999999999999</v>
      </c>
      <c r="AB14" s="1">
        <v>0.111</v>
      </c>
      <c r="AC14" s="1">
        <v>0.17499999999999999</v>
      </c>
      <c r="AD14" s="1">
        <v>0.221</v>
      </c>
      <c r="AE14" s="1">
        <v>0.17</v>
      </c>
      <c r="AF14" s="1">
        <v>0.219</v>
      </c>
      <c r="AG14" s="1">
        <v>0.20499999999999999</v>
      </c>
      <c r="AH14" s="1">
        <v>0.214</v>
      </c>
      <c r="AI14" s="1">
        <v>0.16700000000000001</v>
      </c>
      <c r="AJ14" s="1">
        <v>0.18</v>
      </c>
      <c r="AK14" s="1">
        <v>0.19900000000000001</v>
      </c>
      <c r="AL14" s="1">
        <v>0.16900000000000001</v>
      </c>
      <c r="AM14" s="1">
        <v>0.19400000000000001</v>
      </c>
      <c r="AN14" s="1">
        <v>0.17799999999999999</v>
      </c>
      <c r="AO14" s="1">
        <v>0.214</v>
      </c>
      <c r="AP14" s="1">
        <v>0.18099999999999999</v>
      </c>
      <c r="AQ14" s="1">
        <v>0.14899999999999999</v>
      </c>
      <c r="AR14" s="1">
        <v>0.19800000000000001</v>
      </c>
      <c r="AS14" s="1">
        <v>0.186</v>
      </c>
      <c r="AT14" s="1">
        <v>0.19</v>
      </c>
      <c r="AU14" s="1">
        <v>0.20100000000000001</v>
      </c>
      <c r="AV14" s="1">
        <v>0.187</v>
      </c>
      <c r="AW14" s="1">
        <v>0.16900000000000001</v>
      </c>
      <c r="AX14" s="1">
        <v>0.22</v>
      </c>
      <c r="AY14" s="1">
        <v>0.222</v>
      </c>
      <c r="AZ14" s="1">
        <v>0.17899999999999999</v>
      </c>
    </row>
    <row r="15" spans="1:52" x14ac:dyDescent="0.4">
      <c r="A15" s="27"/>
      <c r="B15" s="1">
        <v>10</v>
      </c>
      <c r="C15" s="1">
        <v>0.17599999999999999</v>
      </c>
      <c r="D15" s="1">
        <v>0.16</v>
      </c>
      <c r="E15" s="1">
        <v>0.155</v>
      </c>
      <c r="F15" s="1">
        <v>0.13700000000000001</v>
      </c>
      <c r="G15" s="1">
        <v>0.21199999999999999</v>
      </c>
      <c r="H15" s="1">
        <v>0.21099999999999999</v>
      </c>
      <c r="I15" s="1">
        <v>0.245</v>
      </c>
      <c r="J15" s="1">
        <v>0.2</v>
      </c>
      <c r="K15" s="1">
        <v>0.188</v>
      </c>
      <c r="L15" s="1">
        <v>0.13</v>
      </c>
      <c r="M15" s="1">
        <v>0.16300000000000001</v>
      </c>
      <c r="N15" s="1">
        <v>0.2</v>
      </c>
      <c r="O15" s="1">
        <v>0.155</v>
      </c>
      <c r="P15" s="1">
        <v>0.15</v>
      </c>
      <c r="Q15" s="1">
        <v>0.20300000000000001</v>
      </c>
      <c r="R15" s="1">
        <v>0.16800000000000001</v>
      </c>
      <c r="S15" s="1">
        <v>0.20100000000000001</v>
      </c>
      <c r="T15" s="1">
        <v>0.218</v>
      </c>
      <c r="U15" s="1">
        <v>0.17799999999999999</v>
      </c>
      <c r="V15" s="1">
        <v>0.156</v>
      </c>
      <c r="W15" s="1">
        <v>0.21199999999999999</v>
      </c>
      <c r="X15" s="1">
        <v>0.20899999999999999</v>
      </c>
      <c r="Y15" s="1">
        <v>0.16500000000000001</v>
      </c>
      <c r="Z15" s="1">
        <v>0.16200000000000001</v>
      </c>
      <c r="AA15" s="1">
        <v>0.161</v>
      </c>
      <c r="AB15" s="1">
        <v>0.1</v>
      </c>
      <c r="AC15" s="1">
        <v>0.16600000000000001</v>
      </c>
      <c r="AD15" s="1">
        <v>0.191</v>
      </c>
      <c r="AE15" s="1">
        <v>0.154</v>
      </c>
      <c r="AF15" s="1">
        <v>0.193</v>
      </c>
      <c r="AG15" s="1">
        <v>0.17299999999999999</v>
      </c>
      <c r="AH15" s="1">
        <v>0.193</v>
      </c>
      <c r="AI15" s="1">
        <v>0.128</v>
      </c>
      <c r="AJ15" s="1">
        <v>0.16</v>
      </c>
      <c r="AK15" s="1">
        <v>0.17699999999999999</v>
      </c>
      <c r="AL15" s="1">
        <v>0.152</v>
      </c>
      <c r="AM15" s="1">
        <v>0.14099999999999999</v>
      </c>
      <c r="AN15" s="1">
        <v>0.16700000000000001</v>
      </c>
      <c r="AO15" s="1">
        <v>0.185</v>
      </c>
      <c r="AP15" s="1">
        <v>0.17199999999999999</v>
      </c>
      <c r="AQ15" s="1">
        <v>0.126</v>
      </c>
      <c r="AR15" s="1">
        <v>0.18099999999999999</v>
      </c>
      <c r="AS15" s="1">
        <v>0.16</v>
      </c>
      <c r="AT15" s="1">
        <v>0.17399999999999999</v>
      </c>
      <c r="AU15" s="1">
        <v>0.16600000000000001</v>
      </c>
      <c r="AV15" s="1">
        <v>0.16300000000000001</v>
      </c>
      <c r="AW15" s="1">
        <v>0.14699999999999999</v>
      </c>
      <c r="AX15" s="1">
        <v>0.189</v>
      </c>
      <c r="AY15" s="1">
        <v>0.185</v>
      </c>
      <c r="AZ15" s="1">
        <v>0.151</v>
      </c>
    </row>
    <row r="16" spans="1:52" x14ac:dyDescent="0.4">
      <c r="A16" s="27"/>
      <c r="B16" s="1">
        <v>15</v>
      </c>
      <c r="C16" s="1">
        <v>0.18099999999999999</v>
      </c>
      <c r="D16" s="1">
        <v>0.152</v>
      </c>
      <c r="E16" s="1">
        <v>0.158</v>
      </c>
      <c r="F16" s="1">
        <v>0.13900000000000001</v>
      </c>
      <c r="G16" s="1">
        <v>0.216</v>
      </c>
      <c r="H16" s="1">
        <v>0.19400000000000001</v>
      </c>
      <c r="I16" s="1">
        <v>0.247</v>
      </c>
      <c r="J16" s="1">
        <v>0.185</v>
      </c>
      <c r="K16" s="1">
        <v>0.183</v>
      </c>
      <c r="L16" s="1">
        <v>0.127</v>
      </c>
      <c r="M16" s="1">
        <v>0.156</v>
      </c>
      <c r="N16" s="1">
        <v>0.19900000000000001</v>
      </c>
      <c r="O16" s="1">
        <v>0.16600000000000001</v>
      </c>
      <c r="P16" s="1">
        <v>0.14599999999999999</v>
      </c>
      <c r="Q16" s="1">
        <v>0.21099999999999999</v>
      </c>
      <c r="R16" s="1">
        <v>0.16300000000000001</v>
      </c>
      <c r="S16" s="1">
        <v>0.184</v>
      </c>
      <c r="T16" s="1">
        <v>0.216</v>
      </c>
      <c r="U16" s="1">
        <v>0.185</v>
      </c>
      <c r="V16" s="1">
        <v>0.16400000000000001</v>
      </c>
      <c r="W16" s="1">
        <v>0.19800000000000001</v>
      </c>
      <c r="X16" s="1">
        <v>0.19500000000000001</v>
      </c>
      <c r="Y16" s="1">
        <v>0.17199999999999999</v>
      </c>
      <c r="Z16" s="1">
        <v>0.158</v>
      </c>
      <c r="AA16" s="1">
        <v>0.159</v>
      </c>
      <c r="AB16" s="1">
        <v>0.1</v>
      </c>
      <c r="AC16" s="1">
        <v>0.16200000000000001</v>
      </c>
      <c r="AD16" s="1">
        <v>0.192</v>
      </c>
      <c r="AE16" s="1">
        <v>0.154</v>
      </c>
      <c r="AF16" s="1">
        <v>0.189</v>
      </c>
      <c r="AG16" s="1">
        <v>0.16500000000000001</v>
      </c>
      <c r="AH16" s="1">
        <v>0.19500000000000001</v>
      </c>
      <c r="AI16" s="1">
        <v>0.129</v>
      </c>
      <c r="AJ16" s="1">
        <v>0.14899999999999999</v>
      </c>
      <c r="AK16" s="1">
        <v>0.186</v>
      </c>
      <c r="AL16" s="1">
        <v>0.15</v>
      </c>
      <c r="AM16" s="1">
        <v>0.152</v>
      </c>
      <c r="AN16" s="1">
        <v>0.17599999999999999</v>
      </c>
      <c r="AO16" s="1">
        <v>0.19400000000000001</v>
      </c>
      <c r="AP16" s="1">
        <v>0.161</v>
      </c>
      <c r="AQ16" s="1">
        <v>0.13500000000000001</v>
      </c>
      <c r="AR16" s="1">
        <v>0.17899999999999999</v>
      </c>
      <c r="AS16" s="1">
        <v>0.14199999999999999</v>
      </c>
      <c r="AT16" s="1">
        <v>0.17299999999999999</v>
      </c>
      <c r="AU16" s="1">
        <v>0.16700000000000001</v>
      </c>
      <c r="AV16" s="1">
        <v>0.16300000000000001</v>
      </c>
      <c r="AW16" s="1">
        <v>0.14799999999999999</v>
      </c>
      <c r="AX16" s="1">
        <v>0.192</v>
      </c>
      <c r="AY16" s="1">
        <v>0.191</v>
      </c>
      <c r="AZ16" s="1">
        <v>0.14499999999999999</v>
      </c>
    </row>
    <row r="17" spans="1:52" x14ac:dyDescent="0.4">
      <c r="A17" s="27"/>
      <c r="B17" s="1">
        <v>20</v>
      </c>
      <c r="C17" s="1">
        <v>0.16</v>
      </c>
      <c r="D17" s="1">
        <v>0.16</v>
      </c>
      <c r="E17" s="1">
        <v>0.154</v>
      </c>
      <c r="F17" s="1">
        <v>0.123</v>
      </c>
      <c r="G17" s="1">
        <v>0.21</v>
      </c>
      <c r="H17" s="1">
        <v>0.185</v>
      </c>
      <c r="I17" s="1">
        <v>0.217</v>
      </c>
      <c r="J17" s="1">
        <v>0.18</v>
      </c>
      <c r="K17" s="1">
        <v>0.188</v>
      </c>
      <c r="L17" s="1">
        <v>0.127</v>
      </c>
      <c r="M17" s="1">
        <v>0.14000000000000001</v>
      </c>
      <c r="N17" s="1">
        <v>0.185</v>
      </c>
      <c r="O17" s="1">
        <v>0.158</v>
      </c>
      <c r="P17" s="1">
        <v>0.13900000000000001</v>
      </c>
      <c r="Q17" s="1">
        <v>0.19</v>
      </c>
      <c r="R17" s="1">
        <v>0.16800000000000001</v>
      </c>
      <c r="S17" s="1">
        <v>0.192</v>
      </c>
      <c r="T17" s="1">
        <v>0.20499999999999999</v>
      </c>
      <c r="U17" s="1">
        <v>0.185</v>
      </c>
      <c r="V17" s="1">
        <v>0.156</v>
      </c>
      <c r="W17" s="1">
        <v>0.19900000000000001</v>
      </c>
      <c r="X17" s="1">
        <v>0.191</v>
      </c>
      <c r="Y17" s="1">
        <v>0.16300000000000001</v>
      </c>
      <c r="Z17" s="1">
        <v>0.14799999999999999</v>
      </c>
      <c r="AA17" s="1">
        <v>0.156</v>
      </c>
      <c r="AB17" s="1">
        <v>9.8000000000000004E-2</v>
      </c>
      <c r="AC17" s="1">
        <v>0.16300000000000001</v>
      </c>
      <c r="AD17" s="1">
        <v>0.18099999999999999</v>
      </c>
      <c r="AE17" s="1">
        <v>0.157</v>
      </c>
      <c r="AF17" s="1">
        <v>0.189</v>
      </c>
      <c r="AG17" s="1">
        <v>0.159</v>
      </c>
      <c r="AH17" s="1">
        <v>0.17899999999999999</v>
      </c>
      <c r="AI17" s="1">
        <v>0.13300000000000001</v>
      </c>
      <c r="AJ17" s="1">
        <v>0.14799999999999999</v>
      </c>
      <c r="AK17" s="1">
        <v>0.17399999999999999</v>
      </c>
      <c r="AL17" s="1">
        <v>0.154</v>
      </c>
      <c r="AM17" s="1">
        <v>0.14399999999999999</v>
      </c>
      <c r="AN17" s="1">
        <v>0.16800000000000001</v>
      </c>
      <c r="AO17" s="1">
        <v>0.187</v>
      </c>
      <c r="AP17" s="1">
        <v>0.16300000000000001</v>
      </c>
      <c r="AQ17" s="1">
        <v>0.13300000000000001</v>
      </c>
      <c r="AR17" s="1">
        <v>0.17299999999999999</v>
      </c>
      <c r="AS17" s="1">
        <v>0.14899999999999999</v>
      </c>
      <c r="AT17" s="1">
        <v>0.16700000000000001</v>
      </c>
      <c r="AU17" s="1">
        <v>0.158</v>
      </c>
      <c r="AV17" s="1">
        <v>0.16400000000000001</v>
      </c>
      <c r="AW17" s="1">
        <v>0.14299999999999999</v>
      </c>
      <c r="AX17" s="1">
        <v>0.20200000000000001</v>
      </c>
      <c r="AY17" s="1">
        <v>0.16200000000000001</v>
      </c>
      <c r="AZ17" s="1">
        <v>0.13700000000000001</v>
      </c>
    </row>
    <row r="18" spans="1:52" x14ac:dyDescent="0.4">
      <c r="A18" s="27"/>
      <c r="B18" s="1">
        <v>25</v>
      </c>
      <c r="C18" s="1">
        <v>0.152</v>
      </c>
      <c r="D18" s="1">
        <v>0.14499999999999999</v>
      </c>
      <c r="E18" s="1">
        <v>0.13200000000000001</v>
      </c>
      <c r="F18" s="1">
        <v>0.11799999999999999</v>
      </c>
      <c r="G18" s="1">
        <v>0.19700000000000001</v>
      </c>
      <c r="H18" s="1">
        <v>0.188</v>
      </c>
      <c r="I18" s="1">
        <v>0.222</v>
      </c>
      <c r="J18" s="1">
        <v>0.183</v>
      </c>
      <c r="K18" s="1">
        <v>0.17100000000000001</v>
      </c>
      <c r="L18" s="1">
        <v>0.11700000000000001</v>
      </c>
      <c r="M18" s="1">
        <v>0.14699999999999999</v>
      </c>
      <c r="N18" s="1">
        <v>0.16900000000000001</v>
      </c>
      <c r="O18" s="1">
        <v>0.13900000000000001</v>
      </c>
      <c r="P18" s="1">
        <v>0.13100000000000001</v>
      </c>
      <c r="Q18" s="1">
        <v>0.189</v>
      </c>
      <c r="R18" s="1">
        <v>0.16200000000000001</v>
      </c>
      <c r="S18" s="1">
        <v>0.185</v>
      </c>
      <c r="T18" s="1">
        <v>0.19500000000000001</v>
      </c>
      <c r="U18" s="1">
        <v>0.16800000000000001</v>
      </c>
      <c r="V18" s="1">
        <v>0.13100000000000001</v>
      </c>
      <c r="W18" s="1">
        <v>0.19500000000000001</v>
      </c>
      <c r="X18" s="1">
        <v>0.16300000000000001</v>
      </c>
      <c r="Y18" s="1">
        <v>0.153</v>
      </c>
      <c r="Z18" s="1">
        <v>0.14099999999999999</v>
      </c>
      <c r="AA18" s="1">
        <v>0.14599999999999999</v>
      </c>
      <c r="AB18" s="1">
        <v>9.0999999999999998E-2</v>
      </c>
      <c r="AC18" s="1">
        <v>0.153</v>
      </c>
      <c r="AD18" s="1">
        <v>0.16</v>
      </c>
      <c r="AE18" s="1">
        <v>0.13700000000000001</v>
      </c>
      <c r="AF18" s="1">
        <v>0.17399999999999999</v>
      </c>
      <c r="AG18" s="1">
        <v>0.156</v>
      </c>
      <c r="AH18" s="1">
        <v>0.16900000000000001</v>
      </c>
      <c r="AI18" s="1">
        <v>0.11600000000000001</v>
      </c>
      <c r="AJ18" s="1">
        <v>0.13100000000000001</v>
      </c>
      <c r="AK18" s="1">
        <v>0.14399999999999999</v>
      </c>
      <c r="AL18" s="1">
        <v>0.157</v>
      </c>
      <c r="AM18" s="1">
        <v>0.126</v>
      </c>
      <c r="AN18" s="1">
        <v>0.16400000000000001</v>
      </c>
      <c r="AO18" s="1">
        <v>0.18099999999999999</v>
      </c>
      <c r="AP18" s="1">
        <v>0.14599999999999999</v>
      </c>
      <c r="AQ18" s="1">
        <v>0.11799999999999999</v>
      </c>
      <c r="AR18" s="1">
        <v>0.16800000000000001</v>
      </c>
      <c r="AS18" s="1">
        <v>0.14599999999999999</v>
      </c>
      <c r="AT18" s="1">
        <v>0.157</v>
      </c>
      <c r="AU18" s="1">
        <v>0.14799999999999999</v>
      </c>
      <c r="AV18" s="1">
        <v>0.14199999999999999</v>
      </c>
      <c r="AW18" s="1">
        <v>0.13500000000000001</v>
      </c>
      <c r="AX18" s="1">
        <v>0.18</v>
      </c>
      <c r="AY18" s="1">
        <v>0.17100000000000001</v>
      </c>
      <c r="AZ18" s="1">
        <v>0.122</v>
      </c>
    </row>
    <row r="19" spans="1:52" x14ac:dyDescent="0.4">
      <c r="A19" s="27"/>
      <c r="B19" s="1">
        <v>30</v>
      </c>
      <c r="C19" s="1">
        <v>0.14899999999999999</v>
      </c>
      <c r="D19" s="1">
        <v>0.13100000000000001</v>
      </c>
      <c r="E19" s="1">
        <v>0.126</v>
      </c>
      <c r="F19" s="1">
        <v>0.113</v>
      </c>
      <c r="G19" s="1">
        <v>0.19700000000000001</v>
      </c>
      <c r="H19" s="1">
        <v>0.17499999999999999</v>
      </c>
      <c r="I19" s="1">
        <v>0.21</v>
      </c>
      <c r="J19" s="1">
        <v>0.16300000000000001</v>
      </c>
      <c r="K19" s="1">
        <v>0.155</v>
      </c>
      <c r="L19" s="1">
        <v>0.105</v>
      </c>
      <c r="M19" s="1">
        <v>0.12</v>
      </c>
      <c r="N19" s="1">
        <v>0.186</v>
      </c>
      <c r="O19" s="1">
        <v>0.13</v>
      </c>
      <c r="P19" s="1">
        <v>0.127</v>
      </c>
      <c r="Q19" s="1">
        <v>0.16700000000000001</v>
      </c>
      <c r="R19" s="1">
        <v>0.13400000000000001</v>
      </c>
      <c r="S19" s="1">
        <v>0.17</v>
      </c>
      <c r="T19" s="1">
        <v>0.183</v>
      </c>
      <c r="U19" s="1">
        <v>0.13200000000000001</v>
      </c>
      <c r="V19" s="1">
        <v>0.14199999999999999</v>
      </c>
      <c r="W19" s="1">
        <v>0.16800000000000001</v>
      </c>
      <c r="X19" s="1">
        <v>0.15</v>
      </c>
      <c r="Y19" s="1">
        <v>0.14299999999999999</v>
      </c>
      <c r="Z19" s="1">
        <v>0.126</v>
      </c>
      <c r="AA19" s="1">
        <v>0.14899999999999999</v>
      </c>
      <c r="AB19" s="1">
        <v>8.5999999999999993E-2</v>
      </c>
      <c r="AC19" s="1">
        <v>0.13500000000000001</v>
      </c>
      <c r="AD19" s="1">
        <v>0.16500000000000001</v>
      </c>
      <c r="AE19" s="1">
        <v>0.13300000000000001</v>
      </c>
      <c r="AF19" s="1">
        <v>0.16900000000000001</v>
      </c>
      <c r="AG19" s="1">
        <v>0.14099999999999999</v>
      </c>
      <c r="AH19" s="1">
        <v>0.157</v>
      </c>
      <c r="AI19" s="1">
        <v>0.105</v>
      </c>
      <c r="AJ19" s="1">
        <v>0.13500000000000001</v>
      </c>
      <c r="AK19" s="1">
        <v>0.13700000000000001</v>
      </c>
      <c r="AL19" s="1">
        <v>0.13100000000000001</v>
      </c>
      <c r="AM19" s="1">
        <v>0.13200000000000001</v>
      </c>
      <c r="AN19" s="1">
        <v>0.14099999999999999</v>
      </c>
      <c r="AO19" s="1">
        <v>0.16600000000000001</v>
      </c>
      <c r="AP19" s="1">
        <v>0.14899999999999999</v>
      </c>
      <c r="AQ19" s="1">
        <v>9.9000000000000005E-2</v>
      </c>
      <c r="AR19" s="1">
        <v>0.154</v>
      </c>
      <c r="AS19" s="1">
        <v>0.129</v>
      </c>
      <c r="AT19" s="1">
        <v>0.153</v>
      </c>
      <c r="AU19" s="1">
        <v>0.13600000000000001</v>
      </c>
      <c r="AV19" s="1">
        <v>0.13800000000000001</v>
      </c>
      <c r="AW19" s="1">
        <v>0.125</v>
      </c>
      <c r="AX19" s="1">
        <v>0.187</v>
      </c>
      <c r="AY19" s="1">
        <v>0.16500000000000001</v>
      </c>
      <c r="AZ19" s="1">
        <v>0.114</v>
      </c>
    </row>
    <row r="20" spans="1:52" x14ac:dyDescent="0.4">
      <c r="A20" s="27"/>
      <c r="B20" s="1">
        <v>35</v>
      </c>
      <c r="C20" s="1">
        <v>0.114</v>
      </c>
      <c r="D20" s="1">
        <v>0.111</v>
      </c>
      <c r="E20" s="1">
        <v>0.111</v>
      </c>
      <c r="F20" s="1">
        <v>7.4999999999999997E-2</v>
      </c>
      <c r="G20" s="1">
        <v>0.16700000000000001</v>
      </c>
      <c r="H20" s="1">
        <v>0.14099999999999999</v>
      </c>
      <c r="I20" s="1">
        <v>0.19</v>
      </c>
      <c r="J20" s="1">
        <v>0.155</v>
      </c>
      <c r="K20" s="1">
        <v>0.113</v>
      </c>
      <c r="L20" s="1">
        <v>9.1999999999999998E-2</v>
      </c>
      <c r="M20" s="1">
        <v>0.104</v>
      </c>
      <c r="N20" s="1">
        <v>0.16</v>
      </c>
      <c r="O20" s="1">
        <v>0.114</v>
      </c>
      <c r="P20" s="1">
        <v>9.9000000000000005E-2</v>
      </c>
      <c r="Q20" s="1">
        <v>0.14799999999999999</v>
      </c>
      <c r="R20" s="1">
        <v>0.108</v>
      </c>
      <c r="S20" s="1">
        <v>0.13900000000000001</v>
      </c>
      <c r="T20" s="1">
        <v>0.16500000000000001</v>
      </c>
      <c r="U20" s="1">
        <v>0.125</v>
      </c>
      <c r="V20" s="1">
        <v>0.10100000000000001</v>
      </c>
      <c r="W20" s="1">
        <v>0.152</v>
      </c>
      <c r="X20" s="1">
        <v>0.125</v>
      </c>
      <c r="Y20" s="1">
        <v>0.13400000000000001</v>
      </c>
      <c r="Z20" s="1">
        <v>0.11899999999999999</v>
      </c>
      <c r="AA20" s="1">
        <v>0.123</v>
      </c>
      <c r="AB20" s="1">
        <v>6.6000000000000003E-2</v>
      </c>
      <c r="AC20" s="1">
        <v>0.11899999999999999</v>
      </c>
      <c r="AD20" s="1">
        <v>0.108</v>
      </c>
      <c r="AE20" s="1">
        <v>0.12</v>
      </c>
      <c r="AF20" s="1">
        <v>0.13600000000000001</v>
      </c>
      <c r="AG20" s="1">
        <v>0.107</v>
      </c>
      <c r="AH20" s="1">
        <v>0.13400000000000001</v>
      </c>
      <c r="AI20" s="1">
        <v>8.4000000000000005E-2</v>
      </c>
      <c r="AJ20" s="1">
        <v>0.122</v>
      </c>
      <c r="AK20" s="1">
        <v>0.11799999999999999</v>
      </c>
      <c r="AL20" s="1">
        <v>0.111</v>
      </c>
      <c r="AM20" s="1">
        <v>0.11799999999999999</v>
      </c>
      <c r="AN20" s="1">
        <v>0.129</v>
      </c>
      <c r="AO20" s="1">
        <v>0.14899999999999999</v>
      </c>
      <c r="AP20" s="1">
        <v>0.111</v>
      </c>
      <c r="AQ20" s="1">
        <v>8.5000000000000006E-2</v>
      </c>
      <c r="AR20" s="1">
        <v>0.13400000000000001</v>
      </c>
      <c r="AS20" s="1">
        <v>9.6000000000000002E-2</v>
      </c>
      <c r="AT20" s="1">
        <v>0.13100000000000001</v>
      </c>
      <c r="AU20" s="1">
        <v>0.111</v>
      </c>
      <c r="AV20" s="1">
        <v>0.107</v>
      </c>
      <c r="AW20" s="1">
        <v>0.10199999999999999</v>
      </c>
      <c r="AX20" s="1">
        <v>0.16200000000000001</v>
      </c>
      <c r="AY20" s="1">
        <v>0.129</v>
      </c>
      <c r="AZ20" s="1">
        <v>9.8000000000000004E-2</v>
      </c>
    </row>
    <row r="21" spans="1:52" x14ac:dyDescent="0.4">
      <c r="A21" s="27"/>
      <c r="B21" s="1">
        <v>40</v>
      </c>
      <c r="C21" s="1">
        <v>0.14799999999999999</v>
      </c>
      <c r="D21" s="1">
        <v>0.124</v>
      </c>
      <c r="E21" s="1">
        <v>0.113</v>
      </c>
      <c r="F21" s="1">
        <v>0.10199999999999999</v>
      </c>
      <c r="G21" s="1">
        <v>0.16400000000000001</v>
      </c>
      <c r="H21" s="1">
        <v>0.159</v>
      </c>
      <c r="I21" s="1">
        <v>0.186</v>
      </c>
      <c r="J21" s="1">
        <v>0.13400000000000001</v>
      </c>
      <c r="K21" s="1">
        <v>0.13800000000000001</v>
      </c>
      <c r="L21" s="1">
        <v>9.1999999999999998E-2</v>
      </c>
      <c r="M21" s="1">
        <v>0.115</v>
      </c>
      <c r="N21" s="1">
        <v>0.17499999999999999</v>
      </c>
      <c r="O21" s="1">
        <v>0.115</v>
      </c>
      <c r="P21" s="1">
        <v>0.109</v>
      </c>
      <c r="Q21" s="1">
        <v>0.152</v>
      </c>
      <c r="R21" s="1">
        <v>0.128</v>
      </c>
      <c r="S21" s="1">
        <v>0.14499999999999999</v>
      </c>
      <c r="T21" s="1">
        <v>0.152</v>
      </c>
      <c r="U21" s="1">
        <v>0.123</v>
      </c>
      <c r="V21" s="1">
        <v>0.13600000000000001</v>
      </c>
      <c r="W21" s="1">
        <v>0.14299999999999999</v>
      </c>
      <c r="X21" s="1">
        <v>0.151</v>
      </c>
      <c r="Y21" s="1">
        <v>0.14099999999999999</v>
      </c>
      <c r="Z21" s="1">
        <v>0.111</v>
      </c>
      <c r="AA21" s="1">
        <v>0.129</v>
      </c>
      <c r="AB21" s="1">
        <v>7.0000000000000007E-2</v>
      </c>
      <c r="AC21" s="1">
        <v>0.124</v>
      </c>
      <c r="AD21" s="1">
        <v>0.14399999999999999</v>
      </c>
      <c r="AE21" s="1">
        <v>0.11</v>
      </c>
      <c r="AF21" s="1">
        <v>0.13700000000000001</v>
      </c>
      <c r="AG21" s="1">
        <v>0.11</v>
      </c>
      <c r="AH21" s="1">
        <v>0.155</v>
      </c>
      <c r="AI21" s="1">
        <v>9.0999999999999998E-2</v>
      </c>
      <c r="AJ21" s="1">
        <v>0.11600000000000001</v>
      </c>
      <c r="AK21" s="1">
        <v>0.13600000000000001</v>
      </c>
      <c r="AL21" s="1">
        <v>0.124</v>
      </c>
      <c r="AM21" s="1">
        <v>0.126</v>
      </c>
      <c r="AN21" s="1">
        <v>0.13900000000000001</v>
      </c>
      <c r="AO21" s="1">
        <v>0.14099999999999999</v>
      </c>
      <c r="AP21" s="1">
        <v>0.13</v>
      </c>
      <c r="AQ21" s="1">
        <v>8.8999999999999996E-2</v>
      </c>
      <c r="AR21" s="1">
        <v>0.13200000000000001</v>
      </c>
      <c r="AS21" s="1">
        <v>0.11899999999999999</v>
      </c>
      <c r="AT21" s="1">
        <v>0.14499999999999999</v>
      </c>
      <c r="AU21" s="1">
        <v>0.13700000000000001</v>
      </c>
      <c r="AV21" s="1">
        <v>0.122</v>
      </c>
      <c r="AW21" s="1">
        <v>0.121</v>
      </c>
      <c r="AX21" s="1">
        <v>0.154</v>
      </c>
      <c r="AY21" s="1">
        <v>0.15</v>
      </c>
      <c r="AZ21" s="1">
        <v>0.107</v>
      </c>
    </row>
    <row r="22" spans="1:52" x14ac:dyDescent="0.4">
      <c r="A22" s="27"/>
      <c r="B22" s="1">
        <v>45</v>
      </c>
      <c r="C22" s="1">
        <v>0.114</v>
      </c>
      <c r="D22" s="1">
        <v>8.7999999999999995E-2</v>
      </c>
      <c r="E22" s="1">
        <v>8.6999999999999994E-2</v>
      </c>
      <c r="F22" s="1">
        <v>5.8999999999999997E-2</v>
      </c>
      <c r="G22" s="1">
        <v>0.13400000000000001</v>
      </c>
      <c r="H22" s="1">
        <v>0.111</v>
      </c>
      <c r="I22" s="1">
        <v>0.14299999999999999</v>
      </c>
      <c r="J22" s="1">
        <v>0.10199999999999999</v>
      </c>
      <c r="K22" s="1">
        <v>8.8999999999999996E-2</v>
      </c>
      <c r="L22" s="1">
        <v>7.0000000000000007E-2</v>
      </c>
      <c r="M22" s="1">
        <v>6.8000000000000005E-2</v>
      </c>
      <c r="N22" s="1">
        <v>0.122</v>
      </c>
      <c r="O22" s="1">
        <v>8.2000000000000003E-2</v>
      </c>
      <c r="P22" s="1">
        <v>8.5000000000000006E-2</v>
      </c>
      <c r="Q22" s="1">
        <v>9.7000000000000003E-2</v>
      </c>
      <c r="R22" s="1">
        <v>8.5999999999999993E-2</v>
      </c>
      <c r="S22" s="1">
        <v>0.121</v>
      </c>
      <c r="T22" s="1">
        <v>0.122</v>
      </c>
      <c r="U22" s="1">
        <v>0.108</v>
      </c>
      <c r="V22" s="1">
        <v>8.3000000000000004E-2</v>
      </c>
      <c r="W22" s="1">
        <v>0.129</v>
      </c>
      <c r="X22" s="1">
        <v>0.104</v>
      </c>
      <c r="Y22" s="1">
        <v>8.6999999999999994E-2</v>
      </c>
      <c r="Z22" s="1">
        <v>9.1999999999999998E-2</v>
      </c>
      <c r="AA22" s="1">
        <v>9.7000000000000003E-2</v>
      </c>
      <c r="AB22" s="1">
        <v>4.5999999999999999E-2</v>
      </c>
      <c r="AC22" s="1">
        <v>9.0999999999999998E-2</v>
      </c>
      <c r="AD22" s="1">
        <v>9.7000000000000003E-2</v>
      </c>
      <c r="AE22" s="1">
        <v>8.4000000000000005E-2</v>
      </c>
      <c r="AF22" s="1">
        <v>0.111</v>
      </c>
      <c r="AG22" s="1">
        <v>9.0999999999999998E-2</v>
      </c>
      <c r="AH22" s="1">
        <v>0.121</v>
      </c>
      <c r="AI22" s="1">
        <v>6.4000000000000001E-2</v>
      </c>
      <c r="AJ22" s="1">
        <v>0.10299999999999999</v>
      </c>
      <c r="AK22" s="1">
        <v>9.2999999999999999E-2</v>
      </c>
      <c r="AL22" s="1">
        <v>9.1999999999999998E-2</v>
      </c>
      <c r="AM22" s="1">
        <v>0.112</v>
      </c>
      <c r="AN22" s="1">
        <v>9.6000000000000002E-2</v>
      </c>
      <c r="AO22" s="1">
        <v>8.7999999999999995E-2</v>
      </c>
      <c r="AP22" s="1">
        <v>0.10199999999999999</v>
      </c>
      <c r="AQ22" s="1">
        <v>7.0999999999999994E-2</v>
      </c>
      <c r="AR22" s="1">
        <v>8.5999999999999993E-2</v>
      </c>
      <c r="AS22" s="1">
        <v>7.3999999999999996E-2</v>
      </c>
      <c r="AT22" s="1">
        <v>0.113</v>
      </c>
      <c r="AU22" s="1">
        <v>8.3000000000000004E-2</v>
      </c>
      <c r="AV22" s="1">
        <v>9.6000000000000002E-2</v>
      </c>
      <c r="AW22" s="1">
        <v>7.8E-2</v>
      </c>
      <c r="AX22" s="1">
        <v>0.115</v>
      </c>
      <c r="AY22" s="1">
        <v>0.10100000000000001</v>
      </c>
      <c r="AZ22" s="1">
        <v>8.5000000000000006E-2</v>
      </c>
    </row>
    <row r="23" spans="1:52" x14ac:dyDescent="0.4">
      <c r="A23" s="28"/>
      <c r="B23" s="1">
        <v>50</v>
      </c>
      <c r="C23" s="12">
        <v>0.14599999999999999</v>
      </c>
      <c r="D23" s="12">
        <v>0.152</v>
      </c>
      <c r="E23" s="12">
        <v>0.13400000000000001</v>
      </c>
      <c r="F23" s="12">
        <v>0.11899999999999999</v>
      </c>
      <c r="G23" s="12">
        <v>0.189</v>
      </c>
      <c r="H23" s="12">
        <v>0.17499999999999999</v>
      </c>
      <c r="I23" s="12">
        <v>0.20799999999999999</v>
      </c>
      <c r="J23" s="12">
        <v>0.17100000000000001</v>
      </c>
      <c r="K23" s="12">
        <v>0.16900000000000001</v>
      </c>
      <c r="L23" s="12">
        <v>0.11700000000000001</v>
      </c>
      <c r="M23" s="12">
        <v>0.13200000000000001</v>
      </c>
      <c r="N23" s="12">
        <v>0.189</v>
      </c>
      <c r="O23" s="12">
        <v>0.15</v>
      </c>
      <c r="P23" s="12">
        <v>0.122</v>
      </c>
      <c r="Q23" s="12">
        <v>0.17799999999999999</v>
      </c>
      <c r="R23" s="12">
        <v>0.15</v>
      </c>
      <c r="S23" s="12">
        <v>0.17599999999999999</v>
      </c>
      <c r="T23" s="12">
        <v>0.188</v>
      </c>
      <c r="U23" s="12">
        <v>0.17100000000000001</v>
      </c>
      <c r="V23" s="12">
        <v>0.14000000000000001</v>
      </c>
      <c r="W23" s="12">
        <v>0.17100000000000001</v>
      </c>
      <c r="X23" s="12">
        <v>0.16200000000000001</v>
      </c>
      <c r="Y23" s="12">
        <v>0.154</v>
      </c>
      <c r="Z23" s="12">
        <v>0.14599999999999999</v>
      </c>
      <c r="AA23" s="12">
        <v>0.14899999999999999</v>
      </c>
      <c r="AB23" s="12">
        <v>8.2000000000000003E-2</v>
      </c>
      <c r="AC23" s="12">
        <v>0.155</v>
      </c>
      <c r="AD23" s="12">
        <v>0.156</v>
      </c>
      <c r="AE23" s="12">
        <v>0.13900000000000001</v>
      </c>
      <c r="AF23" s="12">
        <v>0.17399999999999999</v>
      </c>
      <c r="AG23" s="12">
        <v>0.16200000000000001</v>
      </c>
      <c r="AH23" s="12">
        <v>0.161</v>
      </c>
      <c r="AI23" s="12">
        <v>0.111</v>
      </c>
      <c r="AJ23" s="12">
        <v>0.14000000000000001</v>
      </c>
      <c r="AK23" s="12">
        <v>0.16200000000000001</v>
      </c>
      <c r="AL23" s="12">
        <v>0.124</v>
      </c>
      <c r="AM23" s="12">
        <v>0.13300000000000001</v>
      </c>
      <c r="AN23" s="12">
        <v>0.156</v>
      </c>
      <c r="AO23" s="12">
        <v>0.17699999999999999</v>
      </c>
      <c r="AP23" s="12">
        <v>0.14699999999999999</v>
      </c>
      <c r="AQ23" s="12">
        <v>0.1</v>
      </c>
      <c r="AR23" s="12">
        <v>0.16400000000000001</v>
      </c>
      <c r="AS23" s="12">
        <v>0.13600000000000001</v>
      </c>
      <c r="AT23" s="12">
        <v>0.14799999999999999</v>
      </c>
      <c r="AU23" s="12">
        <v>0.15</v>
      </c>
      <c r="AV23" s="12">
        <v>0.13500000000000001</v>
      </c>
      <c r="AW23" s="12">
        <v>0.13</v>
      </c>
      <c r="AX23" s="12">
        <v>0.191</v>
      </c>
      <c r="AY23" s="12">
        <v>0.16200000000000001</v>
      </c>
      <c r="AZ23" s="12">
        <v>0.121</v>
      </c>
    </row>
    <row r="24" spans="1:52" s="13" customFormat="1" x14ac:dyDescent="0.4">
      <c r="A24" s="22" t="s">
        <v>66</v>
      </c>
      <c r="B24" s="12">
        <v>0</v>
      </c>
      <c r="C24" s="12">
        <f t="shared" ref="C24:C34" si="0">1-C13/0.377</f>
        <v>0</v>
      </c>
      <c r="D24" s="12">
        <f t="shared" ref="D24:D34" si="1">1-D13/0.368</f>
        <v>0</v>
      </c>
      <c r="E24" s="12">
        <f t="shared" ref="E24:E34" si="2">1-E13/0.383</f>
        <v>0</v>
      </c>
      <c r="F24" s="12">
        <f t="shared" ref="F24:F34" si="3">1-F13/0.325</f>
        <v>0</v>
      </c>
      <c r="G24" s="12">
        <f t="shared" ref="G24:G34" si="4">1-G13/0.419</f>
        <v>0</v>
      </c>
      <c r="H24" s="12">
        <f t="shared" ref="H24:H34" si="5">1-H13/0.37</f>
        <v>0</v>
      </c>
      <c r="I24" s="12">
        <f t="shared" ref="I24:I34" si="6">1-I13/0.432</f>
        <v>0</v>
      </c>
      <c r="J24" s="12">
        <f t="shared" ref="J24:J34" si="7">1-J13/0.418</f>
        <v>0</v>
      </c>
      <c r="K24" s="12">
        <f t="shared" ref="K24:K34" si="8">1-K13/0.356</f>
        <v>0</v>
      </c>
      <c r="L24" s="12">
        <f t="shared" ref="L24:L34" si="9">1-L13/0.335</f>
        <v>0</v>
      </c>
      <c r="M24" s="12">
        <f t="shared" ref="M24:M34" si="10">1-M13/0.365</f>
        <v>0</v>
      </c>
      <c r="N24" s="12">
        <f t="shared" ref="N24:N34" si="11">1-N13/0.363</f>
        <v>0</v>
      </c>
      <c r="O24" s="12">
        <f t="shared" ref="O24:O34" si="12">1-O13/0.337</f>
        <v>0</v>
      </c>
      <c r="P24" s="12">
        <f t="shared" ref="P24:P34" si="13">1-P13/0.367</f>
        <v>0</v>
      </c>
      <c r="Q24" s="12">
        <f t="shared" ref="Q24:Q34" si="14">1-Q13/0.417</f>
        <v>0</v>
      </c>
      <c r="R24" s="12">
        <f t="shared" ref="R24:R34" si="15">1-R13/0.337</f>
        <v>0</v>
      </c>
      <c r="S24" s="12">
        <f t="shared" ref="S24:S34" si="16">1-S13/0.384</f>
        <v>0</v>
      </c>
      <c r="T24" s="12">
        <f t="shared" ref="T24:T34" si="17">1-T13/0.441</f>
        <v>0</v>
      </c>
      <c r="U24" s="12">
        <f t="shared" ref="U24:U34" si="18">1-U13/0.346</f>
        <v>0</v>
      </c>
      <c r="V24" s="12">
        <f t="shared" ref="V24:V34" si="19">1-V13/0.341</f>
        <v>0</v>
      </c>
      <c r="W24" s="12">
        <f t="shared" ref="W24:W34" si="20">1-W13/0.382</f>
        <v>0</v>
      </c>
      <c r="X24" s="12">
        <f t="shared" ref="X24:X34" si="21">1-X13/0.408</f>
        <v>0</v>
      </c>
      <c r="Y24" s="12">
        <f t="shared" ref="Y24:Y34" si="22">1-Y13/0.331</f>
        <v>0</v>
      </c>
      <c r="Z24" s="12">
        <f t="shared" ref="Z24:Z34" si="23">1-Z13/0.382</f>
        <v>0</v>
      </c>
      <c r="AA24" s="12">
        <f t="shared" ref="AA24:AA34" si="24">1-AA13/0.357</f>
        <v>0</v>
      </c>
      <c r="AB24" s="12">
        <f t="shared" ref="AB24:AB34" si="25">1-AB13/0.288</f>
        <v>0</v>
      </c>
      <c r="AC24" s="12">
        <f t="shared" ref="AC24:AC34" si="26">1-AC13/0.33</f>
        <v>0</v>
      </c>
      <c r="AD24" s="12">
        <f t="shared" ref="AD24:AD34" si="27">1-AD13/0.388</f>
        <v>0</v>
      </c>
      <c r="AE24" s="12">
        <f t="shared" ref="AE24:AE34" si="28">1-AE13/0.341</f>
        <v>0</v>
      </c>
      <c r="AF24" s="12">
        <f t="shared" ref="AF24:AF34" si="29">1-AF13/0.363</f>
        <v>0</v>
      </c>
      <c r="AG24" s="12">
        <f t="shared" ref="AG24:AG34" si="30">1-AG13/0.369</f>
        <v>0</v>
      </c>
      <c r="AH24" s="12">
        <f t="shared" ref="AH24:AH34" si="31">1-AH13/0.409</f>
        <v>0</v>
      </c>
      <c r="AI24" s="12">
        <f t="shared" ref="AI24:AI34" si="32">1-AI13/0.313</f>
        <v>0</v>
      </c>
      <c r="AJ24" s="12">
        <f t="shared" ref="AJ24:AJ34" si="33">1-AJ13/0.38</f>
        <v>0</v>
      </c>
      <c r="AK24" s="12">
        <f t="shared" ref="AK24:AK34" si="34">1-AK13/0.387</f>
        <v>0</v>
      </c>
      <c r="AL24" s="12">
        <f t="shared" ref="AL24:AL34" si="35">1-AL13/0.347</f>
        <v>0</v>
      </c>
      <c r="AM24" s="12">
        <f t="shared" ref="AM24:AM34" si="36">1-AM13/0.377</f>
        <v>0</v>
      </c>
      <c r="AN24" s="12">
        <f t="shared" ref="AN24:AN34" si="37">1-AN13/0.329</f>
        <v>0</v>
      </c>
      <c r="AO24" s="12">
        <f t="shared" ref="AO24:AO34" si="38">1-AO13/0.355</f>
        <v>0</v>
      </c>
      <c r="AP24" s="12">
        <f t="shared" ref="AP24:AP34" si="39">1-AP13/0.337</f>
        <v>0</v>
      </c>
      <c r="AQ24" s="12">
        <f t="shared" ref="AQ24:AQ34" si="40">1-AQ13/0.321</f>
        <v>0</v>
      </c>
      <c r="AR24" s="12">
        <f t="shared" ref="AR24:AR34" si="41">1-AR13/0.34</f>
        <v>0</v>
      </c>
      <c r="AS24" s="12">
        <f t="shared" ref="AS24:AS34" si="42">1-AS13/0.344</f>
        <v>0</v>
      </c>
      <c r="AT24" s="12">
        <f t="shared" ref="AT24:AT34" si="43">1-AT13/0.355</f>
        <v>0</v>
      </c>
      <c r="AU24" s="12">
        <f t="shared" ref="AU24:AU34" si="44">1-AU13/0.374</f>
        <v>0</v>
      </c>
      <c r="AV24" s="12">
        <f t="shared" ref="AV24:AV34" si="45">1-AV13/0.37</f>
        <v>0</v>
      </c>
      <c r="AW24" s="12">
        <f t="shared" ref="AW24:AW34" si="46">1-AW13/0.355</f>
        <v>0</v>
      </c>
      <c r="AX24" s="12">
        <f t="shared" ref="AX24:AX34" si="47">1-AX13/0.385</f>
        <v>0</v>
      </c>
      <c r="AY24" s="12">
        <f t="shared" ref="AY24:AY34" si="48">1-AY13/0.371</f>
        <v>0</v>
      </c>
      <c r="AZ24" s="12">
        <f t="shared" ref="AZ24:AZ34" si="49">1-AZ13/0.355</f>
        <v>0</v>
      </c>
    </row>
    <row r="25" spans="1:52" s="13" customFormat="1" x14ac:dyDescent="0.4">
      <c r="A25" s="23"/>
      <c r="B25" s="12">
        <v>5</v>
      </c>
      <c r="C25" s="12">
        <f t="shared" si="0"/>
        <v>0.41379310344827591</v>
      </c>
      <c r="D25" s="12">
        <f t="shared" si="1"/>
        <v>0.48369565217391308</v>
      </c>
      <c r="E25" s="12">
        <f t="shared" si="2"/>
        <v>0.51697127937336818</v>
      </c>
      <c r="F25" s="12">
        <f t="shared" si="3"/>
        <v>0.51692307692307693</v>
      </c>
      <c r="G25" s="12">
        <f t="shared" si="4"/>
        <v>0.40811455847255373</v>
      </c>
      <c r="H25" s="12">
        <f t="shared" si="5"/>
        <v>0.38108108108108107</v>
      </c>
      <c r="I25" s="12">
        <f t="shared" si="6"/>
        <v>0.38194444444444442</v>
      </c>
      <c r="J25" s="12">
        <f t="shared" si="7"/>
        <v>0.48803827751196172</v>
      </c>
      <c r="K25" s="12">
        <f t="shared" si="8"/>
        <v>0.3960674157303371</v>
      </c>
      <c r="L25" s="12">
        <f t="shared" si="9"/>
        <v>0.5044776119402985</v>
      </c>
      <c r="M25" s="12">
        <f t="shared" si="10"/>
        <v>0.51780821917808217</v>
      </c>
      <c r="N25" s="12">
        <f t="shared" si="11"/>
        <v>0.39944903581267222</v>
      </c>
      <c r="O25" s="12">
        <f t="shared" si="12"/>
        <v>0.44213649851632053</v>
      </c>
      <c r="P25" s="12">
        <f t="shared" si="13"/>
        <v>0.50681198910081737</v>
      </c>
      <c r="Q25" s="12">
        <f t="shared" si="14"/>
        <v>0.45803357314148674</v>
      </c>
      <c r="R25" s="12">
        <f t="shared" si="15"/>
        <v>0.3887240356083087</v>
      </c>
      <c r="S25" s="12">
        <f t="shared" si="16"/>
        <v>0.43229166666666663</v>
      </c>
      <c r="T25" s="12">
        <f t="shared" si="17"/>
        <v>0.43764172335600904</v>
      </c>
      <c r="U25" s="12">
        <f t="shared" si="18"/>
        <v>0.39306358381502893</v>
      </c>
      <c r="V25" s="12">
        <f t="shared" si="19"/>
        <v>0.46627565982404695</v>
      </c>
      <c r="W25" s="12">
        <f t="shared" si="20"/>
        <v>0.39790575916230364</v>
      </c>
      <c r="X25" s="12">
        <f t="shared" si="21"/>
        <v>0.40686274509803921</v>
      </c>
      <c r="Y25" s="12">
        <f t="shared" si="22"/>
        <v>0.45921450151057408</v>
      </c>
      <c r="Z25" s="12">
        <f t="shared" si="23"/>
        <v>0.48691099476439792</v>
      </c>
      <c r="AA25" s="12">
        <f t="shared" si="24"/>
        <v>0.42296918767507008</v>
      </c>
      <c r="AB25" s="12">
        <f t="shared" si="25"/>
        <v>0.61458333333333326</v>
      </c>
      <c r="AC25" s="12">
        <f t="shared" si="26"/>
        <v>0.46969696969696972</v>
      </c>
      <c r="AD25" s="12">
        <f t="shared" si="27"/>
        <v>0.43041237113402064</v>
      </c>
      <c r="AE25" s="12">
        <f t="shared" si="28"/>
        <v>0.50146627565982405</v>
      </c>
      <c r="AF25" s="12">
        <f t="shared" si="29"/>
        <v>0.39669421487603307</v>
      </c>
      <c r="AG25" s="12">
        <f t="shared" si="30"/>
        <v>0.44444444444444442</v>
      </c>
      <c r="AH25" s="12">
        <f t="shared" si="31"/>
        <v>0.47677261613691935</v>
      </c>
      <c r="AI25" s="12">
        <f t="shared" si="32"/>
        <v>0.4664536741214057</v>
      </c>
      <c r="AJ25" s="12">
        <f t="shared" si="33"/>
        <v>0.52631578947368429</v>
      </c>
      <c r="AK25" s="12">
        <f t="shared" si="34"/>
        <v>0.48578811369509045</v>
      </c>
      <c r="AL25" s="12">
        <f t="shared" si="35"/>
        <v>0.51296829971181546</v>
      </c>
      <c r="AM25" s="12">
        <f t="shared" si="36"/>
        <v>0.48541114058355439</v>
      </c>
      <c r="AN25" s="12">
        <f t="shared" si="37"/>
        <v>0.45896656534954416</v>
      </c>
      <c r="AO25" s="12">
        <f t="shared" si="38"/>
        <v>0.39718309859154932</v>
      </c>
      <c r="AP25" s="12">
        <f t="shared" si="39"/>
        <v>0.46290801186943631</v>
      </c>
      <c r="AQ25" s="12">
        <f t="shared" si="40"/>
        <v>0.53582554517133962</v>
      </c>
      <c r="AR25" s="12">
        <f t="shared" si="41"/>
        <v>0.41764705882352937</v>
      </c>
      <c r="AS25" s="12">
        <f t="shared" si="42"/>
        <v>0.45930232558139528</v>
      </c>
      <c r="AT25" s="12">
        <f t="shared" si="43"/>
        <v>0.46478873239436613</v>
      </c>
      <c r="AU25" s="12">
        <f t="shared" si="44"/>
        <v>0.46256684491978606</v>
      </c>
      <c r="AV25" s="12">
        <f t="shared" si="45"/>
        <v>0.49459459459459454</v>
      </c>
      <c r="AW25" s="12">
        <f t="shared" si="46"/>
        <v>0.52394366197183095</v>
      </c>
      <c r="AX25" s="12">
        <f t="shared" si="47"/>
        <v>0.4285714285714286</v>
      </c>
      <c r="AY25" s="12">
        <f t="shared" si="48"/>
        <v>0.40161725067385445</v>
      </c>
      <c r="AZ25" s="12">
        <f t="shared" si="49"/>
        <v>0.49577464788732395</v>
      </c>
    </row>
    <row r="26" spans="1:52" s="13" customFormat="1" x14ac:dyDescent="0.4">
      <c r="A26" s="23"/>
      <c r="B26" s="12">
        <v>10</v>
      </c>
      <c r="C26" s="12">
        <f t="shared" si="0"/>
        <v>0.53315649867374004</v>
      </c>
      <c r="D26" s="12">
        <f t="shared" si="1"/>
        <v>0.56521739130434778</v>
      </c>
      <c r="E26" s="12">
        <f t="shared" si="2"/>
        <v>0.59530026109660583</v>
      </c>
      <c r="F26" s="12">
        <f t="shared" si="3"/>
        <v>0.57846153846153836</v>
      </c>
      <c r="G26" s="12">
        <f t="shared" si="4"/>
        <v>0.4940334128878282</v>
      </c>
      <c r="H26" s="12">
        <f t="shared" si="5"/>
        <v>0.42972972972972978</v>
      </c>
      <c r="I26" s="12">
        <f t="shared" si="6"/>
        <v>0.43287037037037035</v>
      </c>
      <c r="J26" s="12">
        <f t="shared" si="7"/>
        <v>0.52153110047846885</v>
      </c>
      <c r="K26" s="12">
        <f t="shared" si="8"/>
        <v>0.47191011235955049</v>
      </c>
      <c r="L26" s="12">
        <f t="shared" si="9"/>
        <v>0.61194029850746268</v>
      </c>
      <c r="M26" s="12">
        <f t="shared" si="10"/>
        <v>0.55342465753424652</v>
      </c>
      <c r="N26" s="12">
        <f t="shared" si="11"/>
        <v>0.44903581267217629</v>
      </c>
      <c r="O26" s="12">
        <f t="shared" si="12"/>
        <v>0.5400593471810089</v>
      </c>
      <c r="P26" s="12">
        <f t="shared" si="13"/>
        <v>0.59128065395095364</v>
      </c>
      <c r="Q26" s="12">
        <f t="shared" si="14"/>
        <v>0.51318944844124692</v>
      </c>
      <c r="R26" s="12">
        <f t="shared" si="15"/>
        <v>0.50148367952522255</v>
      </c>
      <c r="S26" s="12">
        <f t="shared" si="16"/>
        <v>0.4765625</v>
      </c>
      <c r="T26" s="12">
        <f t="shared" si="17"/>
        <v>0.50566893424036286</v>
      </c>
      <c r="U26" s="12">
        <f t="shared" si="18"/>
        <v>0.48554913294797686</v>
      </c>
      <c r="V26" s="12">
        <f t="shared" si="19"/>
        <v>0.54252199413489732</v>
      </c>
      <c r="W26" s="12">
        <f t="shared" si="20"/>
        <v>0.44502617801047117</v>
      </c>
      <c r="X26" s="12">
        <f t="shared" si="21"/>
        <v>0.48774509803921573</v>
      </c>
      <c r="Y26" s="12">
        <f t="shared" si="22"/>
        <v>0.50151057401812693</v>
      </c>
      <c r="Z26" s="12">
        <f t="shared" si="23"/>
        <v>0.5759162303664922</v>
      </c>
      <c r="AA26" s="12">
        <f t="shared" si="24"/>
        <v>0.5490196078431373</v>
      </c>
      <c r="AB26" s="12">
        <f t="shared" si="25"/>
        <v>0.65277777777777768</v>
      </c>
      <c r="AC26" s="12">
        <f t="shared" si="26"/>
        <v>0.49696969696969695</v>
      </c>
      <c r="AD26" s="12">
        <f t="shared" si="27"/>
        <v>0.50773195876288657</v>
      </c>
      <c r="AE26" s="12">
        <f t="shared" si="28"/>
        <v>0.54838709677419351</v>
      </c>
      <c r="AF26" s="12">
        <f t="shared" si="29"/>
        <v>0.4683195592286501</v>
      </c>
      <c r="AG26" s="12">
        <f t="shared" si="30"/>
        <v>0.53116531165311653</v>
      </c>
      <c r="AH26" s="12">
        <f t="shared" si="31"/>
        <v>0.52811735941320292</v>
      </c>
      <c r="AI26" s="12">
        <f t="shared" si="32"/>
        <v>0.59105431309904155</v>
      </c>
      <c r="AJ26" s="12">
        <f t="shared" si="33"/>
        <v>0.57894736842105265</v>
      </c>
      <c r="AK26" s="12">
        <f t="shared" si="34"/>
        <v>0.54263565891472876</v>
      </c>
      <c r="AL26" s="12">
        <f t="shared" si="35"/>
        <v>0.56195965417867433</v>
      </c>
      <c r="AM26" s="12">
        <f t="shared" si="36"/>
        <v>0.62599469496021221</v>
      </c>
      <c r="AN26" s="12">
        <f t="shared" si="37"/>
        <v>0.49240121580547114</v>
      </c>
      <c r="AO26" s="12">
        <f t="shared" si="38"/>
        <v>0.47887323943661975</v>
      </c>
      <c r="AP26" s="12">
        <f t="shared" si="39"/>
        <v>0.48961424332344217</v>
      </c>
      <c r="AQ26" s="12">
        <f t="shared" si="40"/>
        <v>0.60747663551401865</v>
      </c>
      <c r="AR26" s="12">
        <f t="shared" si="41"/>
        <v>0.46764705882352942</v>
      </c>
      <c r="AS26" s="12">
        <f t="shared" si="42"/>
        <v>0.53488372093023251</v>
      </c>
      <c r="AT26" s="12">
        <f t="shared" si="43"/>
        <v>0.50985915492957745</v>
      </c>
      <c r="AU26" s="12">
        <f t="shared" si="44"/>
        <v>0.55614973262032086</v>
      </c>
      <c r="AV26" s="12">
        <f t="shared" si="45"/>
        <v>0.55945945945945952</v>
      </c>
      <c r="AW26" s="12">
        <f t="shared" si="46"/>
        <v>0.58591549295774648</v>
      </c>
      <c r="AX26" s="12">
        <f t="shared" si="47"/>
        <v>0.50909090909090904</v>
      </c>
      <c r="AY26" s="12">
        <f t="shared" si="48"/>
        <v>0.50134770889487879</v>
      </c>
      <c r="AZ26" s="12">
        <f t="shared" si="49"/>
        <v>0.57464788732394367</v>
      </c>
    </row>
    <row r="27" spans="1:52" s="13" customFormat="1" x14ac:dyDescent="0.4">
      <c r="A27" s="23"/>
      <c r="B27" s="12">
        <v>15</v>
      </c>
      <c r="C27" s="12">
        <f t="shared" si="0"/>
        <v>0.51989389920424411</v>
      </c>
      <c r="D27" s="12">
        <f t="shared" si="1"/>
        <v>0.58695652173913038</v>
      </c>
      <c r="E27" s="12">
        <f t="shared" si="2"/>
        <v>0.58746736292428192</v>
      </c>
      <c r="F27" s="12">
        <f t="shared" si="3"/>
        <v>0.5723076923076923</v>
      </c>
      <c r="G27" s="12">
        <f t="shared" si="4"/>
        <v>0.48448687350835318</v>
      </c>
      <c r="H27" s="12">
        <f t="shared" si="5"/>
        <v>0.4756756756756757</v>
      </c>
      <c r="I27" s="12">
        <f t="shared" si="6"/>
        <v>0.4282407407407407</v>
      </c>
      <c r="J27" s="12">
        <f t="shared" si="7"/>
        <v>0.5574162679425837</v>
      </c>
      <c r="K27" s="12">
        <f t="shared" si="8"/>
        <v>0.4859550561797753</v>
      </c>
      <c r="L27" s="12">
        <f t="shared" si="9"/>
        <v>0.62089552238805967</v>
      </c>
      <c r="M27" s="12">
        <f t="shared" si="10"/>
        <v>0.57260273972602738</v>
      </c>
      <c r="N27" s="12">
        <f t="shared" si="11"/>
        <v>0.45179063360881533</v>
      </c>
      <c r="O27" s="12">
        <f t="shared" si="12"/>
        <v>0.50741839762611274</v>
      </c>
      <c r="P27" s="12">
        <f t="shared" si="13"/>
        <v>0.60217983651226159</v>
      </c>
      <c r="Q27" s="12">
        <f t="shared" si="14"/>
        <v>0.49400479616306958</v>
      </c>
      <c r="R27" s="12">
        <f t="shared" si="15"/>
        <v>0.51632047477744814</v>
      </c>
      <c r="S27" s="12">
        <f t="shared" si="16"/>
        <v>0.52083333333333337</v>
      </c>
      <c r="T27" s="12">
        <f t="shared" si="17"/>
        <v>0.51020408163265307</v>
      </c>
      <c r="U27" s="12">
        <f t="shared" si="18"/>
        <v>0.46531791907514453</v>
      </c>
      <c r="V27" s="12">
        <f t="shared" si="19"/>
        <v>0.51906158357771259</v>
      </c>
      <c r="W27" s="12">
        <f t="shared" si="20"/>
        <v>0.48167539267015702</v>
      </c>
      <c r="X27" s="12">
        <f t="shared" si="21"/>
        <v>0.52205882352941169</v>
      </c>
      <c r="Y27" s="12">
        <f t="shared" si="22"/>
        <v>0.48036253776435056</v>
      </c>
      <c r="Z27" s="12">
        <f t="shared" si="23"/>
        <v>0.58638743455497377</v>
      </c>
      <c r="AA27" s="12">
        <f t="shared" si="24"/>
        <v>0.55462184873949583</v>
      </c>
      <c r="AB27" s="12">
        <f t="shared" si="25"/>
        <v>0.65277777777777768</v>
      </c>
      <c r="AC27" s="12">
        <f t="shared" si="26"/>
        <v>0.50909090909090904</v>
      </c>
      <c r="AD27" s="12">
        <f t="shared" si="27"/>
        <v>0.50515463917525771</v>
      </c>
      <c r="AE27" s="12">
        <f t="shared" si="28"/>
        <v>0.54838709677419351</v>
      </c>
      <c r="AF27" s="12">
        <f t="shared" si="29"/>
        <v>0.47933884297520657</v>
      </c>
      <c r="AG27" s="12">
        <f t="shared" si="30"/>
        <v>0.55284552845528445</v>
      </c>
      <c r="AH27" s="12">
        <f t="shared" si="31"/>
        <v>0.52322738386308065</v>
      </c>
      <c r="AI27" s="12">
        <f t="shared" si="32"/>
        <v>0.58785942492012777</v>
      </c>
      <c r="AJ27" s="12">
        <f t="shared" si="33"/>
        <v>0.60789473684210527</v>
      </c>
      <c r="AK27" s="12">
        <f t="shared" si="34"/>
        <v>0.51937984496124034</v>
      </c>
      <c r="AL27" s="12">
        <f t="shared" si="35"/>
        <v>0.56772334293948123</v>
      </c>
      <c r="AM27" s="12">
        <f t="shared" si="36"/>
        <v>0.59681697612732099</v>
      </c>
      <c r="AN27" s="12">
        <f t="shared" si="37"/>
        <v>0.46504559270516721</v>
      </c>
      <c r="AO27" s="12">
        <f t="shared" si="38"/>
        <v>0.45352112676056333</v>
      </c>
      <c r="AP27" s="12">
        <f t="shared" si="39"/>
        <v>0.52225519287833833</v>
      </c>
      <c r="AQ27" s="12">
        <f t="shared" si="40"/>
        <v>0.57943925233644866</v>
      </c>
      <c r="AR27" s="12">
        <f t="shared" si="41"/>
        <v>0.47352941176470598</v>
      </c>
      <c r="AS27" s="12">
        <f t="shared" si="42"/>
        <v>0.58720930232558133</v>
      </c>
      <c r="AT27" s="12">
        <f t="shared" si="43"/>
        <v>0.51267605633802815</v>
      </c>
      <c r="AU27" s="12">
        <f t="shared" si="44"/>
        <v>0.553475935828877</v>
      </c>
      <c r="AV27" s="12">
        <f t="shared" si="45"/>
        <v>0.55945945945945952</v>
      </c>
      <c r="AW27" s="12">
        <f t="shared" si="46"/>
        <v>0.58309859154929577</v>
      </c>
      <c r="AX27" s="12">
        <f t="shared" si="47"/>
        <v>0.50129870129870135</v>
      </c>
      <c r="AY27" s="12">
        <f t="shared" si="48"/>
        <v>0.48517520215633425</v>
      </c>
      <c r="AZ27" s="12">
        <f t="shared" si="49"/>
        <v>0.59154929577464788</v>
      </c>
    </row>
    <row r="28" spans="1:52" s="13" customFormat="1" x14ac:dyDescent="0.4">
      <c r="A28" s="23"/>
      <c r="B28" s="12">
        <v>20</v>
      </c>
      <c r="C28" s="12">
        <f t="shared" si="0"/>
        <v>0.5755968169761273</v>
      </c>
      <c r="D28" s="12">
        <f t="shared" si="1"/>
        <v>0.56521739130434778</v>
      </c>
      <c r="E28" s="12">
        <f t="shared" si="2"/>
        <v>0.59791122715404699</v>
      </c>
      <c r="F28" s="12">
        <f t="shared" si="3"/>
        <v>0.6215384615384616</v>
      </c>
      <c r="G28" s="12">
        <f t="shared" si="4"/>
        <v>0.49880668257756566</v>
      </c>
      <c r="H28" s="12">
        <f t="shared" si="5"/>
        <v>0.5</v>
      </c>
      <c r="I28" s="12">
        <f t="shared" si="6"/>
        <v>0.49768518518518523</v>
      </c>
      <c r="J28" s="12">
        <f t="shared" si="7"/>
        <v>0.56937799043062198</v>
      </c>
      <c r="K28" s="12">
        <f t="shared" si="8"/>
        <v>0.47191011235955049</v>
      </c>
      <c r="L28" s="12">
        <f t="shared" si="9"/>
        <v>0.62089552238805967</v>
      </c>
      <c r="M28" s="12">
        <f t="shared" si="10"/>
        <v>0.61643835616438358</v>
      </c>
      <c r="N28" s="12">
        <f t="shared" si="11"/>
        <v>0.49035812672176304</v>
      </c>
      <c r="O28" s="12">
        <f t="shared" si="12"/>
        <v>0.53115727002967361</v>
      </c>
      <c r="P28" s="12">
        <f t="shared" si="13"/>
        <v>0.62125340599455037</v>
      </c>
      <c r="Q28" s="12">
        <f t="shared" si="14"/>
        <v>0.54436450839328532</v>
      </c>
      <c r="R28" s="12">
        <f t="shared" si="15"/>
        <v>0.50148367952522255</v>
      </c>
      <c r="S28" s="12">
        <f t="shared" si="16"/>
        <v>0.5</v>
      </c>
      <c r="T28" s="12">
        <f t="shared" si="17"/>
        <v>0.53514739229024944</v>
      </c>
      <c r="U28" s="12">
        <f t="shared" si="18"/>
        <v>0.46531791907514453</v>
      </c>
      <c r="V28" s="12">
        <f t="shared" si="19"/>
        <v>0.54252199413489732</v>
      </c>
      <c r="W28" s="12">
        <f t="shared" si="20"/>
        <v>0.47905759162303663</v>
      </c>
      <c r="X28" s="12">
        <f t="shared" si="21"/>
        <v>0.5318627450980391</v>
      </c>
      <c r="Y28" s="12">
        <f t="shared" si="22"/>
        <v>0.50755287009063443</v>
      </c>
      <c r="Z28" s="12">
        <f t="shared" si="23"/>
        <v>0.61256544502617805</v>
      </c>
      <c r="AA28" s="12">
        <f t="shared" si="24"/>
        <v>0.56302521008403361</v>
      </c>
      <c r="AB28" s="12">
        <f t="shared" si="25"/>
        <v>0.65972222222222221</v>
      </c>
      <c r="AC28" s="12">
        <f t="shared" si="26"/>
        <v>0.5060606060606061</v>
      </c>
      <c r="AD28" s="12">
        <f t="shared" si="27"/>
        <v>0.53350515463917536</v>
      </c>
      <c r="AE28" s="12">
        <f t="shared" si="28"/>
        <v>0.53958944281524923</v>
      </c>
      <c r="AF28" s="12">
        <f t="shared" si="29"/>
        <v>0.47933884297520657</v>
      </c>
      <c r="AG28" s="12">
        <f t="shared" si="30"/>
        <v>0.56910569105691056</v>
      </c>
      <c r="AH28" s="12">
        <f t="shared" si="31"/>
        <v>0.56234718826405872</v>
      </c>
      <c r="AI28" s="12">
        <f t="shared" si="32"/>
        <v>0.57507987220447276</v>
      </c>
      <c r="AJ28" s="12">
        <f t="shared" si="33"/>
        <v>0.61052631578947369</v>
      </c>
      <c r="AK28" s="12">
        <f t="shared" si="34"/>
        <v>0.5503875968992249</v>
      </c>
      <c r="AL28" s="12">
        <f t="shared" si="35"/>
        <v>0.55619596541786742</v>
      </c>
      <c r="AM28" s="12">
        <f t="shared" si="36"/>
        <v>0.61803713527851456</v>
      </c>
      <c r="AN28" s="12">
        <f t="shared" si="37"/>
        <v>0.48936170212765961</v>
      </c>
      <c r="AO28" s="12">
        <f t="shared" si="38"/>
        <v>0.47323943661971823</v>
      </c>
      <c r="AP28" s="12">
        <f t="shared" si="39"/>
        <v>0.51632047477744814</v>
      </c>
      <c r="AQ28" s="12">
        <f t="shared" si="40"/>
        <v>0.58566978193146424</v>
      </c>
      <c r="AR28" s="12">
        <f t="shared" si="41"/>
        <v>0.49117647058823533</v>
      </c>
      <c r="AS28" s="12">
        <f t="shared" si="42"/>
        <v>0.56686046511627908</v>
      </c>
      <c r="AT28" s="12">
        <f t="shared" si="43"/>
        <v>0.52957746478873235</v>
      </c>
      <c r="AU28" s="12">
        <f t="shared" si="44"/>
        <v>0.57754010695187163</v>
      </c>
      <c r="AV28" s="12">
        <f t="shared" si="45"/>
        <v>0.55675675675675673</v>
      </c>
      <c r="AW28" s="12">
        <f t="shared" si="46"/>
        <v>0.59718309859154939</v>
      </c>
      <c r="AX28" s="12">
        <f t="shared" si="47"/>
        <v>0.47532467532467526</v>
      </c>
      <c r="AY28" s="12">
        <f t="shared" si="48"/>
        <v>0.56334231805929913</v>
      </c>
      <c r="AZ28" s="12">
        <f t="shared" si="49"/>
        <v>0.61408450704225348</v>
      </c>
    </row>
    <row r="29" spans="1:52" s="13" customFormat="1" x14ac:dyDescent="0.4">
      <c r="A29" s="23"/>
      <c r="B29" s="12">
        <v>25</v>
      </c>
      <c r="C29" s="12">
        <f t="shared" si="0"/>
        <v>0.59681697612732099</v>
      </c>
      <c r="D29" s="12">
        <f t="shared" si="1"/>
        <v>0.60597826086956519</v>
      </c>
      <c r="E29" s="12">
        <f t="shared" si="2"/>
        <v>0.65535248041775462</v>
      </c>
      <c r="F29" s="12">
        <f t="shared" si="3"/>
        <v>0.63692307692307693</v>
      </c>
      <c r="G29" s="12">
        <f t="shared" si="4"/>
        <v>0.52983293556085909</v>
      </c>
      <c r="H29" s="12">
        <f t="shared" si="5"/>
        <v>0.49189189189189186</v>
      </c>
      <c r="I29" s="12">
        <f t="shared" si="6"/>
        <v>0.48611111111111105</v>
      </c>
      <c r="J29" s="12">
        <f t="shared" si="7"/>
        <v>0.56220095693779903</v>
      </c>
      <c r="K29" s="12">
        <f t="shared" si="8"/>
        <v>0.5196629213483146</v>
      </c>
      <c r="L29" s="12">
        <f t="shared" si="9"/>
        <v>0.65074626865671648</v>
      </c>
      <c r="M29" s="12">
        <f t="shared" si="10"/>
        <v>0.59726027397260273</v>
      </c>
      <c r="N29" s="12">
        <f t="shared" si="11"/>
        <v>0.53443526170798894</v>
      </c>
      <c r="O29" s="12">
        <f t="shared" si="12"/>
        <v>0.58753709198813053</v>
      </c>
      <c r="P29" s="12">
        <f t="shared" si="13"/>
        <v>0.64305177111716616</v>
      </c>
      <c r="Q29" s="12">
        <f t="shared" si="14"/>
        <v>0.54676258992805749</v>
      </c>
      <c r="R29" s="12">
        <f t="shared" si="15"/>
        <v>0.51928783382789323</v>
      </c>
      <c r="S29" s="12">
        <f t="shared" si="16"/>
        <v>0.51822916666666674</v>
      </c>
      <c r="T29" s="12">
        <f t="shared" si="17"/>
        <v>0.55782312925170063</v>
      </c>
      <c r="U29" s="12">
        <f t="shared" si="18"/>
        <v>0.51445086705202303</v>
      </c>
      <c r="V29" s="12">
        <f t="shared" si="19"/>
        <v>0.61583577712609971</v>
      </c>
      <c r="W29" s="12">
        <f t="shared" si="20"/>
        <v>0.48952879581151831</v>
      </c>
      <c r="X29" s="12">
        <f t="shared" si="21"/>
        <v>0.60049019607843135</v>
      </c>
      <c r="Y29" s="12">
        <f t="shared" si="22"/>
        <v>0.53776435045317217</v>
      </c>
      <c r="Z29" s="12">
        <f t="shared" si="23"/>
        <v>0.63089005235602102</v>
      </c>
      <c r="AA29" s="12">
        <f t="shared" si="24"/>
        <v>0.59103641456582634</v>
      </c>
      <c r="AB29" s="12">
        <f t="shared" si="25"/>
        <v>0.68402777777777779</v>
      </c>
      <c r="AC29" s="12">
        <f t="shared" si="26"/>
        <v>0.53636363636363638</v>
      </c>
      <c r="AD29" s="12">
        <f t="shared" si="27"/>
        <v>0.58762886597938147</v>
      </c>
      <c r="AE29" s="12">
        <f t="shared" si="28"/>
        <v>0.59824046920821117</v>
      </c>
      <c r="AF29" s="12">
        <f t="shared" si="29"/>
        <v>0.52066115702479343</v>
      </c>
      <c r="AG29" s="12">
        <f t="shared" si="30"/>
        <v>0.5772357723577235</v>
      </c>
      <c r="AH29" s="12">
        <f t="shared" si="31"/>
        <v>0.58679706601466985</v>
      </c>
      <c r="AI29" s="12">
        <f t="shared" si="32"/>
        <v>0.62939297124600635</v>
      </c>
      <c r="AJ29" s="12">
        <f t="shared" si="33"/>
        <v>0.65526315789473677</v>
      </c>
      <c r="AK29" s="12">
        <f t="shared" si="34"/>
        <v>0.62790697674418605</v>
      </c>
      <c r="AL29" s="12">
        <f t="shared" si="35"/>
        <v>0.54755043227665701</v>
      </c>
      <c r="AM29" s="12">
        <f t="shared" si="36"/>
        <v>0.66578249336870021</v>
      </c>
      <c r="AN29" s="12">
        <f t="shared" si="37"/>
        <v>0.50151975683890582</v>
      </c>
      <c r="AO29" s="12">
        <f t="shared" si="38"/>
        <v>0.49014084507042255</v>
      </c>
      <c r="AP29" s="12">
        <f t="shared" si="39"/>
        <v>0.56676557863501487</v>
      </c>
      <c r="AQ29" s="12">
        <f t="shared" si="40"/>
        <v>0.63239875389408096</v>
      </c>
      <c r="AR29" s="12">
        <f t="shared" si="41"/>
        <v>0.50588235294117645</v>
      </c>
      <c r="AS29" s="12">
        <f t="shared" si="42"/>
        <v>0.57558139534883712</v>
      </c>
      <c r="AT29" s="12">
        <f t="shared" si="43"/>
        <v>0.55774647887323936</v>
      </c>
      <c r="AU29" s="12">
        <f t="shared" si="44"/>
        <v>0.60427807486631013</v>
      </c>
      <c r="AV29" s="12">
        <f t="shared" si="45"/>
        <v>0.61621621621621625</v>
      </c>
      <c r="AW29" s="12">
        <f t="shared" si="46"/>
        <v>0.61971830985915488</v>
      </c>
      <c r="AX29" s="12">
        <f t="shared" si="47"/>
        <v>0.53246753246753253</v>
      </c>
      <c r="AY29" s="12">
        <f t="shared" si="48"/>
        <v>0.53908355795148244</v>
      </c>
      <c r="AZ29" s="12">
        <f t="shared" si="49"/>
        <v>0.6563380281690141</v>
      </c>
    </row>
    <row r="30" spans="1:52" s="13" customFormat="1" x14ac:dyDescent="0.4">
      <c r="A30" s="23"/>
      <c r="B30" s="12">
        <v>30</v>
      </c>
      <c r="C30" s="12">
        <f t="shared" si="0"/>
        <v>0.60477453580901863</v>
      </c>
      <c r="D30" s="12">
        <f t="shared" si="1"/>
        <v>0.64402173913043481</v>
      </c>
      <c r="E30" s="12">
        <f t="shared" si="2"/>
        <v>0.67101827676240211</v>
      </c>
      <c r="F30" s="12">
        <f t="shared" si="3"/>
        <v>0.65230769230769226</v>
      </c>
      <c r="G30" s="12">
        <f t="shared" si="4"/>
        <v>0.52983293556085909</v>
      </c>
      <c r="H30" s="12">
        <f t="shared" si="5"/>
        <v>0.52702702702702697</v>
      </c>
      <c r="I30" s="12">
        <f t="shared" si="6"/>
        <v>0.51388888888888884</v>
      </c>
      <c r="J30" s="12">
        <f t="shared" si="7"/>
        <v>0.61004784688995217</v>
      </c>
      <c r="K30" s="12">
        <f t="shared" si="8"/>
        <v>0.5646067415730337</v>
      </c>
      <c r="L30" s="12">
        <f t="shared" si="9"/>
        <v>0.68656716417910446</v>
      </c>
      <c r="M30" s="12">
        <f t="shared" si="10"/>
        <v>0.67123287671232879</v>
      </c>
      <c r="N30" s="12">
        <f t="shared" si="11"/>
        <v>0.48760330578512401</v>
      </c>
      <c r="O30" s="12">
        <f t="shared" si="12"/>
        <v>0.6142433234421365</v>
      </c>
      <c r="P30" s="12">
        <f t="shared" si="13"/>
        <v>0.65395095367847411</v>
      </c>
      <c r="Q30" s="12">
        <f t="shared" si="14"/>
        <v>0.5995203836930455</v>
      </c>
      <c r="R30" s="12">
        <f t="shared" si="15"/>
        <v>0.60237388724035612</v>
      </c>
      <c r="S30" s="12">
        <f t="shared" si="16"/>
        <v>0.55729166666666663</v>
      </c>
      <c r="T30" s="12">
        <f t="shared" si="17"/>
        <v>0.58503401360544216</v>
      </c>
      <c r="U30" s="12">
        <f t="shared" si="18"/>
        <v>0.61849710982658956</v>
      </c>
      <c r="V30" s="12">
        <f t="shared" si="19"/>
        <v>0.58357771260997082</v>
      </c>
      <c r="W30" s="12">
        <f t="shared" si="20"/>
        <v>0.56020942408376961</v>
      </c>
      <c r="X30" s="12">
        <f t="shared" si="21"/>
        <v>0.63235294117647056</v>
      </c>
      <c r="Y30" s="12">
        <f t="shared" si="22"/>
        <v>0.56797583081571001</v>
      </c>
      <c r="Z30" s="12">
        <f t="shared" si="23"/>
        <v>0.67015706806282727</v>
      </c>
      <c r="AA30" s="12">
        <f t="shared" si="24"/>
        <v>0.58263305322128844</v>
      </c>
      <c r="AB30" s="12">
        <f t="shared" si="25"/>
        <v>0.70138888888888884</v>
      </c>
      <c r="AC30" s="12">
        <f t="shared" si="26"/>
        <v>0.59090909090909083</v>
      </c>
      <c r="AD30" s="12">
        <f t="shared" si="27"/>
        <v>0.57474226804123707</v>
      </c>
      <c r="AE30" s="12">
        <f t="shared" si="28"/>
        <v>0.60997067448680353</v>
      </c>
      <c r="AF30" s="12">
        <f t="shared" si="29"/>
        <v>0.53443526170798894</v>
      </c>
      <c r="AG30" s="12">
        <f t="shared" si="30"/>
        <v>0.61788617886178865</v>
      </c>
      <c r="AH30" s="12">
        <f t="shared" si="31"/>
        <v>0.61613691931540338</v>
      </c>
      <c r="AI30" s="12">
        <f t="shared" si="32"/>
        <v>0.66453674121405748</v>
      </c>
      <c r="AJ30" s="12">
        <f t="shared" si="33"/>
        <v>0.64473684210526316</v>
      </c>
      <c r="AK30" s="12">
        <f t="shared" si="34"/>
        <v>0.64599483204134367</v>
      </c>
      <c r="AL30" s="12">
        <f t="shared" si="35"/>
        <v>0.62247838616714701</v>
      </c>
      <c r="AM30" s="12">
        <f t="shared" si="36"/>
        <v>0.64986737400530503</v>
      </c>
      <c r="AN30" s="12">
        <f t="shared" si="37"/>
        <v>0.57142857142857151</v>
      </c>
      <c r="AO30" s="12">
        <f t="shared" si="38"/>
        <v>0.53239436619718306</v>
      </c>
      <c r="AP30" s="12">
        <f t="shared" si="39"/>
        <v>0.55786350148367958</v>
      </c>
      <c r="AQ30" s="12">
        <f t="shared" si="40"/>
        <v>0.69158878504672894</v>
      </c>
      <c r="AR30" s="12">
        <f t="shared" si="41"/>
        <v>0.54705882352941182</v>
      </c>
      <c r="AS30" s="12">
        <f t="shared" si="42"/>
        <v>0.625</v>
      </c>
      <c r="AT30" s="12">
        <f t="shared" si="43"/>
        <v>0.56901408450704216</v>
      </c>
      <c r="AU30" s="12">
        <f t="shared" si="44"/>
        <v>0.63636363636363635</v>
      </c>
      <c r="AV30" s="12">
        <f t="shared" si="45"/>
        <v>0.62702702702702706</v>
      </c>
      <c r="AW30" s="12">
        <f t="shared" si="46"/>
        <v>0.647887323943662</v>
      </c>
      <c r="AX30" s="12">
        <f t="shared" si="47"/>
        <v>0.51428571428571423</v>
      </c>
      <c r="AY30" s="12">
        <f t="shared" si="48"/>
        <v>0.55525606469002686</v>
      </c>
      <c r="AZ30" s="12">
        <f t="shared" si="49"/>
        <v>0.6788732394366197</v>
      </c>
    </row>
    <row r="31" spans="1:52" s="13" customFormat="1" x14ac:dyDescent="0.4">
      <c r="A31" s="23"/>
      <c r="B31" s="12">
        <v>35</v>
      </c>
      <c r="C31" s="12">
        <f t="shared" si="0"/>
        <v>0.69761273209549068</v>
      </c>
      <c r="D31" s="12">
        <f t="shared" si="1"/>
        <v>0.69836956521739135</v>
      </c>
      <c r="E31" s="12">
        <f t="shared" si="2"/>
        <v>0.71018276762402088</v>
      </c>
      <c r="F31" s="12">
        <f t="shared" si="3"/>
        <v>0.76923076923076927</v>
      </c>
      <c r="G31" s="12">
        <f t="shared" si="4"/>
        <v>0.60143198090692118</v>
      </c>
      <c r="H31" s="12">
        <f t="shared" si="5"/>
        <v>0.61891891891891893</v>
      </c>
      <c r="I31" s="12">
        <f t="shared" si="6"/>
        <v>0.56018518518518512</v>
      </c>
      <c r="J31" s="12">
        <f t="shared" si="7"/>
        <v>0.62918660287081341</v>
      </c>
      <c r="K31" s="12">
        <f t="shared" si="8"/>
        <v>0.68258426966292141</v>
      </c>
      <c r="L31" s="12">
        <f t="shared" si="9"/>
        <v>0.72537313432835826</v>
      </c>
      <c r="M31" s="12">
        <f t="shared" si="10"/>
        <v>0.71506849315068499</v>
      </c>
      <c r="N31" s="12">
        <f t="shared" si="11"/>
        <v>0.55922865013774103</v>
      </c>
      <c r="O31" s="12">
        <f t="shared" si="12"/>
        <v>0.66172106824925825</v>
      </c>
      <c r="P31" s="12">
        <f t="shared" si="13"/>
        <v>0.73024523160762933</v>
      </c>
      <c r="Q31" s="12">
        <f t="shared" si="14"/>
        <v>0.64508393285371701</v>
      </c>
      <c r="R31" s="12">
        <f t="shared" si="15"/>
        <v>0.67952522255192882</v>
      </c>
      <c r="S31" s="12">
        <f t="shared" si="16"/>
        <v>0.63802083333333326</v>
      </c>
      <c r="T31" s="12">
        <f t="shared" si="17"/>
        <v>0.62585034013605445</v>
      </c>
      <c r="U31" s="12">
        <f t="shared" si="18"/>
        <v>0.6387283236994219</v>
      </c>
      <c r="V31" s="12">
        <f t="shared" si="19"/>
        <v>0.70381231671554256</v>
      </c>
      <c r="W31" s="12">
        <f t="shared" si="20"/>
        <v>0.60209424083769636</v>
      </c>
      <c r="X31" s="12">
        <f t="shared" si="21"/>
        <v>0.69362745098039214</v>
      </c>
      <c r="Y31" s="12">
        <f t="shared" si="22"/>
        <v>0.595166163141994</v>
      </c>
      <c r="Z31" s="12">
        <f t="shared" si="23"/>
        <v>0.68848167539267013</v>
      </c>
      <c r="AA31" s="12">
        <f t="shared" si="24"/>
        <v>0.65546218487394958</v>
      </c>
      <c r="AB31" s="12">
        <f t="shared" si="25"/>
        <v>0.77083333333333326</v>
      </c>
      <c r="AC31" s="12">
        <f t="shared" si="26"/>
        <v>0.6393939393939394</v>
      </c>
      <c r="AD31" s="12">
        <f t="shared" si="27"/>
        <v>0.72164948453608246</v>
      </c>
      <c r="AE31" s="12">
        <f t="shared" si="28"/>
        <v>0.64809384164222883</v>
      </c>
      <c r="AF31" s="12">
        <f t="shared" si="29"/>
        <v>0.62534435261707988</v>
      </c>
      <c r="AG31" s="12">
        <f t="shared" si="30"/>
        <v>0.71002710027100269</v>
      </c>
      <c r="AH31" s="12">
        <f t="shared" si="31"/>
        <v>0.67237163814180922</v>
      </c>
      <c r="AI31" s="12">
        <f t="shared" si="32"/>
        <v>0.73162939297124607</v>
      </c>
      <c r="AJ31" s="12">
        <f t="shared" si="33"/>
        <v>0.67894736842105263</v>
      </c>
      <c r="AK31" s="12">
        <f t="shared" si="34"/>
        <v>0.69509043927648584</v>
      </c>
      <c r="AL31" s="12">
        <f t="shared" si="35"/>
        <v>0.68011527377521608</v>
      </c>
      <c r="AM31" s="12">
        <f t="shared" si="36"/>
        <v>0.6870026525198939</v>
      </c>
      <c r="AN31" s="12">
        <f t="shared" si="37"/>
        <v>0.60790273556231011</v>
      </c>
      <c r="AO31" s="12">
        <f t="shared" si="38"/>
        <v>0.58028169014084507</v>
      </c>
      <c r="AP31" s="12">
        <f t="shared" si="39"/>
        <v>0.67062314540059353</v>
      </c>
      <c r="AQ31" s="12">
        <f t="shared" si="40"/>
        <v>0.73520249221183798</v>
      </c>
      <c r="AR31" s="12">
        <f t="shared" si="41"/>
        <v>0.60588235294117654</v>
      </c>
      <c r="AS31" s="12">
        <f t="shared" si="42"/>
        <v>0.72093023255813948</v>
      </c>
      <c r="AT31" s="12">
        <f t="shared" si="43"/>
        <v>0.63098591549295779</v>
      </c>
      <c r="AU31" s="12">
        <f t="shared" si="44"/>
        <v>0.70320855614973254</v>
      </c>
      <c r="AV31" s="12">
        <f t="shared" si="45"/>
        <v>0.71081081081081088</v>
      </c>
      <c r="AW31" s="12">
        <f t="shared" si="46"/>
        <v>0.71267605633802811</v>
      </c>
      <c r="AX31" s="12">
        <f t="shared" si="47"/>
        <v>0.57922077922077919</v>
      </c>
      <c r="AY31" s="12">
        <f t="shared" si="48"/>
        <v>0.65229110512129385</v>
      </c>
      <c r="AZ31" s="12">
        <f t="shared" si="49"/>
        <v>0.72394366197183091</v>
      </c>
    </row>
    <row r="32" spans="1:52" s="13" customFormat="1" x14ac:dyDescent="0.4">
      <c r="A32" s="23"/>
      <c r="B32" s="12">
        <v>40</v>
      </c>
      <c r="C32" s="12">
        <f t="shared" si="0"/>
        <v>0.60742705570291777</v>
      </c>
      <c r="D32" s="12">
        <f t="shared" si="1"/>
        <v>0.66304347826086962</v>
      </c>
      <c r="E32" s="12">
        <f t="shared" si="2"/>
        <v>0.70496083550913835</v>
      </c>
      <c r="F32" s="12">
        <f t="shared" si="3"/>
        <v>0.68615384615384611</v>
      </c>
      <c r="G32" s="12">
        <f t="shared" si="4"/>
        <v>0.60859188544152742</v>
      </c>
      <c r="H32" s="12">
        <f t="shared" si="5"/>
        <v>0.57027027027027022</v>
      </c>
      <c r="I32" s="12">
        <f t="shared" si="6"/>
        <v>0.56944444444444442</v>
      </c>
      <c r="J32" s="12">
        <f t="shared" si="7"/>
        <v>0.67942583732057416</v>
      </c>
      <c r="K32" s="12">
        <f t="shared" si="8"/>
        <v>0.61235955056179769</v>
      </c>
      <c r="L32" s="12">
        <f t="shared" si="9"/>
        <v>0.72537313432835826</v>
      </c>
      <c r="M32" s="12">
        <f t="shared" si="10"/>
        <v>0.68493150684931503</v>
      </c>
      <c r="N32" s="12">
        <f t="shared" si="11"/>
        <v>0.51790633608815428</v>
      </c>
      <c r="O32" s="12">
        <f t="shared" si="12"/>
        <v>0.65875370919881304</v>
      </c>
      <c r="P32" s="12">
        <f t="shared" si="13"/>
        <v>0.70299727520435962</v>
      </c>
      <c r="Q32" s="12">
        <f t="shared" si="14"/>
        <v>0.63549160671462834</v>
      </c>
      <c r="R32" s="12">
        <f t="shared" si="15"/>
        <v>0.62017804154302669</v>
      </c>
      <c r="S32" s="12">
        <f t="shared" si="16"/>
        <v>0.62239583333333337</v>
      </c>
      <c r="T32" s="12">
        <f t="shared" si="17"/>
        <v>0.65532879818594103</v>
      </c>
      <c r="U32" s="12">
        <f t="shared" si="18"/>
        <v>0.6445086705202312</v>
      </c>
      <c r="V32" s="12">
        <f t="shared" si="19"/>
        <v>0.60117302052785926</v>
      </c>
      <c r="W32" s="12">
        <f t="shared" si="20"/>
        <v>0.62565445026178013</v>
      </c>
      <c r="X32" s="12">
        <f t="shared" si="21"/>
        <v>0.62990196078431371</v>
      </c>
      <c r="Y32" s="12">
        <f t="shared" si="22"/>
        <v>0.57401812688821763</v>
      </c>
      <c r="Z32" s="12">
        <f t="shared" si="23"/>
        <v>0.70942408376963351</v>
      </c>
      <c r="AA32" s="12">
        <f t="shared" si="24"/>
        <v>0.6386554621848739</v>
      </c>
      <c r="AB32" s="12">
        <f t="shared" si="25"/>
        <v>0.75694444444444442</v>
      </c>
      <c r="AC32" s="12">
        <f t="shared" si="26"/>
        <v>0.62424242424242427</v>
      </c>
      <c r="AD32" s="12">
        <f t="shared" si="27"/>
        <v>0.62886597938144329</v>
      </c>
      <c r="AE32" s="12">
        <f t="shared" si="28"/>
        <v>0.67741935483870974</v>
      </c>
      <c r="AF32" s="12">
        <f t="shared" si="29"/>
        <v>0.62258953168044073</v>
      </c>
      <c r="AG32" s="12">
        <f t="shared" si="30"/>
        <v>0.70189701897018963</v>
      </c>
      <c r="AH32" s="12">
        <f t="shared" si="31"/>
        <v>0.62102689486552565</v>
      </c>
      <c r="AI32" s="12">
        <f t="shared" si="32"/>
        <v>0.70926517571884984</v>
      </c>
      <c r="AJ32" s="12">
        <f t="shared" si="33"/>
        <v>0.6947368421052631</v>
      </c>
      <c r="AK32" s="12">
        <f t="shared" si="34"/>
        <v>0.64857881136950901</v>
      </c>
      <c r="AL32" s="12">
        <f t="shared" si="35"/>
        <v>0.64265129682997113</v>
      </c>
      <c r="AM32" s="12">
        <f t="shared" si="36"/>
        <v>0.66578249336870021</v>
      </c>
      <c r="AN32" s="12">
        <f t="shared" si="37"/>
        <v>0.57750759878419444</v>
      </c>
      <c r="AO32" s="12">
        <f t="shared" si="38"/>
        <v>0.60281690140845079</v>
      </c>
      <c r="AP32" s="12">
        <f t="shared" si="39"/>
        <v>0.6142433234421365</v>
      </c>
      <c r="AQ32" s="12">
        <f t="shared" si="40"/>
        <v>0.72274143302180693</v>
      </c>
      <c r="AR32" s="12">
        <f t="shared" si="41"/>
        <v>0.61176470588235299</v>
      </c>
      <c r="AS32" s="12">
        <f t="shared" si="42"/>
        <v>0.65406976744186052</v>
      </c>
      <c r="AT32" s="12">
        <f t="shared" si="43"/>
        <v>0.59154929577464788</v>
      </c>
      <c r="AU32" s="12">
        <f t="shared" si="44"/>
        <v>0.63368983957219249</v>
      </c>
      <c r="AV32" s="12">
        <f t="shared" si="45"/>
        <v>0.67027027027027031</v>
      </c>
      <c r="AW32" s="12">
        <f t="shared" si="46"/>
        <v>0.6591549295774648</v>
      </c>
      <c r="AX32" s="12">
        <f t="shared" si="47"/>
        <v>0.60000000000000009</v>
      </c>
      <c r="AY32" s="12">
        <f t="shared" si="48"/>
        <v>0.5956873315363882</v>
      </c>
      <c r="AZ32" s="12">
        <f t="shared" si="49"/>
        <v>0.69859154929577461</v>
      </c>
    </row>
    <row r="33" spans="1:52" s="13" customFormat="1" x14ac:dyDescent="0.4">
      <c r="A33" s="23"/>
      <c r="B33" s="12">
        <v>45</v>
      </c>
      <c r="C33" s="12">
        <f t="shared" si="0"/>
        <v>0.69761273209549068</v>
      </c>
      <c r="D33" s="12">
        <f t="shared" si="1"/>
        <v>0.76086956521739135</v>
      </c>
      <c r="E33" s="12">
        <f t="shared" si="2"/>
        <v>0.77284595300261105</v>
      </c>
      <c r="F33" s="12">
        <f t="shared" si="3"/>
        <v>0.81846153846153846</v>
      </c>
      <c r="G33" s="12">
        <f t="shared" si="4"/>
        <v>0.68019093078758952</v>
      </c>
      <c r="H33" s="12">
        <f t="shared" si="5"/>
        <v>0.7</v>
      </c>
      <c r="I33" s="12">
        <f t="shared" si="6"/>
        <v>0.66898148148148151</v>
      </c>
      <c r="J33" s="12">
        <f t="shared" si="7"/>
        <v>0.75598086124401909</v>
      </c>
      <c r="K33" s="12">
        <f t="shared" si="8"/>
        <v>0.75</v>
      </c>
      <c r="L33" s="12">
        <f t="shared" si="9"/>
        <v>0.79104477611940294</v>
      </c>
      <c r="M33" s="12">
        <f t="shared" si="10"/>
        <v>0.81369863013698629</v>
      </c>
      <c r="N33" s="12">
        <f t="shared" si="11"/>
        <v>0.66391184573002748</v>
      </c>
      <c r="O33" s="12">
        <f t="shared" si="12"/>
        <v>0.75667655786350152</v>
      </c>
      <c r="P33" s="12">
        <f t="shared" si="13"/>
        <v>0.76839237057220711</v>
      </c>
      <c r="Q33" s="12">
        <f t="shared" si="14"/>
        <v>0.76738609112709832</v>
      </c>
      <c r="R33" s="12">
        <f t="shared" si="15"/>
        <v>0.74480712166172114</v>
      </c>
      <c r="S33" s="12">
        <f t="shared" si="16"/>
        <v>0.68489583333333337</v>
      </c>
      <c r="T33" s="12">
        <f t="shared" si="17"/>
        <v>0.72335600907029485</v>
      </c>
      <c r="U33" s="12">
        <f t="shared" si="18"/>
        <v>0.68786127167630062</v>
      </c>
      <c r="V33" s="12">
        <f t="shared" si="19"/>
        <v>0.75659824046920821</v>
      </c>
      <c r="W33" s="12">
        <f t="shared" si="20"/>
        <v>0.66230366492146597</v>
      </c>
      <c r="X33" s="12">
        <f t="shared" si="21"/>
        <v>0.74509803921568629</v>
      </c>
      <c r="Y33" s="12">
        <f t="shared" si="22"/>
        <v>0.73716012084592153</v>
      </c>
      <c r="Z33" s="12">
        <f t="shared" si="23"/>
        <v>0.75916230366492143</v>
      </c>
      <c r="AA33" s="12">
        <f t="shared" si="24"/>
        <v>0.72829131652661061</v>
      </c>
      <c r="AB33" s="12">
        <f t="shared" si="25"/>
        <v>0.84027777777777779</v>
      </c>
      <c r="AC33" s="12">
        <f t="shared" si="26"/>
        <v>0.72424242424242424</v>
      </c>
      <c r="AD33" s="12">
        <f t="shared" si="27"/>
        <v>0.75</v>
      </c>
      <c r="AE33" s="12">
        <f t="shared" si="28"/>
        <v>0.75366568914956011</v>
      </c>
      <c r="AF33" s="12">
        <f t="shared" si="29"/>
        <v>0.69421487603305776</v>
      </c>
      <c r="AG33" s="12">
        <f t="shared" si="30"/>
        <v>0.75338753387533874</v>
      </c>
      <c r="AH33" s="12">
        <f t="shared" si="31"/>
        <v>0.70415647921760383</v>
      </c>
      <c r="AI33" s="12">
        <f t="shared" si="32"/>
        <v>0.79552715654952078</v>
      </c>
      <c r="AJ33" s="12">
        <f t="shared" si="33"/>
        <v>0.72894736842105268</v>
      </c>
      <c r="AK33" s="12">
        <f t="shared" si="34"/>
        <v>0.75968992248062017</v>
      </c>
      <c r="AL33" s="12">
        <f t="shared" si="35"/>
        <v>0.73487031700288186</v>
      </c>
      <c r="AM33" s="12">
        <f t="shared" si="36"/>
        <v>0.70291777188328908</v>
      </c>
      <c r="AN33" s="12">
        <f t="shared" si="37"/>
        <v>0.70820668693009114</v>
      </c>
      <c r="AO33" s="12">
        <f t="shared" si="38"/>
        <v>0.75211267605633803</v>
      </c>
      <c r="AP33" s="12">
        <f t="shared" si="39"/>
        <v>0.69732937685459939</v>
      </c>
      <c r="AQ33" s="12">
        <f t="shared" si="40"/>
        <v>0.77881619937694713</v>
      </c>
      <c r="AR33" s="12">
        <f t="shared" si="41"/>
        <v>0.74705882352941178</v>
      </c>
      <c r="AS33" s="12">
        <f t="shared" si="42"/>
        <v>0.78488372093023262</v>
      </c>
      <c r="AT33" s="12">
        <f t="shared" si="43"/>
        <v>0.6816901408450704</v>
      </c>
      <c r="AU33" s="12">
        <f t="shared" si="44"/>
        <v>0.77807486631016043</v>
      </c>
      <c r="AV33" s="12">
        <f t="shared" si="45"/>
        <v>0.74054054054054053</v>
      </c>
      <c r="AW33" s="12">
        <f t="shared" si="46"/>
        <v>0.78028169014084503</v>
      </c>
      <c r="AX33" s="12">
        <f t="shared" si="47"/>
        <v>0.70129870129870131</v>
      </c>
      <c r="AY33" s="12">
        <f t="shared" si="48"/>
        <v>0.72776280323450138</v>
      </c>
      <c r="AZ33" s="12">
        <f t="shared" si="49"/>
        <v>0.76056338028169013</v>
      </c>
    </row>
    <row r="34" spans="1:52" s="13" customFormat="1" x14ac:dyDescent="0.4">
      <c r="A34" s="24"/>
      <c r="B34" s="12">
        <v>50</v>
      </c>
      <c r="C34" s="12">
        <f t="shared" si="0"/>
        <v>0.61273209549071628</v>
      </c>
      <c r="D34" s="12">
        <f t="shared" si="1"/>
        <v>0.58695652173913038</v>
      </c>
      <c r="E34" s="12">
        <f t="shared" si="2"/>
        <v>0.65013054830287209</v>
      </c>
      <c r="F34" s="12">
        <f t="shared" si="3"/>
        <v>0.63384615384615395</v>
      </c>
      <c r="G34" s="12">
        <f t="shared" si="4"/>
        <v>0.54892601431980903</v>
      </c>
      <c r="H34" s="12">
        <f t="shared" si="5"/>
        <v>0.52702702702702697</v>
      </c>
      <c r="I34" s="12">
        <f t="shared" si="6"/>
        <v>0.5185185185185186</v>
      </c>
      <c r="J34" s="12">
        <f t="shared" si="7"/>
        <v>0.59090909090909083</v>
      </c>
      <c r="K34" s="12">
        <f t="shared" si="8"/>
        <v>0.52528089887640439</v>
      </c>
      <c r="L34" s="12">
        <f t="shared" si="9"/>
        <v>0.65074626865671648</v>
      </c>
      <c r="M34" s="12">
        <f t="shared" si="10"/>
        <v>0.63835616438356158</v>
      </c>
      <c r="N34" s="12">
        <f t="shared" si="11"/>
        <v>0.47933884297520657</v>
      </c>
      <c r="O34" s="12">
        <f t="shared" si="12"/>
        <v>0.55489614243323448</v>
      </c>
      <c r="P34" s="12">
        <f t="shared" si="13"/>
        <v>0.66757493188010897</v>
      </c>
      <c r="Q34" s="12">
        <f t="shared" si="14"/>
        <v>0.57314148681055155</v>
      </c>
      <c r="R34" s="12">
        <f t="shared" si="15"/>
        <v>0.55489614243323448</v>
      </c>
      <c r="S34" s="12">
        <f t="shared" si="16"/>
        <v>0.54166666666666674</v>
      </c>
      <c r="T34" s="12">
        <f t="shared" si="17"/>
        <v>0.57369614512471656</v>
      </c>
      <c r="U34" s="12">
        <f t="shared" si="18"/>
        <v>0.50578034682080919</v>
      </c>
      <c r="V34" s="12">
        <f t="shared" si="19"/>
        <v>0.58944281524926678</v>
      </c>
      <c r="W34" s="12">
        <f t="shared" si="20"/>
        <v>0.55235602094240832</v>
      </c>
      <c r="X34" s="12">
        <f t="shared" si="21"/>
        <v>0.6029411764705882</v>
      </c>
      <c r="Y34" s="12">
        <f t="shared" si="22"/>
        <v>0.53474320241691853</v>
      </c>
      <c r="Z34" s="12">
        <f t="shared" si="23"/>
        <v>0.61780104712041894</v>
      </c>
      <c r="AA34" s="12">
        <f t="shared" si="24"/>
        <v>0.58263305322128844</v>
      </c>
      <c r="AB34" s="12">
        <f t="shared" si="25"/>
        <v>0.71527777777777768</v>
      </c>
      <c r="AC34" s="12">
        <f t="shared" si="26"/>
        <v>0.53030303030303028</v>
      </c>
      <c r="AD34" s="12">
        <f t="shared" si="27"/>
        <v>0.59793814432989689</v>
      </c>
      <c r="AE34" s="12">
        <f t="shared" si="28"/>
        <v>0.59237536656891487</v>
      </c>
      <c r="AF34" s="12">
        <f t="shared" si="29"/>
        <v>0.52066115702479343</v>
      </c>
      <c r="AG34" s="12">
        <f t="shared" si="30"/>
        <v>0.56097560975609762</v>
      </c>
      <c r="AH34" s="12">
        <f t="shared" si="31"/>
        <v>0.60635696821515883</v>
      </c>
      <c r="AI34" s="12">
        <f t="shared" si="32"/>
        <v>0.64536741214057503</v>
      </c>
      <c r="AJ34" s="12">
        <f t="shared" si="33"/>
        <v>0.63157894736842102</v>
      </c>
      <c r="AK34" s="12">
        <f t="shared" si="34"/>
        <v>0.58139534883720922</v>
      </c>
      <c r="AL34" s="12">
        <f t="shared" si="35"/>
        <v>0.64265129682997113</v>
      </c>
      <c r="AM34" s="12">
        <f t="shared" si="36"/>
        <v>0.64721485411140578</v>
      </c>
      <c r="AN34" s="12">
        <f t="shared" si="37"/>
        <v>0.52583586626139822</v>
      </c>
      <c r="AO34" s="12">
        <f t="shared" si="38"/>
        <v>0.50140845070422535</v>
      </c>
      <c r="AP34" s="12">
        <f t="shared" si="39"/>
        <v>0.56379821958456977</v>
      </c>
      <c r="AQ34" s="12">
        <f t="shared" si="40"/>
        <v>0.68847352024922115</v>
      </c>
      <c r="AR34" s="12">
        <f t="shared" si="41"/>
        <v>0.51764705882352935</v>
      </c>
      <c r="AS34" s="12">
        <f t="shared" si="42"/>
        <v>0.60465116279069764</v>
      </c>
      <c r="AT34" s="12">
        <f t="shared" si="43"/>
        <v>0.58309859154929577</v>
      </c>
      <c r="AU34" s="12">
        <f t="shared" si="44"/>
        <v>0.59893048128342241</v>
      </c>
      <c r="AV34" s="12">
        <f t="shared" si="45"/>
        <v>0.63513513513513509</v>
      </c>
      <c r="AW34" s="12">
        <f t="shared" si="46"/>
        <v>0.63380281690140849</v>
      </c>
      <c r="AX34" s="12">
        <f t="shared" si="47"/>
        <v>0.50389610389610384</v>
      </c>
      <c r="AY34" s="12">
        <f t="shared" si="48"/>
        <v>0.56334231805929913</v>
      </c>
      <c r="AZ34" s="12">
        <f t="shared" si="49"/>
        <v>0.6591549295774648</v>
      </c>
    </row>
    <row r="35" spans="1:52" x14ac:dyDescent="0.4">
      <c r="A35" s="5"/>
      <c r="B35" s="25" t="s">
        <v>13</v>
      </c>
      <c r="C35" s="12">
        <v>3.9781722486217624E-3</v>
      </c>
      <c r="D35" s="12">
        <v>3.6323778395470851E-3</v>
      </c>
      <c r="E35" s="12">
        <v>3.7414078809806638E-3</v>
      </c>
      <c r="F35" s="12">
        <v>3.8116123266401509E-3</v>
      </c>
      <c r="G35" s="12">
        <v>3.328747744130397E-3</v>
      </c>
      <c r="H35" s="12">
        <v>3.453545490802921E-3</v>
      </c>
      <c r="I35" s="12">
        <v>3.1903315308357688E-3</v>
      </c>
      <c r="J35" s="12">
        <v>3.7581291213536622E-3</v>
      </c>
      <c r="K35" s="12">
        <v>3.7091436899871042E-3</v>
      </c>
      <c r="L35" s="12">
        <v>3.7729691888607302E-3</v>
      </c>
      <c r="M35" s="12">
        <v>4.0218466625310083E-3</v>
      </c>
      <c r="N35" s="12">
        <v>3.4366229585754441E-3</v>
      </c>
      <c r="O35" s="12">
        <v>3.755599274761347E-3</v>
      </c>
      <c r="P35" s="12">
        <v>4.0514223265837876E-3</v>
      </c>
      <c r="Q35" s="12">
        <v>3.717058999197722E-3</v>
      </c>
      <c r="R35" s="12">
        <v>3.715262700551651E-3</v>
      </c>
      <c r="S35" s="12">
        <v>3.544726794546225E-3</v>
      </c>
      <c r="T35" s="12">
        <v>3.8443150284031479E-3</v>
      </c>
      <c r="U35" s="12">
        <v>3.5060844073075358E-3</v>
      </c>
      <c r="V35" s="12">
        <v>3.570786939339975E-3</v>
      </c>
      <c r="W35" s="12">
        <v>3.461828019991025E-3</v>
      </c>
      <c r="X35" s="12">
        <v>3.8792551562970611E-3</v>
      </c>
      <c r="Y35" s="12">
        <v>3.485120555869089E-3</v>
      </c>
      <c r="Z35" s="12">
        <v>4.119743454151544E-3</v>
      </c>
      <c r="AA35" s="12">
        <v>3.5024188893360191E-3</v>
      </c>
      <c r="AB35" s="12">
        <v>4.0547739677284219E-3</v>
      </c>
      <c r="AC35" s="12">
        <v>3.561688587046999E-3</v>
      </c>
      <c r="AD35" s="12">
        <v>3.8241437710768681E-3</v>
      </c>
      <c r="AE35" s="12">
        <v>3.6379234474778911E-3</v>
      </c>
      <c r="AF35" s="12">
        <v>3.3365934740899792E-3</v>
      </c>
      <c r="AG35" s="12">
        <v>4.080664083799538E-3</v>
      </c>
      <c r="AH35" s="12">
        <v>3.6474204960842381E-3</v>
      </c>
      <c r="AI35" s="12">
        <v>3.8202312505903569E-3</v>
      </c>
      <c r="AJ35" s="12">
        <v>3.8041668227464789E-3</v>
      </c>
      <c r="AK35" s="12">
        <v>3.900568157651216E-3</v>
      </c>
      <c r="AL35" s="12">
        <v>3.6869053319426122E-3</v>
      </c>
      <c r="AM35" s="12">
        <v>3.523481116642664E-3</v>
      </c>
      <c r="AN35" s="12">
        <v>3.0858744910380199E-3</v>
      </c>
      <c r="AO35" s="12">
        <v>3.507516928590406E-3</v>
      </c>
      <c r="AP35" s="12">
        <v>3.2967245930437959E-3</v>
      </c>
      <c r="AQ35" s="12">
        <v>3.7916365283661531E-3</v>
      </c>
      <c r="AR35" s="12">
        <v>3.2528396529572161E-3</v>
      </c>
      <c r="AS35" s="12">
        <v>3.8590438862695351E-3</v>
      </c>
      <c r="AT35" s="12">
        <v>3.472102871892186E-3</v>
      </c>
      <c r="AU35" s="12">
        <v>3.9842474453367534E-3</v>
      </c>
      <c r="AV35" s="12">
        <v>3.712881056882362E-3</v>
      </c>
      <c r="AW35" s="12">
        <v>3.634380242982278E-3</v>
      </c>
      <c r="AX35" s="12">
        <v>3.4529519238454239E-3</v>
      </c>
      <c r="AY35" s="12">
        <v>3.5080278478795781E-3</v>
      </c>
      <c r="AZ35" s="12">
        <v>3.6590109271167079E-3</v>
      </c>
    </row>
    <row r="36" spans="1:52" x14ac:dyDescent="0.4">
      <c r="A36" s="5"/>
      <c r="B36" s="25" t="s">
        <v>14</v>
      </c>
      <c r="C36" s="12">
        <v>2.2257038642360949E-2</v>
      </c>
      <c r="D36" s="12">
        <v>4.4298065971629767E-2</v>
      </c>
      <c r="E36" s="12">
        <v>5.6502499045757881E-2</v>
      </c>
      <c r="F36" s="12">
        <v>4.4140168678642677E-2</v>
      </c>
      <c r="G36" s="12">
        <v>1.8149880364549838E-2</v>
      </c>
      <c r="H36" s="12">
        <v>1.8063086602608691E-2</v>
      </c>
      <c r="I36" s="12">
        <v>1.3513678464411981E-2</v>
      </c>
      <c r="J36" s="12">
        <v>6.1586650347068887E-2</v>
      </c>
      <c r="K36" s="12">
        <v>-4.0534374629493386E-3</v>
      </c>
      <c r="L36" s="12">
        <v>4.3225016850223293E-2</v>
      </c>
      <c r="M36" s="12">
        <v>2.7749588193575651E-2</v>
      </c>
      <c r="N36" s="12">
        <v>3.4511613839199207E-2</v>
      </c>
      <c r="O36" s="12">
        <v>2.1593490535112839E-2</v>
      </c>
      <c r="P36" s="12">
        <v>5.4710888392729203E-2</v>
      </c>
      <c r="Q36" s="12">
        <v>2.1334776992625318E-2</v>
      </c>
      <c r="R36" s="12">
        <v>1.6297770998198399E-2</v>
      </c>
      <c r="S36" s="12">
        <v>2.7786780182921519E-2</v>
      </c>
      <c r="T36" s="12">
        <v>3.3727448485752543E-2</v>
      </c>
      <c r="U36" s="12">
        <v>-1.6100346198638089E-3</v>
      </c>
      <c r="V36" s="12">
        <v>2.056871292358009E-2</v>
      </c>
      <c r="W36" s="12">
        <v>2.4958796978316929E-2</v>
      </c>
      <c r="X36" s="12">
        <v>-2.4963809932443399E-3</v>
      </c>
      <c r="Y36" s="12">
        <v>2.3662339313512859E-2</v>
      </c>
      <c r="Z36" s="12">
        <v>5.4190460257897637E-2</v>
      </c>
      <c r="AA36" s="12">
        <v>2.486300347113957E-2</v>
      </c>
      <c r="AB36" s="12">
        <v>5.3437515595580853E-2</v>
      </c>
      <c r="AC36" s="12">
        <v>4.3169074573488508E-2</v>
      </c>
      <c r="AD36" s="12">
        <v>7.6896748762406153E-3</v>
      </c>
      <c r="AE36" s="12">
        <v>2.2851077145609629E-2</v>
      </c>
      <c r="AF36" s="12">
        <v>1.9507948362701481E-2</v>
      </c>
      <c r="AG36" s="12">
        <v>1.8019191393258471E-2</v>
      </c>
      <c r="AH36" s="12">
        <v>5.0858668542189622E-2</v>
      </c>
      <c r="AI36" s="12">
        <v>2.9662611740725708E-2</v>
      </c>
      <c r="AJ36" s="12">
        <v>7.3268033141753786E-2</v>
      </c>
      <c r="AK36" s="12">
        <v>2.273731039409221E-2</v>
      </c>
      <c r="AL36" s="12">
        <v>4.717427235299676E-2</v>
      </c>
      <c r="AM36" s="12">
        <v>6.6450118553113224E-2</v>
      </c>
      <c r="AN36" s="12">
        <v>2.2558250702851172E-2</v>
      </c>
      <c r="AO36" s="12">
        <v>9.6222211224962217E-3</v>
      </c>
      <c r="AP36" s="12">
        <v>2.6074048867947671E-2</v>
      </c>
      <c r="AQ36" s="12">
        <v>4.5679705322051338E-2</v>
      </c>
      <c r="AR36" s="12">
        <v>8.8735739633206134E-3</v>
      </c>
      <c r="AS36" s="12">
        <v>1.6037301772346749E-2</v>
      </c>
      <c r="AT36" s="12">
        <v>4.3747826296066612E-2</v>
      </c>
      <c r="AU36" s="12">
        <v>2.7021647789673531E-2</v>
      </c>
      <c r="AV36" s="12">
        <v>3.7376568972767421E-2</v>
      </c>
      <c r="AW36" s="12">
        <v>3.4216510936786348E-2</v>
      </c>
      <c r="AX36" s="12">
        <v>2.42180851758656E-2</v>
      </c>
      <c r="AY36" s="12">
        <v>3.7850785808110188E-2</v>
      </c>
      <c r="AZ36" s="12">
        <v>4.1124486469284897E-2</v>
      </c>
    </row>
    <row r="37" spans="1:52" x14ac:dyDescent="0.4">
      <c r="A37" s="5"/>
      <c r="B37" s="25" t="s">
        <v>15</v>
      </c>
      <c r="C37" s="12">
        <v>94.9538978581202</v>
      </c>
      <c r="D37" s="12">
        <v>97.9253672775192</v>
      </c>
      <c r="E37" s="12">
        <v>91.809690865409635</v>
      </c>
      <c r="F37" s="12">
        <v>93.362021324723656</v>
      </c>
      <c r="G37" s="12">
        <v>114.7128436838656</v>
      </c>
      <c r="H37" s="12">
        <v>110.59269797213349</v>
      </c>
      <c r="I37" s="12">
        <v>121.1429965193431</v>
      </c>
      <c r="J37" s="12">
        <v>90.048356170113749</v>
      </c>
      <c r="K37" s="12">
        <v>108.9344256340617</v>
      </c>
      <c r="L37" s="12">
        <v>94.560799543000527</v>
      </c>
      <c r="M37" s="12">
        <v>92.557087089979106</v>
      </c>
      <c r="N37" s="12">
        <v>106.3510284853313</v>
      </c>
      <c r="O37" s="12">
        <v>100.7579567947737</v>
      </c>
      <c r="P37" s="12">
        <v>85.226639874501345</v>
      </c>
      <c r="Q37" s="12">
        <v>101.8722659740145</v>
      </c>
      <c r="R37" s="12">
        <v>103.2772807545557</v>
      </c>
      <c r="S37" s="12">
        <v>105.00476944788829</v>
      </c>
      <c r="T37" s="12">
        <v>95.276414343803097</v>
      </c>
      <c r="U37" s="12">
        <v>114.54659613522441</v>
      </c>
      <c r="V37" s="12">
        <v>106.2598507057815</v>
      </c>
      <c r="W37" s="12">
        <v>108.3361740837303</v>
      </c>
      <c r="X37" s="12">
        <v>103.7560987293878</v>
      </c>
      <c r="Y37" s="12">
        <v>107.984115514374</v>
      </c>
      <c r="Z37" s="12">
        <v>83.93958109057094</v>
      </c>
      <c r="AA37" s="12">
        <v>107.107975482618</v>
      </c>
      <c r="AB37" s="12">
        <v>85.470235125972181</v>
      </c>
      <c r="AC37" s="12">
        <v>100.18588562858061</v>
      </c>
      <c r="AD37" s="12">
        <v>102.5877552227295</v>
      </c>
      <c r="AE37" s="12">
        <v>103.67148410334509</v>
      </c>
      <c r="AF37" s="12">
        <v>114.0360833862369</v>
      </c>
      <c r="AG37" s="12">
        <v>93.607511121345738</v>
      </c>
      <c r="AH37" s="12">
        <v>95.722807894685616</v>
      </c>
      <c r="AI37" s="12">
        <v>96.941091773448122</v>
      </c>
      <c r="AJ37" s="12">
        <v>85.887917665597229</v>
      </c>
      <c r="AK37" s="12">
        <v>96.719932675931474</v>
      </c>
      <c r="AL37" s="12">
        <v>95.69698592209339</v>
      </c>
      <c r="AM37" s="12">
        <v>94.664869884334351</v>
      </c>
      <c r="AN37" s="12">
        <v>122.3127351398487</v>
      </c>
      <c r="AO37" s="12">
        <v>111.2974753437293</v>
      </c>
      <c r="AP37" s="12">
        <v>113.4234724735724</v>
      </c>
      <c r="AQ37" s="12">
        <v>93.447853460423389</v>
      </c>
      <c r="AR37" s="12">
        <v>120.2415328653225</v>
      </c>
      <c r="AS37" s="12">
        <v>99.496846769167746</v>
      </c>
      <c r="AT37" s="12">
        <v>102.6041528285097</v>
      </c>
      <c r="AU37" s="12">
        <v>93.613250012086496</v>
      </c>
      <c r="AV37" s="12">
        <v>97.666320431961495</v>
      </c>
      <c r="AW37" s="12">
        <v>100.6453548082964</v>
      </c>
      <c r="AX37" s="12">
        <v>108.82917663262459</v>
      </c>
      <c r="AY37" s="12">
        <v>103.2344182817107</v>
      </c>
      <c r="AZ37" s="12">
        <v>98.079923968280724</v>
      </c>
    </row>
    <row r="38" spans="1:52" x14ac:dyDescent="0.4">
      <c r="C38" s="4">
        <f t="shared" ref="C38" si="50">1-C23/0.377</f>
        <v>0.61273209549071628</v>
      </c>
    </row>
  </sheetData>
  <mergeCells count="3">
    <mergeCell ref="A2:A12"/>
    <mergeCell ref="A13:A23"/>
    <mergeCell ref="A24:A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37"/>
  <sheetViews>
    <sheetView topLeftCell="A10" zoomScale="85" zoomScaleNormal="85" workbookViewId="0">
      <selection activeCell="A13" sqref="A13:A23"/>
    </sheetView>
  </sheetViews>
  <sheetFormatPr defaultColWidth="8.86328125" defaultRowHeight="15.4" x14ac:dyDescent="0.4"/>
  <cols>
    <col min="1" max="1" width="8.59765625" style="6" customWidth="1"/>
    <col min="2" max="2" width="10.86328125" style="6" customWidth="1"/>
    <col min="3" max="3" width="8.59765625" style="6" customWidth="1"/>
    <col min="4" max="52" width="8.59765625" style="5" customWidth="1"/>
    <col min="53" max="16384" width="8.86328125" style="5"/>
  </cols>
  <sheetData>
    <row r="1" spans="1:52" s="2" customFormat="1" x14ac:dyDescent="0.4">
      <c r="A1" s="1" t="s">
        <v>12</v>
      </c>
      <c r="B1" s="1" t="s">
        <v>67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</row>
    <row r="2" spans="1:52" x14ac:dyDescent="0.4">
      <c r="A2" s="16" t="s">
        <v>10</v>
      </c>
      <c r="B2" s="1">
        <v>0</v>
      </c>
      <c r="C2" s="1">
        <v>0</v>
      </c>
      <c r="D2" s="3">
        <v>0</v>
      </c>
      <c r="E2" s="1">
        <v>0</v>
      </c>
      <c r="F2" s="3">
        <v>0</v>
      </c>
      <c r="G2" s="1">
        <v>0</v>
      </c>
      <c r="H2" s="3">
        <v>0</v>
      </c>
      <c r="I2" s="1">
        <v>0</v>
      </c>
      <c r="J2" s="3">
        <v>0</v>
      </c>
      <c r="K2" s="1">
        <v>0</v>
      </c>
      <c r="L2" s="3">
        <v>0</v>
      </c>
      <c r="M2" s="1">
        <v>0</v>
      </c>
      <c r="N2" s="3">
        <v>0</v>
      </c>
      <c r="O2" s="1">
        <v>0</v>
      </c>
      <c r="P2" s="3">
        <v>0</v>
      </c>
      <c r="Q2" s="1">
        <v>0</v>
      </c>
      <c r="R2" s="3">
        <v>0</v>
      </c>
      <c r="S2" s="1">
        <v>0</v>
      </c>
      <c r="T2" s="3">
        <v>0</v>
      </c>
      <c r="U2" s="1">
        <v>0</v>
      </c>
      <c r="V2" s="3">
        <v>0</v>
      </c>
      <c r="W2" s="1">
        <v>0</v>
      </c>
      <c r="X2" s="3">
        <v>0</v>
      </c>
      <c r="Y2" s="1">
        <v>0</v>
      </c>
      <c r="Z2" s="3">
        <v>0</v>
      </c>
      <c r="AA2" s="1">
        <v>0</v>
      </c>
      <c r="AB2" s="3">
        <v>0</v>
      </c>
      <c r="AC2" s="1">
        <v>0</v>
      </c>
      <c r="AD2" s="3">
        <v>0</v>
      </c>
      <c r="AE2" s="1">
        <v>0</v>
      </c>
      <c r="AF2" s="3">
        <v>0</v>
      </c>
      <c r="AG2" s="1">
        <v>0</v>
      </c>
      <c r="AH2" s="3">
        <v>0</v>
      </c>
      <c r="AI2" s="1">
        <v>0</v>
      </c>
      <c r="AJ2" s="3">
        <v>0</v>
      </c>
      <c r="AK2" s="1">
        <v>0</v>
      </c>
      <c r="AL2" s="3">
        <v>0</v>
      </c>
      <c r="AM2" s="1">
        <v>0</v>
      </c>
      <c r="AN2" s="3">
        <v>0</v>
      </c>
      <c r="AO2" s="1">
        <v>0</v>
      </c>
      <c r="AP2" s="3">
        <v>0</v>
      </c>
      <c r="AQ2" s="1">
        <v>0</v>
      </c>
      <c r="AR2" s="3">
        <v>0</v>
      </c>
      <c r="AS2" s="1">
        <v>0</v>
      </c>
      <c r="AT2" s="3">
        <v>0</v>
      </c>
      <c r="AU2" s="1">
        <v>0</v>
      </c>
      <c r="AV2" s="3">
        <v>0</v>
      </c>
      <c r="AW2" s="1">
        <v>0</v>
      </c>
      <c r="AX2" s="3">
        <v>0</v>
      </c>
      <c r="AY2" s="1">
        <v>0</v>
      </c>
      <c r="AZ2" s="3">
        <v>0</v>
      </c>
    </row>
    <row r="3" spans="1:52" x14ac:dyDescent="0.4">
      <c r="A3" s="17"/>
      <c r="B3" s="1">
        <v>5</v>
      </c>
      <c r="C3" s="8">
        <v>74.439867811909195</v>
      </c>
      <c r="D3" s="9">
        <v>81.101356671899097</v>
      </c>
      <c r="E3" s="9">
        <v>80.429222635800699</v>
      </c>
      <c r="F3" s="9">
        <v>79.646889768483902</v>
      </c>
      <c r="G3" s="9">
        <v>78.891503841249204</v>
      </c>
      <c r="H3" s="9">
        <v>73.670980801006493</v>
      </c>
      <c r="I3" s="9">
        <v>78.433543304311797</v>
      </c>
      <c r="J3" s="9">
        <v>73.410969091326706</v>
      </c>
      <c r="K3" s="9">
        <v>74.318341191810006</v>
      </c>
      <c r="L3" s="9">
        <v>89.827320658898799</v>
      </c>
      <c r="M3" s="9">
        <v>77.476725218028406</v>
      </c>
      <c r="N3" s="9">
        <v>70.860565339176901</v>
      </c>
      <c r="O3" s="9">
        <v>80.784634421205396</v>
      </c>
      <c r="P3" s="9">
        <v>75.020371044309897</v>
      </c>
      <c r="Q3" s="9">
        <v>75.529351178455897</v>
      </c>
      <c r="R3" s="9">
        <v>75.006509737492607</v>
      </c>
      <c r="S3" s="9">
        <v>79.368314221487296</v>
      </c>
      <c r="T3" s="9">
        <v>73.254898607515202</v>
      </c>
      <c r="U3" s="9">
        <v>76.729540491039501</v>
      </c>
      <c r="V3" s="9">
        <v>87.503182334840304</v>
      </c>
      <c r="W3" s="9">
        <v>77.569587909779997</v>
      </c>
      <c r="X3" s="9">
        <v>83.866859286501395</v>
      </c>
      <c r="Y3" s="9">
        <v>85.708207461483198</v>
      </c>
      <c r="Z3" s="9">
        <v>73.177036723936098</v>
      </c>
      <c r="AA3" s="9">
        <v>79.934962753416997</v>
      </c>
      <c r="AB3" s="9">
        <v>83.911376726073101</v>
      </c>
      <c r="AC3" s="9">
        <v>73.813797468039496</v>
      </c>
      <c r="AD3" s="9">
        <v>79.695442810206799</v>
      </c>
      <c r="AE3" s="9">
        <v>86.038663226328396</v>
      </c>
      <c r="AF3" s="9">
        <v>79.767345220597207</v>
      </c>
      <c r="AG3" s="9">
        <v>72.547760251042803</v>
      </c>
      <c r="AH3" s="9">
        <v>74.809114210744497</v>
      </c>
      <c r="AI3" s="9">
        <v>82.104710676592902</v>
      </c>
      <c r="AJ3" s="9">
        <v>77.298394277273303</v>
      </c>
      <c r="AK3" s="9">
        <v>80.748426614663103</v>
      </c>
      <c r="AL3" s="9">
        <v>73.406258679966797</v>
      </c>
      <c r="AM3" s="9">
        <v>85.634145763222094</v>
      </c>
      <c r="AN3" s="9">
        <v>81.443626617228503</v>
      </c>
      <c r="AO3" s="9">
        <v>75.396255527405501</v>
      </c>
      <c r="AP3" s="9">
        <v>89.474297414365907</v>
      </c>
      <c r="AQ3" s="9">
        <v>80.616507826888906</v>
      </c>
      <c r="AR3" s="9">
        <v>79.583036543236702</v>
      </c>
      <c r="AS3" s="9">
        <v>82.753307316815807</v>
      </c>
      <c r="AT3" s="9">
        <v>79.381671352758502</v>
      </c>
      <c r="AU3" s="9">
        <v>80.543439955346599</v>
      </c>
      <c r="AV3" s="9">
        <v>85.037617535632904</v>
      </c>
      <c r="AW3" s="9">
        <v>87.452129756736994</v>
      </c>
      <c r="AX3" s="9">
        <v>76.611378575462297</v>
      </c>
      <c r="AY3" s="9">
        <v>72.449604758269999</v>
      </c>
      <c r="AZ3" s="9">
        <v>90.615130428829701</v>
      </c>
    </row>
    <row r="4" spans="1:52" x14ac:dyDescent="0.4">
      <c r="A4" s="17"/>
      <c r="B4" s="1">
        <v>10</v>
      </c>
      <c r="C4" s="8">
        <v>75.780325340033002</v>
      </c>
      <c r="D4" s="9">
        <v>87.945246997980107</v>
      </c>
      <c r="E4" s="9">
        <v>83.435885130974498</v>
      </c>
      <c r="F4" s="9">
        <v>86.784258389321806</v>
      </c>
      <c r="G4" s="9">
        <v>86.542385489531</v>
      </c>
      <c r="H4" s="9">
        <v>79.833659412285996</v>
      </c>
      <c r="I4" s="9">
        <v>85.384822016171199</v>
      </c>
      <c r="J4" s="9">
        <v>76.341336646509006</v>
      </c>
      <c r="K4" s="9">
        <v>80.472122647421301</v>
      </c>
      <c r="L4" s="9">
        <v>89.882139129990307</v>
      </c>
      <c r="M4" s="9">
        <v>78.772169030736706</v>
      </c>
      <c r="N4" s="9">
        <v>74.613919773339006</v>
      </c>
      <c r="O4" s="9">
        <v>84.387844907242695</v>
      </c>
      <c r="P4" s="9">
        <v>81.318904121955597</v>
      </c>
      <c r="Q4" s="9">
        <v>81.025846837419493</v>
      </c>
      <c r="R4" s="9">
        <v>79.930989096616798</v>
      </c>
      <c r="S4" s="9">
        <v>82.242602776344398</v>
      </c>
      <c r="T4" s="9">
        <v>75.990253959792199</v>
      </c>
      <c r="U4" s="9">
        <v>77.9187916442106</v>
      </c>
      <c r="V4" s="9">
        <v>85.792633955316703</v>
      </c>
      <c r="W4" s="9">
        <v>79.004312631856905</v>
      </c>
      <c r="X4" s="9">
        <v>84.5902238592044</v>
      </c>
      <c r="Y4" s="9">
        <v>86.710413463864299</v>
      </c>
      <c r="Z4" s="9">
        <v>76.253465539812794</v>
      </c>
      <c r="AA4" s="9">
        <v>88.802665625801495</v>
      </c>
      <c r="AB4" s="9">
        <v>85.361671165084601</v>
      </c>
      <c r="AC4" s="9">
        <v>79.215344236771699</v>
      </c>
      <c r="AD4" s="9">
        <v>78.676255230787206</v>
      </c>
      <c r="AE4" s="9">
        <v>91.600430842953799</v>
      </c>
      <c r="AF4" s="9">
        <v>80.253891935385496</v>
      </c>
      <c r="AG4" s="9">
        <v>76.783880538979702</v>
      </c>
      <c r="AH4" s="9">
        <v>79.200087870106003</v>
      </c>
      <c r="AI4" s="9">
        <v>85.356174845216998</v>
      </c>
      <c r="AJ4" s="9">
        <v>80.217204645193604</v>
      </c>
      <c r="AK4" s="9">
        <v>80.266765124730696</v>
      </c>
      <c r="AL4" s="9">
        <v>78.319242933441103</v>
      </c>
      <c r="AM4" s="9">
        <v>89.565907677992001</v>
      </c>
      <c r="AN4" s="9">
        <v>87.947304037221102</v>
      </c>
      <c r="AO4" s="9">
        <v>78.386730230270402</v>
      </c>
      <c r="AP4" s="9">
        <v>90.694233083225697</v>
      </c>
      <c r="AQ4" s="9">
        <v>91.656290936698895</v>
      </c>
      <c r="AR4" s="9">
        <v>86.379617643484494</v>
      </c>
      <c r="AS4" s="9">
        <v>87.234482097323095</v>
      </c>
      <c r="AT4" s="9">
        <v>82.667188693843002</v>
      </c>
      <c r="AU4" s="9">
        <v>80.205493734227204</v>
      </c>
      <c r="AV4" s="9">
        <v>86.017824090868601</v>
      </c>
      <c r="AW4" s="9">
        <v>93.198065466574405</v>
      </c>
      <c r="AX4" s="9">
        <v>78.730226502190803</v>
      </c>
      <c r="AY4" s="9">
        <v>75.537045734538594</v>
      </c>
      <c r="AZ4" s="9">
        <v>90.702833066052705</v>
      </c>
    </row>
    <row r="5" spans="1:52" x14ac:dyDescent="0.4">
      <c r="A5" s="17"/>
      <c r="B5" s="1">
        <v>15</v>
      </c>
      <c r="C5" s="8">
        <v>72.928796409846896</v>
      </c>
      <c r="D5" s="9">
        <v>84.736780676124098</v>
      </c>
      <c r="E5" s="9">
        <v>82.627349819520802</v>
      </c>
      <c r="F5" s="9">
        <v>84.913034810475494</v>
      </c>
      <c r="G5" s="9">
        <v>82.125864810263494</v>
      </c>
      <c r="H5" s="9">
        <v>74.613784887673802</v>
      </c>
      <c r="I5" s="9">
        <v>81.179418240510898</v>
      </c>
      <c r="J5" s="9">
        <v>73.184518064825397</v>
      </c>
      <c r="K5" s="9">
        <v>81.731505280114902</v>
      </c>
      <c r="L5" s="9">
        <v>89.156874803933604</v>
      </c>
      <c r="M5" s="9">
        <v>80.329125100767101</v>
      </c>
      <c r="N5" s="9">
        <v>72.182980929423906</v>
      </c>
      <c r="O5" s="9">
        <v>79.199723074110906</v>
      </c>
      <c r="P5" s="9">
        <v>79.3903331791402</v>
      </c>
      <c r="Q5" s="9">
        <v>82.4349557062</v>
      </c>
      <c r="R5" s="9">
        <v>76.504642018741393</v>
      </c>
      <c r="S5" s="9">
        <v>81.366847778841503</v>
      </c>
      <c r="T5" s="9">
        <v>74.857192320097298</v>
      </c>
      <c r="U5" s="9">
        <v>75.922138821287007</v>
      </c>
      <c r="V5" s="9">
        <v>86.475105933290493</v>
      </c>
      <c r="W5" s="9">
        <v>75.794068676019904</v>
      </c>
      <c r="X5" s="9">
        <v>84.813805683359703</v>
      </c>
      <c r="Y5" s="9">
        <v>84.484251858268095</v>
      </c>
      <c r="Z5" s="9">
        <v>78.208640623303197</v>
      </c>
      <c r="AA5" s="9">
        <v>87.140525728115193</v>
      </c>
      <c r="AB5" s="9">
        <v>85.0915517448842</v>
      </c>
      <c r="AC5" s="9">
        <v>73.863747550870599</v>
      </c>
      <c r="AD5" s="9">
        <v>77.369373115022398</v>
      </c>
      <c r="AE5" s="9">
        <v>88.248016134434593</v>
      </c>
      <c r="AF5" s="9">
        <v>80.3291444578973</v>
      </c>
      <c r="AG5" s="9">
        <v>76.826686257378995</v>
      </c>
      <c r="AH5" s="9">
        <v>73.007448542179802</v>
      </c>
      <c r="AI5" s="9">
        <v>81.703468034883699</v>
      </c>
      <c r="AJ5" s="9">
        <v>78.436653099031702</v>
      </c>
      <c r="AK5" s="9">
        <v>80.630293000314694</v>
      </c>
      <c r="AL5" s="9">
        <v>78.075885729274106</v>
      </c>
      <c r="AM5" s="9">
        <v>86.733510405670501</v>
      </c>
      <c r="AN5" s="9">
        <v>85.219824064333807</v>
      </c>
      <c r="AO5" s="9">
        <v>76.066254454055098</v>
      </c>
      <c r="AP5" s="9">
        <v>86.1054762194821</v>
      </c>
      <c r="AQ5" s="9">
        <v>88.562453675599102</v>
      </c>
      <c r="AR5" s="9">
        <v>82.187625031281499</v>
      </c>
      <c r="AS5" s="9">
        <v>85.035270122590404</v>
      </c>
      <c r="AT5" s="9">
        <v>79.464457806402194</v>
      </c>
      <c r="AU5" s="9">
        <v>77.477837310118801</v>
      </c>
      <c r="AV5" s="9">
        <v>84.724649574869005</v>
      </c>
      <c r="AW5" s="9">
        <v>90.159909175200298</v>
      </c>
      <c r="AX5" s="9">
        <v>78.293556191738404</v>
      </c>
      <c r="AY5" s="9">
        <v>74.693564324156895</v>
      </c>
      <c r="AZ5" s="9">
        <v>86.861487759429394</v>
      </c>
    </row>
    <row r="6" spans="1:52" x14ac:dyDescent="0.4">
      <c r="A6" s="17"/>
      <c r="B6" s="1">
        <v>20</v>
      </c>
      <c r="C6" s="8">
        <v>76.835647990318805</v>
      </c>
      <c r="D6" s="9">
        <v>86.251163005893304</v>
      </c>
      <c r="E6" s="9">
        <v>84.268006318458106</v>
      </c>
      <c r="F6" s="9">
        <v>86.490429593212099</v>
      </c>
      <c r="G6" s="9">
        <v>87.998043101139103</v>
      </c>
      <c r="H6" s="9">
        <v>78.967700678293895</v>
      </c>
      <c r="I6" s="9">
        <v>83.860955812597894</v>
      </c>
      <c r="J6" s="9">
        <v>75.0759334966924</v>
      </c>
      <c r="K6" s="9">
        <v>81.613103058838703</v>
      </c>
      <c r="L6" s="9">
        <v>88.722846130014702</v>
      </c>
      <c r="M6" s="9">
        <v>82.233601272336202</v>
      </c>
      <c r="N6" s="9">
        <v>73.517792951073005</v>
      </c>
      <c r="O6" s="9">
        <v>80.793596592606207</v>
      </c>
      <c r="P6" s="9">
        <v>79.119026414836497</v>
      </c>
      <c r="Q6" s="9">
        <v>81.732269056975696</v>
      </c>
      <c r="R6" s="9">
        <v>77.645865129344301</v>
      </c>
      <c r="S6" s="9">
        <v>83.484432190507604</v>
      </c>
      <c r="T6" s="9">
        <v>76.378037545819197</v>
      </c>
      <c r="U6" s="9">
        <v>79.380172683907801</v>
      </c>
      <c r="V6" s="9">
        <v>86.297918030194296</v>
      </c>
      <c r="W6" s="9">
        <v>77.149318050023695</v>
      </c>
      <c r="X6" s="9">
        <v>86.220474541194704</v>
      </c>
      <c r="Y6" s="9">
        <v>86.561976566604997</v>
      </c>
      <c r="Z6" s="9">
        <v>81.319074790158496</v>
      </c>
      <c r="AA6" s="9">
        <v>88.1299871487563</v>
      </c>
      <c r="AB6" s="9">
        <v>89.330006889241105</v>
      </c>
      <c r="AC6" s="9">
        <v>78.0602943751786</v>
      </c>
      <c r="AD6" s="9">
        <v>78.826495287714707</v>
      </c>
      <c r="AE6" s="9">
        <v>90.620347424314204</v>
      </c>
      <c r="AF6" s="9">
        <v>79.2742488729711</v>
      </c>
      <c r="AG6" s="9">
        <v>77.777996786205904</v>
      </c>
      <c r="AH6" s="9">
        <v>75.425281575885705</v>
      </c>
      <c r="AI6" s="9">
        <v>87.000094123649504</v>
      </c>
      <c r="AJ6" s="9">
        <v>80.857911274075605</v>
      </c>
      <c r="AK6" s="9">
        <v>82.413619269459105</v>
      </c>
      <c r="AL6" s="9">
        <v>78.044745681344693</v>
      </c>
      <c r="AM6" s="9">
        <v>88.574455625121203</v>
      </c>
      <c r="AN6" s="9">
        <v>88.468580256878496</v>
      </c>
      <c r="AO6" s="9">
        <v>79.788596194625896</v>
      </c>
      <c r="AP6" s="9">
        <v>90.446942017800296</v>
      </c>
      <c r="AQ6" s="9">
        <v>92.003756414694095</v>
      </c>
      <c r="AR6" s="9">
        <v>86.983439769895298</v>
      </c>
      <c r="AS6" s="9">
        <v>88.9390828074621</v>
      </c>
      <c r="AT6" s="9">
        <v>84.507731866717407</v>
      </c>
      <c r="AU6" s="9">
        <v>79.8622057527717</v>
      </c>
      <c r="AV6" s="9">
        <v>87.395814453073399</v>
      </c>
      <c r="AW6" s="9">
        <v>94.094116010811305</v>
      </c>
      <c r="AX6" s="9">
        <v>81.603978716985694</v>
      </c>
      <c r="AY6" s="9">
        <v>73.133220578579795</v>
      </c>
      <c r="AZ6" s="9">
        <v>87.138748354060297</v>
      </c>
    </row>
    <row r="7" spans="1:52" x14ac:dyDescent="0.4">
      <c r="A7" s="17"/>
      <c r="B7" s="1">
        <v>25</v>
      </c>
      <c r="C7" s="8">
        <v>77.781786244780207</v>
      </c>
      <c r="D7" s="9">
        <v>90.841247567620101</v>
      </c>
      <c r="E7" s="9">
        <v>84.634329121255902</v>
      </c>
      <c r="F7" s="9">
        <v>90.3673663101914</v>
      </c>
      <c r="G7" s="9">
        <v>89.3065326035276</v>
      </c>
      <c r="H7" s="9">
        <v>80.742613885504497</v>
      </c>
      <c r="I7" s="9">
        <v>86.943527993346393</v>
      </c>
      <c r="J7" s="9">
        <v>75.591564449675701</v>
      </c>
      <c r="K7" s="9">
        <v>85.711615502366698</v>
      </c>
      <c r="L7" s="9">
        <v>92.065029625325195</v>
      </c>
      <c r="M7" s="9">
        <v>83.209737056456106</v>
      </c>
      <c r="N7" s="9">
        <v>75.813377875865797</v>
      </c>
      <c r="O7" s="9">
        <v>83.451459491121199</v>
      </c>
      <c r="P7" s="9">
        <v>82.623218274794397</v>
      </c>
      <c r="Q7" s="9">
        <v>85.316637868844595</v>
      </c>
      <c r="R7" s="9">
        <v>80.274288237712696</v>
      </c>
      <c r="S7" s="9">
        <v>86.9906792037945</v>
      </c>
      <c r="T7" s="9">
        <v>77.603576350511602</v>
      </c>
      <c r="U7" s="9">
        <v>82.101984896033102</v>
      </c>
      <c r="V7" s="9">
        <v>89.998539054846503</v>
      </c>
      <c r="W7" s="9">
        <v>79.592513526758395</v>
      </c>
      <c r="X7" s="9">
        <v>87.080180142585405</v>
      </c>
      <c r="Y7" s="9">
        <v>87.459500202839294</v>
      </c>
      <c r="Z7" s="9">
        <v>79.507615467717699</v>
      </c>
      <c r="AA7" s="9">
        <v>91.838620443796898</v>
      </c>
      <c r="AB7" s="9">
        <v>90.128850876596005</v>
      </c>
      <c r="AC7" s="9">
        <v>78.6168078657537</v>
      </c>
      <c r="AD7" s="9">
        <v>81.833137605904199</v>
      </c>
      <c r="AE7" s="9">
        <v>94.699318830318006</v>
      </c>
      <c r="AF7" s="9">
        <v>80.827101311444494</v>
      </c>
      <c r="AG7" s="9">
        <v>79.422531652476707</v>
      </c>
      <c r="AH7" s="9">
        <v>79.283212685686493</v>
      </c>
      <c r="AI7" s="9">
        <v>87.885719126253093</v>
      </c>
      <c r="AJ7" s="9">
        <v>82.127354629779504</v>
      </c>
      <c r="AK7" s="9">
        <v>85.087382688940494</v>
      </c>
      <c r="AL7" s="9">
        <v>79.769377201282296</v>
      </c>
      <c r="AM7" s="9">
        <v>89.842288522008104</v>
      </c>
      <c r="AN7" s="9">
        <v>91.161865314834202</v>
      </c>
      <c r="AO7" s="9">
        <v>81.437333535402502</v>
      </c>
      <c r="AP7" s="9">
        <v>90.746295462354396</v>
      </c>
      <c r="AQ7" s="9">
        <v>93.5492011077217</v>
      </c>
      <c r="AR7" s="9">
        <v>86.651771117410505</v>
      </c>
      <c r="AS7" s="9">
        <v>92.318102762632094</v>
      </c>
      <c r="AT7" s="9">
        <v>86.356885777633195</v>
      </c>
      <c r="AU7" s="9">
        <v>80.6414465483941</v>
      </c>
      <c r="AV7" s="9">
        <v>89.514359667274803</v>
      </c>
      <c r="AW7" s="9">
        <v>96.187678023647806</v>
      </c>
      <c r="AX7" s="9">
        <v>83.633969157941095</v>
      </c>
      <c r="AY7" s="9">
        <v>76.350768010584204</v>
      </c>
      <c r="AZ7" s="9">
        <v>91.290634256682594</v>
      </c>
    </row>
    <row r="8" spans="1:52" x14ac:dyDescent="0.4">
      <c r="A8" s="17"/>
      <c r="B8" s="1">
        <v>30</v>
      </c>
      <c r="C8" s="8">
        <v>79.743798614638294</v>
      </c>
      <c r="D8" s="9">
        <v>89.810870929217003</v>
      </c>
      <c r="E8" s="9">
        <v>87.592698239944696</v>
      </c>
      <c r="F8" s="9">
        <v>89.545962954583501</v>
      </c>
      <c r="G8" s="9">
        <v>90.126334910631599</v>
      </c>
      <c r="H8" s="9">
        <v>82.264578389637194</v>
      </c>
      <c r="I8" s="9">
        <v>86.787356697662801</v>
      </c>
      <c r="J8" s="9">
        <v>79.328055227485606</v>
      </c>
      <c r="K8" s="9">
        <v>84.0804891666114</v>
      </c>
      <c r="L8" s="9">
        <v>92.447498143697203</v>
      </c>
      <c r="M8" s="9">
        <v>84.053250960522902</v>
      </c>
      <c r="N8" s="9">
        <v>75.595046427112706</v>
      </c>
      <c r="O8" s="9">
        <v>84.079932011450595</v>
      </c>
      <c r="P8" s="9">
        <v>81.929386714906798</v>
      </c>
      <c r="Q8" s="9">
        <v>85.501217056460803</v>
      </c>
      <c r="R8" s="9">
        <v>79.210442047914597</v>
      </c>
      <c r="S8" s="9">
        <v>88.164898899128801</v>
      </c>
      <c r="T8" s="9">
        <v>79.835291924523204</v>
      </c>
      <c r="U8" s="9">
        <v>82.260774969075598</v>
      </c>
      <c r="V8" s="9">
        <v>91.889199019420701</v>
      </c>
      <c r="W8" s="9">
        <v>81.077565470192795</v>
      </c>
      <c r="X8" s="9">
        <v>88.154159604529099</v>
      </c>
      <c r="Y8" s="9">
        <v>87.064045577789102</v>
      </c>
      <c r="Z8" s="9">
        <v>81.442713294639205</v>
      </c>
      <c r="AA8" s="9">
        <v>92.724984011415302</v>
      </c>
      <c r="AB8" s="9">
        <v>91.192296933364602</v>
      </c>
      <c r="AC8" s="9">
        <v>79.802882316269901</v>
      </c>
      <c r="AD8" s="9">
        <v>82.481324182769896</v>
      </c>
      <c r="AE8" s="9">
        <v>95.362033988192806</v>
      </c>
      <c r="AF8" s="9">
        <v>83.856480031007905</v>
      </c>
      <c r="AG8" s="9">
        <v>78.4298405682988</v>
      </c>
      <c r="AH8" s="9">
        <v>81.332658295091505</v>
      </c>
      <c r="AI8" s="9">
        <v>88.281001201084607</v>
      </c>
      <c r="AJ8" s="9">
        <v>83.652036043785401</v>
      </c>
      <c r="AK8" s="9">
        <v>86.182976017072903</v>
      </c>
      <c r="AL8" s="9">
        <v>82.031597511012507</v>
      </c>
      <c r="AM8" s="9">
        <v>91.033583898994493</v>
      </c>
      <c r="AN8" s="9">
        <v>90.945853992745796</v>
      </c>
      <c r="AO8" s="9">
        <v>81.602909750256899</v>
      </c>
      <c r="AP8" s="9">
        <v>90.079449691354597</v>
      </c>
      <c r="AQ8" s="9">
        <v>94.429290794586294</v>
      </c>
      <c r="AR8" s="9">
        <v>87.083125489473105</v>
      </c>
      <c r="AS8" s="9">
        <v>89.974299094887996</v>
      </c>
      <c r="AT8" s="9">
        <v>84.935614515453594</v>
      </c>
      <c r="AU8" s="9">
        <v>83.293937008779594</v>
      </c>
      <c r="AV8" s="9">
        <v>91.179152257888802</v>
      </c>
      <c r="AW8" s="9">
        <v>97.100931522470901</v>
      </c>
      <c r="AX8" s="9">
        <v>83.853515770663606</v>
      </c>
      <c r="AY8" s="9">
        <v>79.096984511572799</v>
      </c>
      <c r="AZ8" s="9">
        <v>93.316385072854402</v>
      </c>
    </row>
    <row r="9" spans="1:52" x14ac:dyDescent="0.4">
      <c r="A9" s="17"/>
      <c r="B9" s="1">
        <v>35</v>
      </c>
      <c r="C9" s="8">
        <v>80.179215881747496</v>
      </c>
      <c r="D9" s="9">
        <v>92.604717982266394</v>
      </c>
      <c r="E9" s="9">
        <v>89.195921234147505</v>
      </c>
      <c r="F9" s="9">
        <v>91.182205906948298</v>
      </c>
      <c r="G9" s="9">
        <v>90.947463901262694</v>
      </c>
      <c r="H9" s="9">
        <v>85.113050692989205</v>
      </c>
      <c r="I9" s="9">
        <v>90.018734492926498</v>
      </c>
      <c r="J9" s="9">
        <v>80.7394904185455</v>
      </c>
      <c r="K9" s="9">
        <v>87.153342138691897</v>
      </c>
      <c r="L9" s="9">
        <v>95.989452491019307</v>
      </c>
      <c r="M9" s="9">
        <v>84.707958982181395</v>
      </c>
      <c r="N9" s="9">
        <v>78.7628333411119</v>
      </c>
      <c r="O9" s="9">
        <v>86.436042074683897</v>
      </c>
      <c r="P9" s="9">
        <v>85.041100103756904</v>
      </c>
      <c r="Q9" s="9">
        <v>86.257412982403693</v>
      </c>
      <c r="R9" s="9">
        <v>81.265358387791395</v>
      </c>
      <c r="S9" s="9">
        <v>88.439124072352598</v>
      </c>
      <c r="T9" s="9">
        <v>81.717611470697904</v>
      </c>
      <c r="U9" s="9">
        <v>84.149987627341403</v>
      </c>
      <c r="V9" s="9">
        <v>94.294990327341495</v>
      </c>
      <c r="W9" s="9">
        <v>81.795563848016201</v>
      </c>
      <c r="X9" s="9">
        <v>89.559623884009795</v>
      </c>
      <c r="Y9" s="9">
        <v>90.313905701008807</v>
      </c>
      <c r="Z9" s="9">
        <v>82.835587821710405</v>
      </c>
      <c r="AA9" s="9">
        <v>94.276234109108003</v>
      </c>
      <c r="AB9" s="9">
        <v>94.429663338385694</v>
      </c>
      <c r="AC9" s="9">
        <v>82.448619090293903</v>
      </c>
      <c r="AD9" s="9">
        <v>85.067240678117798</v>
      </c>
      <c r="AE9" s="9">
        <v>96.909194705047</v>
      </c>
      <c r="AF9" s="9">
        <v>85.254833309906402</v>
      </c>
      <c r="AG9" s="9">
        <v>82.336653330895601</v>
      </c>
      <c r="AH9" s="9">
        <v>82.523218247199907</v>
      </c>
      <c r="AI9" s="9">
        <v>90.877708310436802</v>
      </c>
      <c r="AJ9" s="9">
        <v>85.936654305394498</v>
      </c>
      <c r="AK9" s="9">
        <v>87.102348944857496</v>
      </c>
      <c r="AL9" s="9">
        <v>84.200589402143294</v>
      </c>
      <c r="AM9" s="9">
        <v>95.419722544430996</v>
      </c>
      <c r="AN9" s="9">
        <v>93.349773146564004</v>
      </c>
      <c r="AO9" s="9">
        <v>84.470976497190705</v>
      </c>
      <c r="AP9" s="9">
        <v>94.232260395783101</v>
      </c>
      <c r="AQ9" s="9">
        <v>98.1691321526651</v>
      </c>
      <c r="AR9" s="9">
        <v>89.767244191986805</v>
      </c>
      <c r="AS9" s="9">
        <v>92.4492598341795</v>
      </c>
      <c r="AT9" s="9">
        <v>85.983954969251897</v>
      </c>
      <c r="AU9" s="9">
        <v>84.687114806326804</v>
      </c>
      <c r="AV9" s="9">
        <v>93.112189472996107</v>
      </c>
      <c r="AW9" s="9">
        <v>98.154441523801793</v>
      </c>
      <c r="AX9" s="9">
        <v>86.4928263909555</v>
      </c>
      <c r="AY9" s="9">
        <v>82.329469049495202</v>
      </c>
      <c r="AZ9" s="9">
        <v>96.222061085930306</v>
      </c>
    </row>
    <row r="10" spans="1:52" x14ac:dyDescent="0.4">
      <c r="A10" s="17"/>
      <c r="B10" s="1">
        <v>40</v>
      </c>
      <c r="C10" s="8">
        <v>84.1941238242118</v>
      </c>
      <c r="D10" s="9">
        <v>93.352812742626099</v>
      </c>
      <c r="E10" s="9">
        <v>88.882237096556594</v>
      </c>
      <c r="F10" s="9">
        <v>94.535822607668706</v>
      </c>
      <c r="G10" s="9">
        <v>91.855299806685807</v>
      </c>
      <c r="H10" s="9">
        <v>85.351932351998101</v>
      </c>
      <c r="I10" s="9">
        <v>90.628642489454407</v>
      </c>
      <c r="J10" s="9">
        <v>79.870739793549603</v>
      </c>
      <c r="K10" s="9">
        <v>87.319385000423594</v>
      </c>
      <c r="L10" s="9">
        <v>96.284205366659904</v>
      </c>
      <c r="M10" s="9">
        <v>87.813614301727199</v>
      </c>
      <c r="N10" s="9">
        <v>80.053581488103504</v>
      </c>
      <c r="O10" s="9">
        <v>87.042379592750805</v>
      </c>
      <c r="P10" s="9">
        <v>88.096221234675696</v>
      </c>
      <c r="Q10" s="9">
        <v>88.916465983177801</v>
      </c>
      <c r="R10" s="9">
        <v>84.562141551074205</v>
      </c>
      <c r="S10" s="9">
        <v>91.440816280686406</v>
      </c>
      <c r="T10" s="9">
        <v>83.220750602166703</v>
      </c>
      <c r="U10" s="9">
        <v>86.290538082796502</v>
      </c>
      <c r="V10" s="9">
        <v>93.804282806978904</v>
      </c>
      <c r="W10" s="9">
        <v>82.685544734294396</v>
      </c>
      <c r="X10" s="9">
        <v>90.539777742251999</v>
      </c>
      <c r="Y10" s="9">
        <v>91.331483772618697</v>
      </c>
      <c r="Z10" s="9">
        <v>83.950835231994404</v>
      </c>
      <c r="AA10" s="9">
        <v>97.095697463649699</v>
      </c>
      <c r="AB10" s="9">
        <v>94.073720850453498</v>
      </c>
      <c r="AC10" s="9">
        <v>82.223781641588204</v>
      </c>
      <c r="AD10" s="9">
        <v>85.91815878557</v>
      </c>
      <c r="AE10" s="9">
        <v>98.970475288096097</v>
      </c>
      <c r="AF10" s="9">
        <v>85.660897947636698</v>
      </c>
      <c r="AG10" s="9">
        <v>82.012791245347202</v>
      </c>
      <c r="AH10" s="9">
        <v>84.175875307345507</v>
      </c>
      <c r="AI10" s="9">
        <v>92.615228403808601</v>
      </c>
      <c r="AJ10" s="9">
        <v>85.399065792124503</v>
      </c>
      <c r="AK10" s="9">
        <v>87.529241081537194</v>
      </c>
      <c r="AL10" s="9">
        <v>84.453786495264694</v>
      </c>
      <c r="AM10" s="9">
        <v>95.045770325297099</v>
      </c>
      <c r="AN10" s="9">
        <v>94.667720752795503</v>
      </c>
      <c r="AO10" s="9">
        <v>84.893231643527599</v>
      </c>
      <c r="AP10" s="9">
        <v>94.905916606380202</v>
      </c>
      <c r="AQ10" s="9">
        <v>98.3286972080097</v>
      </c>
      <c r="AR10" s="9">
        <v>91.176379493695805</v>
      </c>
      <c r="AS10" s="9">
        <v>92.182215465854995</v>
      </c>
      <c r="AT10" s="9">
        <v>88.624184073553593</v>
      </c>
      <c r="AU10" s="9">
        <v>85.3259237959589</v>
      </c>
      <c r="AV10" s="9">
        <v>93.436954760786804</v>
      </c>
      <c r="AW10" s="9">
        <v>99.603101705164903</v>
      </c>
      <c r="AX10" s="9">
        <v>87.563259665270607</v>
      </c>
      <c r="AY10" s="9">
        <v>81.055806283226602</v>
      </c>
      <c r="AZ10" s="9">
        <v>95.097746698113596</v>
      </c>
    </row>
    <row r="11" spans="1:52" x14ac:dyDescent="0.4">
      <c r="A11" s="17"/>
      <c r="B11" s="1">
        <v>45</v>
      </c>
      <c r="C11" s="8">
        <v>84.690867378746105</v>
      </c>
      <c r="D11" s="9">
        <v>95.944062797375196</v>
      </c>
      <c r="E11" s="9">
        <v>91.257061155600496</v>
      </c>
      <c r="F11" s="9">
        <v>96.160205346843796</v>
      </c>
      <c r="G11" s="9">
        <v>94.920898169648495</v>
      </c>
      <c r="H11" s="9">
        <v>89.988380646289798</v>
      </c>
      <c r="I11" s="9">
        <v>91.658886056177096</v>
      </c>
      <c r="J11" s="9">
        <v>82.665502613551496</v>
      </c>
      <c r="K11" s="9">
        <v>89.592259512388296</v>
      </c>
      <c r="L11" s="9">
        <v>97.861392512686606</v>
      </c>
      <c r="M11" s="9">
        <v>86.941755870252194</v>
      </c>
      <c r="N11" s="9">
        <v>81.094438344449699</v>
      </c>
      <c r="O11" s="9">
        <v>90.280744247847494</v>
      </c>
      <c r="P11" s="9">
        <v>88.672420762039295</v>
      </c>
      <c r="Q11" s="9">
        <v>91.360286121978504</v>
      </c>
      <c r="R11" s="9">
        <v>86.463685267945294</v>
      </c>
      <c r="S11" s="9">
        <v>92.435502157769406</v>
      </c>
      <c r="T11" s="9">
        <v>82.640248635473796</v>
      </c>
      <c r="U11" s="9">
        <v>86.053197552289404</v>
      </c>
      <c r="V11" s="9">
        <v>95.248744731226097</v>
      </c>
      <c r="W11" s="9">
        <v>85.517318573799002</v>
      </c>
      <c r="X11" s="9">
        <v>92.660977863749096</v>
      </c>
      <c r="Y11" s="9">
        <v>93.550030895025799</v>
      </c>
      <c r="Z11" s="9">
        <v>85.860122193580395</v>
      </c>
      <c r="AA11" s="9">
        <v>98.616616065238802</v>
      </c>
      <c r="AB11" s="9">
        <v>95.228507819219203</v>
      </c>
      <c r="AC11" s="9">
        <v>84.670054030273405</v>
      </c>
      <c r="AD11" s="9">
        <v>86.895917874489498</v>
      </c>
      <c r="AE11" s="9">
        <v>100.008376437018</v>
      </c>
      <c r="AF11" s="9">
        <v>87.646933596187296</v>
      </c>
      <c r="AG11" s="9">
        <v>85.609888955769506</v>
      </c>
      <c r="AH11" s="9">
        <v>85.973873520568404</v>
      </c>
      <c r="AI11" s="9">
        <v>93.933518226449905</v>
      </c>
      <c r="AJ11" s="9">
        <v>87.442348418989695</v>
      </c>
      <c r="AK11" s="9">
        <v>90.514289888878594</v>
      </c>
      <c r="AL11" s="9">
        <v>88.227323954305504</v>
      </c>
      <c r="AM11" s="9">
        <v>98.609488119787898</v>
      </c>
      <c r="AN11" s="9">
        <v>97.354866812693402</v>
      </c>
      <c r="AO11" s="9">
        <v>86.387238812658097</v>
      </c>
      <c r="AP11" s="9">
        <v>97.815843519973896</v>
      </c>
      <c r="AQ11" s="9">
        <v>98.448811524599506</v>
      </c>
      <c r="AR11" s="9">
        <v>93.878979323508901</v>
      </c>
      <c r="AS11" s="9">
        <v>95.0521532674681</v>
      </c>
      <c r="AT11" s="9">
        <v>89.478821027323306</v>
      </c>
      <c r="AU11" s="9">
        <v>88.060644654756203</v>
      </c>
      <c r="AV11" s="9">
        <v>95.833994839036194</v>
      </c>
      <c r="AW11" s="9">
        <v>102.28567505435799</v>
      </c>
      <c r="AX11" s="9">
        <v>89.818503967275603</v>
      </c>
      <c r="AY11" s="9">
        <v>84.676548813725901</v>
      </c>
      <c r="AZ11" s="9">
        <v>98.019886650094904</v>
      </c>
    </row>
    <row r="12" spans="1:52" x14ac:dyDescent="0.4">
      <c r="A12" s="18"/>
      <c r="B12" s="1">
        <v>50</v>
      </c>
      <c r="C12" s="8">
        <v>84.567720809298706</v>
      </c>
      <c r="D12" s="9">
        <v>98.703250161824997</v>
      </c>
      <c r="E12" s="9">
        <v>92.677213137917306</v>
      </c>
      <c r="F12" s="9">
        <v>96.904156979956994</v>
      </c>
      <c r="G12" s="9">
        <v>95.020878841680201</v>
      </c>
      <c r="H12" s="9">
        <v>87.989624718199593</v>
      </c>
      <c r="I12" s="9">
        <v>95.171388251263593</v>
      </c>
      <c r="J12" s="9">
        <v>84.187282679343198</v>
      </c>
      <c r="K12" s="9">
        <v>91.379583708331893</v>
      </c>
      <c r="L12" s="9">
        <v>98.820350613578995</v>
      </c>
      <c r="M12" s="9">
        <v>89.547287473988504</v>
      </c>
      <c r="N12" s="9">
        <v>82.465719420404398</v>
      </c>
      <c r="O12" s="9">
        <v>92.290997086271602</v>
      </c>
      <c r="P12" s="9">
        <v>91.137122094147401</v>
      </c>
      <c r="Q12" s="9">
        <v>91.867863190326702</v>
      </c>
      <c r="R12" s="9">
        <v>87.596483171624698</v>
      </c>
      <c r="S12" s="9">
        <v>92.889384805538199</v>
      </c>
      <c r="T12" s="9">
        <v>85.2841616250588</v>
      </c>
      <c r="U12" s="9">
        <v>89.074978919454296</v>
      </c>
      <c r="V12" s="9">
        <v>96.861777321548104</v>
      </c>
      <c r="W12" s="9">
        <v>87.167309129428503</v>
      </c>
      <c r="X12" s="9">
        <v>92.254252341539299</v>
      </c>
      <c r="Y12" s="9">
        <v>96.230998031351405</v>
      </c>
      <c r="Z12" s="9">
        <v>87.131035371768206</v>
      </c>
      <c r="AA12" s="9">
        <v>99.983067971039304</v>
      </c>
      <c r="AB12" s="9">
        <v>97.460889666281005</v>
      </c>
      <c r="AC12" s="9">
        <v>88.151067025041002</v>
      </c>
      <c r="AD12" s="9">
        <v>90.357238743943498</v>
      </c>
      <c r="AE12" s="9">
        <v>101.24398752601699</v>
      </c>
      <c r="AF12" s="9">
        <v>88.464689313541498</v>
      </c>
      <c r="AG12" s="9">
        <v>85.6498844665051</v>
      </c>
      <c r="AH12" s="9">
        <v>86.264271952928297</v>
      </c>
      <c r="AI12" s="9">
        <v>94.669730276247094</v>
      </c>
      <c r="AJ12" s="9">
        <v>93.906821694532496</v>
      </c>
      <c r="AK12" s="9">
        <v>91.485573793656997</v>
      </c>
      <c r="AL12" s="9">
        <v>86.970829653301607</v>
      </c>
      <c r="AM12" s="9">
        <v>99.092043571385204</v>
      </c>
      <c r="AN12" s="9">
        <v>99.155660330444306</v>
      </c>
      <c r="AO12" s="9">
        <v>87.945786970995002</v>
      </c>
      <c r="AP12" s="9">
        <v>96.932944403759095</v>
      </c>
      <c r="AQ12" s="9">
        <v>101.957735476861</v>
      </c>
      <c r="AR12" s="9">
        <v>94.1123300731483</v>
      </c>
      <c r="AS12" s="9">
        <v>98.062248668905198</v>
      </c>
      <c r="AT12" s="9">
        <v>91.531781780677306</v>
      </c>
      <c r="AU12" s="9">
        <v>87.907523412079499</v>
      </c>
      <c r="AV12" s="9">
        <v>96.764389023435001</v>
      </c>
      <c r="AW12" s="9">
        <v>103.596165374644</v>
      </c>
      <c r="AX12" s="9">
        <v>89.712023353892207</v>
      </c>
      <c r="AY12" s="9">
        <v>85.385356331764598</v>
      </c>
      <c r="AZ12" s="9">
        <v>98.967592287047594</v>
      </c>
    </row>
    <row r="13" spans="1:52" ht="13.9" x14ac:dyDescent="0.4">
      <c r="A13" s="26" t="s">
        <v>11</v>
      </c>
      <c r="B13" s="3">
        <v>0</v>
      </c>
      <c r="C13" s="3">
        <v>0.33400000000000002</v>
      </c>
      <c r="D13" s="3">
        <v>0.33500000000000002</v>
      </c>
      <c r="E13" s="3">
        <v>0.31</v>
      </c>
      <c r="F13" s="3">
        <v>0.28499999999999998</v>
      </c>
      <c r="G13" s="3">
        <v>0.39100000000000001</v>
      </c>
      <c r="H13" s="3">
        <v>0.32700000000000001</v>
      </c>
      <c r="I13" s="3">
        <v>0.36199999999999999</v>
      </c>
      <c r="J13" s="3">
        <v>0.34100000000000003</v>
      </c>
      <c r="K13" s="3">
        <v>0.34399999999999997</v>
      </c>
      <c r="L13" s="3">
        <v>0.3</v>
      </c>
      <c r="M13" s="3">
        <v>0.32400000000000001</v>
      </c>
      <c r="N13" s="3">
        <v>0.318</v>
      </c>
      <c r="O13" s="3">
        <v>0.29699999999999999</v>
      </c>
      <c r="P13" s="3">
        <v>0.29699999999999999</v>
      </c>
      <c r="Q13" s="3">
        <v>0.38</v>
      </c>
      <c r="R13" s="3">
        <v>0.29799999999999999</v>
      </c>
      <c r="S13" s="3">
        <v>0.33200000000000002</v>
      </c>
      <c r="T13" s="3">
        <v>0.40200000000000002</v>
      </c>
      <c r="U13" s="3">
        <v>0.32700000000000001</v>
      </c>
      <c r="V13" s="3">
        <v>0.29499999999999998</v>
      </c>
      <c r="W13" s="3">
        <v>0.33800000000000002</v>
      </c>
      <c r="X13" s="3">
        <v>0.35699999999999998</v>
      </c>
      <c r="Y13" s="3">
        <v>0.28000000000000003</v>
      </c>
      <c r="Z13" s="3">
        <v>0.318</v>
      </c>
      <c r="AA13" s="3">
        <v>0.311</v>
      </c>
      <c r="AB13" s="3">
        <v>0.245</v>
      </c>
      <c r="AC13" s="3">
        <v>0.28699999999999998</v>
      </c>
      <c r="AD13" s="3">
        <v>0.33500000000000002</v>
      </c>
      <c r="AE13" s="3">
        <v>0.28999999999999998</v>
      </c>
      <c r="AF13" s="3">
        <v>0.34300000000000003</v>
      </c>
      <c r="AG13" s="3">
        <v>0.32100000000000001</v>
      </c>
      <c r="AH13" s="3">
        <v>0.33400000000000002</v>
      </c>
      <c r="AI13" s="3">
        <v>0.28399999999999997</v>
      </c>
      <c r="AJ13" s="3">
        <v>0.34300000000000003</v>
      </c>
      <c r="AK13" s="3">
        <v>0.34</v>
      </c>
      <c r="AL13" s="3">
        <v>0.31900000000000001</v>
      </c>
      <c r="AM13" s="3">
        <v>0.36</v>
      </c>
      <c r="AN13" s="3">
        <v>0.29799999999999999</v>
      </c>
      <c r="AO13" s="3">
        <v>0.315</v>
      </c>
      <c r="AP13" s="3">
        <v>0.308</v>
      </c>
      <c r="AQ13" s="3">
        <v>0.27600000000000002</v>
      </c>
      <c r="AR13" s="3">
        <v>0.311</v>
      </c>
      <c r="AS13" s="3">
        <v>0.28599999999999998</v>
      </c>
      <c r="AT13" s="3">
        <v>0.29499999999999998</v>
      </c>
      <c r="AU13" s="3">
        <v>0.32200000000000001</v>
      </c>
      <c r="AV13" s="3">
        <v>0.32600000000000001</v>
      </c>
      <c r="AW13" s="3">
        <v>0.28999999999999998</v>
      </c>
      <c r="AX13" s="3">
        <v>0.35799999999999998</v>
      </c>
      <c r="AY13" s="3">
        <v>0.315</v>
      </c>
      <c r="AZ13" s="3">
        <v>0.29799999999999999</v>
      </c>
    </row>
    <row r="14" spans="1:52" ht="13.9" x14ac:dyDescent="0.4">
      <c r="A14" s="27"/>
      <c r="B14" s="3">
        <v>5</v>
      </c>
      <c r="C14" s="3">
        <v>0.24199999999999999</v>
      </c>
      <c r="D14" s="3">
        <v>0.21099999999999999</v>
      </c>
      <c r="E14" s="3">
        <v>0.217</v>
      </c>
      <c r="F14" s="3">
        <v>0.20300000000000001</v>
      </c>
      <c r="G14" s="3">
        <v>0.28399999999999997</v>
      </c>
      <c r="H14" s="3">
        <v>0.23400000000000001</v>
      </c>
      <c r="I14" s="3">
        <v>0.27100000000000002</v>
      </c>
      <c r="J14" s="3">
        <v>0.25</v>
      </c>
      <c r="K14" s="3">
        <v>0.23300000000000001</v>
      </c>
      <c r="L14" s="3">
        <v>0.183</v>
      </c>
      <c r="M14" s="3">
        <v>0.21299999999999999</v>
      </c>
      <c r="N14" s="3">
        <v>0.223</v>
      </c>
      <c r="O14" s="3">
        <v>0.215</v>
      </c>
      <c r="P14" s="3">
        <v>0.224</v>
      </c>
      <c r="Q14" s="3">
        <v>0.28599999999999998</v>
      </c>
      <c r="R14" s="3">
        <v>0.218</v>
      </c>
      <c r="S14" s="3">
        <v>0.254</v>
      </c>
      <c r="T14" s="3">
        <v>0.30499999999999999</v>
      </c>
      <c r="U14" s="3">
        <v>0.24299999999999999</v>
      </c>
      <c r="V14" s="3">
        <v>0.20399999999999999</v>
      </c>
      <c r="W14" s="3">
        <v>0.25600000000000001</v>
      </c>
      <c r="X14" s="3">
        <v>0.255</v>
      </c>
      <c r="Y14" s="3">
        <v>0.185</v>
      </c>
      <c r="Z14" s="3">
        <v>0.222</v>
      </c>
      <c r="AA14" s="3">
        <v>0.23100000000000001</v>
      </c>
      <c r="AB14" s="3">
        <v>0.157</v>
      </c>
      <c r="AC14" s="3">
        <v>0.17499999999999999</v>
      </c>
      <c r="AD14" s="3">
        <v>0.20300000000000001</v>
      </c>
      <c r="AE14" s="3">
        <v>0.2</v>
      </c>
      <c r="AF14" s="3">
        <v>0.24199999999999999</v>
      </c>
      <c r="AG14" s="3">
        <v>0.25600000000000001</v>
      </c>
      <c r="AH14" s="3">
        <v>0.248</v>
      </c>
      <c r="AI14" s="3">
        <v>0.20200000000000001</v>
      </c>
      <c r="AJ14" s="3">
        <v>0.21199999999999999</v>
      </c>
      <c r="AK14" s="3">
        <v>0.245</v>
      </c>
      <c r="AL14" s="3">
        <v>0.214</v>
      </c>
      <c r="AM14" s="3">
        <v>0.23400000000000001</v>
      </c>
      <c r="AN14" s="3">
        <v>0.215</v>
      </c>
      <c r="AO14" s="3">
        <v>0.20300000000000001</v>
      </c>
      <c r="AP14" s="3">
        <v>0.20599999999999999</v>
      </c>
      <c r="AQ14" s="3">
        <v>0.215</v>
      </c>
      <c r="AR14" s="3">
        <v>0.218</v>
      </c>
      <c r="AS14" s="3">
        <v>0.20300000000000001</v>
      </c>
      <c r="AT14" s="3">
        <v>0.183</v>
      </c>
      <c r="AU14" s="3">
        <v>0.215</v>
      </c>
      <c r="AV14" s="3">
        <v>0.22</v>
      </c>
      <c r="AW14" s="3">
        <v>0.20599999999999999</v>
      </c>
      <c r="AX14" s="3">
        <v>0.26300000000000001</v>
      </c>
      <c r="AY14" s="3">
        <v>0.254</v>
      </c>
      <c r="AZ14" s="3">
        <v>0.19600000000000001</v>
      </c>
    </row>
    <row r="15" spans="1:52" ht="13.9" x14ac:dyDescent="0.4">
      <c r="A15" s="27"/>
      <c r="B15" s="3">
        <v>10</v>
      </c>
      <c r="C15" s="3">
        <v>0.246</v>
      </c>
      <c r="D15" s="3">
        <v>0.20899999999999999</v>
      </c>
      <c r="E15" s="3">
        <v>0.21099999999999999</v>
      </c>
      <c r="F15" s="3">
        <v>0.17799999999999999</v>
      </c>
      <c r="G15" s="3">
        <v>0.26900000000000002</v>
      </c>
      <c r="H15" s="3">
        <v>0.218</v>
      </c>
      <c r="I15" s="3">
        <v>0.26300000000000001</v>
      </c>
      <c r="J15" s="3">
        <v>0.251</v>
      </c>
      <c r="K15" s="3">
        <v>0.221</v>
      </c>
      <c r="L15" s="3">
        <v>0.16700000000000001</v>
      </c>
      <c r="M15" s="3">
        <v>0.21</v>
      </c>
      <c r="N15" s="3">
        <v>0.22900000000000001</v>
      </c>
      <c r="O15" s="3">
        <v>0.20899999999999999</v>
      </c>
      <c r="P15" s="3">
        <v>0.20100000000000001</v>
      </c>
      <c r="Q15" s="3">
        <v>0.26500000000000001</v>
      </c>
      <c r="R15" s="3">
        <v>0.218</v>
      </c>
      <c r="S15" s="3">
        <v>0.25</v>
      </c>
      <c r="T15" s="3">
        <v>0.29799999999999999</v>
      </c>
      <c r="U15" s="3">
        <v>0.22</v>
      </c>
      <c r="V15" s="3">
        <v>0.2</v>
      </c>
      <c r="W15" s="3">
        <v>0.245</v>
      </c>
      <c r="X15" s="3">
        <v>0.253</v>
      </c>
      <c r="Y15" s="3">
        <v>0.16800000000000001</v>
      </c>
      <c r="Z15" s="3">
        <v>0.219</v>
      </c>
      <c r="AA15" s="3">
        <v>0.24099999999999999</v>
      </c>
      <c r="AB15" s="3">
        <v>0.14199999999999999</v>
      </c>
      <c r="AC15" s="3">
        <v>0.18099999999999999</v>
      </c>
      <c r="AD15" s="3">
        <v>0.20100000000000001</v>
      </c>
      <c r="AE15" s="3">
        <v>0.193</v>
      </c>
      <c r="AF15" s="3">
        <v>0.23899999999999999</v>
      </c>
      <c r="AG15" s="3">
        <v>0.23799999999999999</v>
      </c>
      <c r="AH15" s="3">
        <v>0.255</v>
      </c>
      <c r="AI15" s="3">
        <v>0.19700000000000001</v>
      </c>
      <c r="AJ15" s="3">
        <v>0.192</v>
      </c>
      <c r="AK15" s="3">
        <v>0.23</v>
      </c>
      <c r="AL15" s="3">
        <v>0.20599999999999999</v>
      </c>
      <c r="AM15" s="3">
        <v>0.247</v>
      </c>
      <c r="AN15" s="3">
        <v>0.20200000000000001</v>
      </c>
      <c r="AO15" s="3">
        <v>0.20599999999999999</v>
      </c>
      <c r="AP15" s="3">
        <v>0.19600000000000001</v>
      </c>
      <c r="AQ15" s="3">
        <v>0.19600000000000001</v>
      </c>
      <c r="AR15" s="3">
        <v>0.2</v>
      </c>
      <c r="AS15" s="3">
        <v>0.20599999999999999</v>
      </c>
      <c r="AT15" s="3">
        <v>0.16600000000000001</v>
      </c>
      <c r="AU15" s="3">
        <v>0.20699999999999999</v>
      </c>
      <c r="AV15" s="3">
        <v>0.219</v>
      </c>
      <c r="AW15" s="3">
        <v>0.19900000000000001</v>
      </c>
      <c r="AX15" s="3">
        <v>0.27300000000000002</v>
      </c>
      <c r="AY15" s="3">
        <v>0.248</v>
      </c>
      <c r="AZ15" s="3">
        <v>0.193</v>
      </c>
    </row>
    <row r="16" spans="1:52" ht="13.9" x14ac:dyDescent="0.4">
      <c r="A16" s="27"/>
      <c r="B16" s="3">
        <v>15</v>
      </c>
      <c r="C16" s="3">
        <v>0.246</v>
      </c>
      <c r="D16" s="3">
        <v>0.215</v>
      </c>
      <c r="E16" s="3">
        <v>0.20399999999999999</v>
      </c>
      <c r="F16" s="3">
        <v>0.185</v>
      </c>
      <c r="G16" s="3">
        <v>0.27400000000000002</v>
      </c>
      <c r="H16" s="3">
        <v>0.221</v>
      </c>
      <c r="I16" s="3">
        <v>0.25800000000000001</v>
      </c>
      <c r="J16" s="3">
        <v>0.255</v>
      </c>
      <c r="K16" s="3">
        <v>0.214</v>
      </c>
      <c r="L16" s="3">
        <v>0.17</v>
      </c>
      <c r="M16" s="3">
        <v>0.20200000000000001</v>
      </c>
      <c r="N16" s="3">
        <v>0.23599999999999999</v>
      </c>
      <c r="O16" s="3">
        <v>0.223</v>
      </c>
      <c r="P16" s="3">
        <v>0.191</v>
      </c>
      <c r="Q16" s="3">
        <v>0.255</v>
      </c>
      <c r="R16" s="3">
        <v>0.219</v>
      </c>
      <c r="S16" s="3">
        <v>0.247</v>
      </c>
      <c r="T16" s="3">
        <v>0.28799999999999998</v>
      </c>
      <c r="U16" s="3">
        <v>0.216</v>
      </c>
      <c r="V16" s="3">
        <v>0.182</v>
      </c>
      <c r="W16" s="3">
        <v>0.25</v>
      </c>
      <c r="X16" s="3">
        <v>0.249</v>
      </c>
      <c r="Y16" s="3">
        <v>0.17</v>
      </c>
      <c r="Z16" s="3">
        <v>0.22900000000000001</v>
      </c>
      <c r="AA16" s="3">
        <v>0.248</v>
      </c>
      <c r="AB16" s="3">
        <v>0.14099999999999999</v>
      </c>
      <c r="AC16" s="3">
        <v>0.17699999999999999</v>
      </c>
      <c r="AD16" s="3">
        <v>0.188</v>
      </c>
      <c r="AE16" s="3">
        <v>0.20499999999999999</v>
      </c>
      <c r="AF16" s="3">
        <v>0.254</v>
      </c>
      <c r="AG16" s="3">
        <v>0.23100000000000001</v>
      </c>
      <c r="AH16" s="3">
        <v>0.23799999999999999</v>
      </c>
      <c r="AI16" s="3">
        <v>0.193</v>
      </c>
      <c r="AJ16" s="3">
        <v>0.19400000000000001</v>
      </c>
      <c r="AK16" s="3">
        <v>0.222</v>
      </c>
      <c r="AL16" s="3">
        <v>0.20399999999999999</v>
      </c>
      <c r="AM16" s="3">
        <v>0.23699999999999999</v>
      </c>
      <c r="AN16" s="3">
        <v>0.21099999999999999</v>
      </c>
      <c r="AO16" s="3">
        <v>0.19900000000000001</v>
      </c>
      <c r="AP16" s="3">
        <v>0.19400000000000001</v>
      </c>
      <c r="AQ16" s="3">
        <v>0.20599999999999999</v>
      </c>
      <c r="AR16" s="3">
        <v>0.20499999999999999</v>
      </c>
      <c r="AS16" s="3">
        <v>0.20300000000000001</v>
      </c>
      <c r="AT16" s="3">
        <v>0.17799999999999999</v>
      </c>
      <c r="AU16" s="3">
        <v>0.21199999999999999</v>
      </c>
      <c r="AV16" s="3">
        <v>0.22900000000000001</v>
      </c>
      <c r="AW16" s="3">
        <v>0.20499999999999999</v>
      </c>
      <c r="AX16" s="3">
        <v>0.27300000000000002</v>
      </c>
      <c r="AY16" s="3">
        <v>0.24199999999999999</v>
      </c>
      <c r="AZ16" s="3">
        <v>0.19600000000000001</v>
      </c>
    </row>
    <row r="17" spans="1:52" ht="13.9" x14ac:dyDescent="0.4">
      <c r="A17" s="27"/>
      <c r="B17" s="3">
        <v>20</v>
      </c>
      <c r="C17" s="3">
        <v>0.23799999999999999</v>
      </c>
      <c r="D17" s="3">
        <v>0.21099999999999999</v>
      </c>
      <c r="E17" s="3">
        <v>0.20699999999999999</v>
      </c>
      <c r="F17" s="3">
        <v>0.186</v>
      </c>
      <c r="G17" s="3">
        <v>0.25900000000000001</v>
      </c>
      <c r="H17" s="3">
        <v>0.20200000000000001</v>
      </c>
      <c r="I17" s="3">
        <v>0.246</v>
      </c>
      <c r="J17" s="3">
        <v>0.253</v>
      </c>
      <c r="K17" s="3">
        <v>0.216</v>
      </c>
      <c r="L17" s="3">
        <v>0.16400000000000001</v>
      </c>
      <c r="M17" s="3">
        <v>0.2</v>
      </c>
      <c r="N17" s="3">
        <v>0.23200000000000001</v>
      </c>
      <c r="O17" s="3">
        <v>0.22500000000000001</v>
      </c>
      <c r="P17" s="3">
        <v>0.20499999999999999</v>
      </c>
      <c r="Q17" s="3">
        <v>0.26200000000000001</v>
      </c>
      <c r="R17" s="3">
        <v>0.214</v>
      </c>
      <c r="S17" s="3">
        <v>0.251</v>
      </c>
      <c r="T17" s="3">
        <v>0.28799999999999998</v>
      </c>
      <c r="U17" s="3">
        <v>0.22</v>
      </c>
      <c r="V17" s="3">
        <v>0.187</v>
      </c>
      <c r="W17" s="3">
        <v>0.245</v>
      </c>
      <c r="X17" s="3">
        <v>0.23699999999999999</v>
      </c>
      <c r="Y17" s="3">
        <v>0.17100000000000001</v>
      </c>
      <c r="Z17" s="3">
        <v>0.22</v>
      </c>
      <c r="AA17" s="3">
        <v>0.25</v>
      </c>
      <c r="AB17" s="3">
        <v>0.14000000000000001</v>
      </c>
      <c r="AC17" s="3">
        <v>0.18</v>
      </c>
      <c r="AD17" s="3">
        <v>0.184</v>
      </c>
      <c r="AE17" s="3">
        <v>0.21</v>
      </c>
      <c r="AF17" s="3">
        <v>0.24199999999999999</v>
      </c>
      <c r="AG17" s="3">
        <v>0.24</v>
      </c>
      <c r="AH17" s="3">
        <v>0.24</v>
      </c>
      <c r="AI17" s="3">
        <v>0.19600000000000001</v>
      </c>
      <c r="AJ17" s="3">
        <v>0.186</v>
      </c>
      <c r="AK17" s="3">
        <v>0.23499999999999999</v>
      </c>
      <c r="AL17" s="3">
        <v>0.20899999999999999</v>
      </c>
      <c r="AM17" s="3">
        <v>0.23899999999999999</v>
      </c>
      <c r="AN17" s="3">
        <v>0.20699999999999999</v>
      </c>
      <c r="AO17" s="3">
        <v>0.20200000000000001</v>
      </c>
      <c r="AP17" s="3">
        <v>0.189</v>
      </c>
      <c r="AQ17" s="3">
        <v>0.19800000000000001</v>
      </c>
      <c r="AR17" s="3">
        <v>0.19900000000000001</v>
      </c>
      <c r="AS17" s="3">
        <v>0.19800000000000001</v>
      </c>
      <c r="AT17" s="3">
        <v>0.18099999999999999</v>
      </c>
      <c r="AU17" s="3">
        <v>0.20399999999999999</v>
      </c>
      <c r="AV17" s="3">
        <v>0.215</v>
      </c>
      <c r="AW17" s="3">
        <v>0.20499999999999999</v>
      </c>
      <c r="AX17" s="3">
        <v>0.27600000000000002</v>
      </c>
      <c r="AY17" s="3">
        <v>0.245</v>
      </c>
      <c r="AZ17" s="3">
        <v>0.19500000000000001</v>
      </c>
    </row>
    <row r="18" spans="1:52" ht="13.9" x14ac:dyDescent="0.4">
      <c r="A18" s="27"/>
      <c r="B18" s="3">
        <v>25</v>
      </c>
      <c r="C18" s="3">
        <v>0.23100000000000001</v>
      </c>
      <c r="D18" s="3">
        <v>0.20699999999999999</v>
      </c>
      <c r="E18" s="3">
        <v>0.20799999999999999</v>
      </c>
      <c r="F18" s="3">
        <v>0.17699999999999999</v>
      </c>
      <c r="G18" s="3">
        <v>0.25600000000000001</v>
      </c>
      <c r="H18" s="3">
        <v>0.20899999999999999</v>
      </c>
      <c r="I18" s="3">
        <v>0.251</v>
      </c>
      <c r="J18" s="3">
        <v>0.245</v>
      </c>
      <c r="K18" s="3">
        <v>0.21</v>
      </c>
      <c r="L18" s="3">
        <v>0.16400000000000001</v>
      </c>
      <c r="M18" s="3">
        <v>0.20699999999999999</v>
      </c>
      <c r="N18" s="3">
        <v>0.22700000000000001</v>
      </c>
      <c r="O18" s="3">
        <v>0.224</v>
      </c>
      <c r="P18" s="3">
        <v>0.20399999999999999</v>
      </c>
      <c r="Q18" s="3">
        <v>0.26100000000000001</v>
      </c>
      <c r="R18" s="3">
        <v>0.22</v>
      </c>
      <c r="S18" s="3">
        <v>0.24199999999999999</v>
      </c>
      <c r="T18" s="3">
        <v>0.28999999999999998</v>
      </c>
      <c r="U18" s="3">
        <v>0.21099999999999999</v>
      </c>
      <c r="V18" s="3">
        <v>0.19</v>
      </c>
      <c r="W18" s="3">
        <v>0.24399999999999999</v>
      </c>
      <c r="X18" s="3">
        <v>0.24299999999999999</v>
      </c>
      <c r="Y18" s="3">
        <v>0.16700000000000001</v>
      </c>
      <c r="Z18" s="3">
        <v>0.219</v>
      </c>
      <c r="AA18" s="3">
        <v>0.24199999999999999</v>
      </c>
      <c r="AB18" s="3">
        <v>0.13500000000000001</v>
      </c>
      <c r="AC18" s="3">
        <v>0.16200000000000001</v>
      </c>
      <c r="AD18" s="3">
        <v>0.189</v>
      </c>
      <c r="AE18" s="3">
        <v>0.19800000000000001</v>
      </c>
      <c r="AF18" s="3">
        <v>0.22800000000000001</v>
      </c>
      <c r="AG18" s="3">
        <v>0.22900000000000001</v>
      </c>
      <c r="AH18" s="3">
        <v>0.24099999999999999</v>
      </c>
      <c r="AI18" s="3">
        <v>0.191</v>
      </c>
      <c r="AJ18" s="3">
        <v>0.185</v>
      </c>
      <c r="AK18" s="3">
        <v>0.22600000000000001</v>
      </c>
      <c r="AL18" s="3">
        <v>0.19700000000000001</v>
      </c>
      <c r="AM18" s="3">
        <v>0.23300000000000001</v>
      </c>
      <c r="AN18" s="3">
        <v>0.20899999999999999</v>
      </c>
      <c r="AO18" s="3">
        <v>0.19600000000000001</v>
      </c>
      <c r="AP18" s="3">
        <v>0.188</v>
      </c>
      <c r="AQ18" s="3">
        <v>0.192</v>
      </c>
      <c r="AR18" s="3">
        <v>0.20399999999999999</v>
      </c>
      <c r="AS18" s="3">
        <v>0.19400000000000001</v>
      </c>
      <c r="AT18" s="3">
        <v>0.17399999999999999</v>
      </c>
      <c r="AU18" s="3">
        <v>0.20200000000000001</v>
      </c>
      <c r="AV18" s="3">
        <v>0.20699999999999999</v>
      </c>
      <c r="AW18" s="3">
        <v>0.216</v>
      </c>
      <c r="AX18" s="3">
        <v>0.27200000000000002</v>
      </c>
      <c r="AY18" s="3">
        <v>0.24099999999999999</v>
      </c>
      <c r="AZ18" s="3">
        <v>0.188</v>
      </c>
    </row>
    <row r="19" spans="1:52" ht="13.9" x14ac:dyDescent="0.4">
      <c r="A19" s="27"/>
      <c r="B19" s="3">
        <v>30</v>
      </c>
      <c r="C19" s="3">
        <v>0.22900000000000001</v>
      </c>
      <c r="D19" s="3">
        <v>0.21099999999999999</v>
      </c>
      <c r="E19" s="3">
        <v>0.19600000000000001</v>
      </c>
      <c r="F19" s="3">
        <v>0.17100000000000001</v>
      </c>
      <c r="G19" s="3">
        <v>0.27500000000000002</v>
      </c>
      <c r="H19" s="3">
        <v>0.21299999999999999</v>
      </c>
      <c r="I19" s="3">
        <v>0.25</v>
      </c>
      <c r="J19" s="3">
        <v>0.246</v>
      </c>
      <c r="K19" s="3">
        <v>0.21</v>
      </c>
      <c r="L19" s="3">
        <v>0.159</v>
      </c>
      <c r="M19" s="3">
        <v>0.20200000000000001</v>
      </c>
      <c r="N19" s="3">
        <v>0.23100000000000001</v>
      </c>
      <c r="O19" s="3">
        <v>0.221</v>
      </c>
      <c r="P19" s="3">
        <v>0.19900000000000001</v>
      </c>
      <c r="Q19" s="3">
        <v>0.26</v>
      </c>
      <c r="R19" s="3">
        <v>0.214</v>
      </c>
      <c r="S19" s="3">
        <v>0.24399999999999999</v>
      </c>
      <c r="T19" s="3">
        <v>0.27700000000000002</v>
      </c>
      <c r="U19" s="3">
        <v>0.215</v>
      </c>
      <c r="V19" s="3">
        <v>0.191</v>
      </c>
      <c r="W19" s="3">
        <v>0.24099999999999999</v>
      </c>
      <c r="X19" s="3">
        <v>0.251</v>
      </c>
      <c r="Y19" s="3">
        <v>0.161</v>
      </c>
      <c r="Z19" s="3">
        <v>0.20899999999999999</v>
      </c>
      <c r="AA19" s="3">
        <v>0.23</v>
      </c>
      <c r="AB19" s="3">
        <v>0.13600000000000001</v>
      </c>
      <c r="AC19" s="3">
        <v>0.17699999999999999</v>
      </c>
      <c r="AD19" s="3">
        <v>0.189</v>
      </c>
      <c r="AE19" s="3">
        <v>0.19600000000000001</v>
      </c>
      <c r="AF19" s="3">
        <v>0.23300000000000001</v>
      </c>
      <c r="AG19" s="3">
        <v>0.24299999999999999</v>
      </c>
      <c r="AH19" s="3">
        <v>0.23899999999999999</v>
      </c>
      <c r="AI19" s="3">
        <v>0.185</v>
      </c>
      <c r="AJ19" s="3">
        <v>0.17799999999999999</v>
      </c>
      <c r="AK19" s="3">
        <v>0.24</v>
      </c>
      <c r="AL19" s="3">
        <v>0.20100000000000001</v>
      </c>
      <c r="AM19" s="3">
        <v>0.22800000000000001</v>
      </c>
      <c r="AN19" s="3">
        <v>0.20100000000000001</v>
      </c>
      <c r="AO19" s="3">
        <v>0.20399999999999999</v>
      </c>
      <c r="AP19" s="3">
        <v>0.187</v>
      </c>
      <c r="AQ19" s="3">
        <v>0.19</v>
      </c>
      <c r="AR19" s="3">
        <v>0.217</v>
      </c>
      <c r="AS19" s="3">
        <v>0.19</v>
      </c>
      <c r="AT19" s="3">
        <v>0.17699999999999999</v>
      </c>
      <c r="AU19" s="3">
        <v>0.21099999999999999</v>
      </c>
      <c r="AV19" s="3">
        <v>0.215</v>
      </c>
      <c r="AW19" s="3">
        <v>0.20599999999999999</v>
      </c>
      <c r="AX19" s="3">
        <v>0.26800000000000002</v>
      </c>
      <c r="AY19" s="3">
        <v>0.23899999999999999</v>
      </c>
      <c r="AZ19" s="3">
        <v>0.193</v>
      </c>
    </row>
    <row r="20" spans="1:52" ht="13.9" x14ac:dyDescent="0.4">
      <c r="A20" s="27"/>
      <c r="B20" s="3">
        <v>35</v>
      </c>
      <c r="C20" s="3">
        <v>0.23699999999999999</v>
      </c>
      <c r="D20" s="3">
        <v>0.20899999999999999</v>
      </c>
      <c r="E20" s="3">
        <v>0.2</v>
      </c>
      <c r="F20" s="3">
        <v>0.182</v>
      </c>
      <c r="G20" s="3">
        <v>0.26400000000000001</v>
      </c>
      <c r="H20" s="3">
        <v>0.19600000000000001</v>
      </c>
      <c r="I20" s="3">
        <v>0.25800000000000001</v>
      </c>
      <c r="J20" s="3">
        <v>0.24199999999999999</v>
      </c>
      <c r="K20" s="3">
        <v>0.20799999999999999</v>
      </c>
      <c r="L20" s="3">
        <v>0.16200000000000001</v>
      </c>
      <c r="M20" s="3">
        <v>0.19500000000000001</v>
      </c>
      <c r="N20" s="3">
        <v>0.223</v>
      </c>
      <c r="O20" s="3">
        <v>0.218</v>
      </c>
      <c r="P20" s="3">
        <v>0.2</v>
      </c>
      <c r="Q20" s="3">
        <v>0.25700000000000001</v>
      </c>
      <c r="R20" s="3">
        <v>0.21099999999999999</v>
      </c>
      <c r="S20" s="3">
        <v>0.23799999999999999</v>
      </c>
      <c r="T20" s="3">
        <v>0.27500000000000002</v>
      </c>
      <c r="U20" s="3">
        <v>0.19800000000000001</v>
      </c>
      <c r="V20" s="3">
        <v>0.17599999999999999</v>
      </c>
      <c r="W20" s="3">
        <v>0.247</v>
      </c>
      <c r="X20" s="3">
        <v>0.24</v>
      </c>
      <c r="Y20" s="3">
        <v>0.16600000000000001</v>
      </c>
      <c r="Z20" s="3">
        <v>0.20599999999999999</v>
      </c>
      <c r="AA20" s="3">
        <v>0.24299999999999999</v>
      </c>
      <c r="AB20" s="3">
        <v>0.13100000000000001</v>
      </c>
      <c r="AC20" s="3">
        <v>0.16900000000000001</v>
      </c>
      <c r="AD20" s="3">
        <v>0.18</v>
      </c>
      <c r="AE20" s="3">
        <v>0.193</v>
      </c>
      <c r="AF20" s="3">
        <v>0.23100000000000001</v>
      </c>
      <c r="AG20" s="3">
        <v>0.22600000000000001</v>
      </c>
      <c r="AH20" s="3">
        <v>0.23200000000000001</v>
      </c>
      <c r="AI20" s="3">
        <v>0.19400000000000001</v>
      </c>
      <c r="AJ20" s="3">
        <v>0.184</v>
      </c>
      <c r="AK20" s="3">
        <v>0.22600000000000001</v>
      </c>
      <c r="AL20" s="3">
        <v>0.19600000000000001</v>
      </c>
      <c r="AM20" s="3">
        <v>0.223</v>
      </c>
      <c r="AN20" s="3">
        <v>0.184</v>
      </c>
      <c r="AO20" s="3">
        <v>0.19700000000000001</v>
      </c>
      <c r="AP20" s="3">
        <v>0.182</v>
      </c>
      <c r="AQ20" s="3">
        <v>0.19700000000000001</v>
      </c>
      <c r="AR20" s="3">
        <v>0.20300000000000001</v>
      </c>
      <c r="AS20" s="3">
        <v>0.184</v>
      </c>
      <c r="AT20" s="3">
        <v>0.17599999999999999</v>
      </c>
      <c r="AU20" s="3">
        <v>0.20899999999999999</v>
      </c>
      <c r="AV20" s="3">
        <v>0.20399999999999999</v>
      </c>
      <c r="AW20" s="3">
        <v>0.2</v>
      </c>
      <c r="AX20" s="3">
        <v>0.26800000000000002</v>
      </c>
      <c r="AY20" s="3">
        <v>0.23200000000000001</v>
      </c>
      <c r="AZ20" s="3">
        <v>0.186</v>
      </c>
    </row>
    <row r="21" spans="1:52" ht="13.9" x14ac:dyDescent="0.4">
      <c r="A21" s="27"/>
      <c r="B21" s="3">
        <v>40</v>
      </c>
      <c r="C21" s="3">
        <v>0.214</v>
      </c>
      <c r="D21" s="3">
        <v>0.21299999999999999</v>
      </c>
      <c r="E21" s="3">
        <v>0.20100000000000001</v>
      </c>
      <c r="F21" s="3">
        <v>0.189</v>
      </c>
      <c r="G21" s="3">
        <v>0.255</v>
      </c>
      <c r="H21" s="3">
        <v>0.19700000000000001</v>
      </c>
      <c r="I21" s="3">
        <v>0.245</v>
      </c>
      <c r="J21" s="3">
        <v>0.23899999999999999</v>
      </c>
      <c r="K21" s="3">
        <v>0.218</v>
      </c>
      <c r="L21" s="3">
        <v>0.16</v>
      </c>
      <c r="M21" s="3">
        <v>0.184</v>
      </c>
      <c r="N21" s="3">
        <v>0.224</v>
      </c>
      <c r="O21" s="3">
        <v>0.216</v>
      </c>
      <c r="P21" s="3">
        <v>0.19500000000000001</v>
      </c>
      <c r="Q21" s="3">
        <v>0.247</v>
      </c>
      <c r="R21" s="3">
        <v>0.216</v>
      </c>
      <c r="S21" s="3">
        <v>0.24199999999999999</v>
      </c>
      <c r="T21" s="3">
        <v>0.28399999999999997</v>
      </c>
      <c r="U21" s="3">
        <v>0.21</v>
      </c>
      <c r="V21" s="3">
        <v>0.18</v>
      </c>
      <c r="W21" s="3">
        <v>0.23400000000000001</v>
      </c>
      <c r="X21" s="3">
        <v>0.22800000000000001</v>
      </c>
      <c r="Y21" s="3">
        <v>0.161</v>
      </c>
      <c r="Z21" s="3">
        <v>0.214</v>
      </c>
      <c r="AA21" s="3">
        <v>0.23100000000000001</v>
      </c>
      <c r="AB21" s="3">
        <v>0.14000000000000001</v>
      </c>
      <c r="AC21" s="3">
        <v>0.17</v>
      </c>
      <c r="AD21" s="3">
        <v>0.17899999999999999</v>
      </c>
      <c r="AE21" s="3">
        <v>0.187</v>
      </c>
      <c r="AF21" s="3">
        <v>0.23400000000000001</v>
      </c>
      <c r="AG21" s="3">
        <v>0.22700000000000001</v>
      </c>
      <c r="AH21" s="3">
        <v>0.24099999999999999</v>
      </c>
      <c r="AI21" s="3">
        <v>0.17399999999999999</v>
      </c>
      <c r="AJ21" s="3">
        <v>0.185</v>
      </c>
      <c r="AK21" s="3">
        <v>0.22700000000000001</v>
      </c>
      <c r="AL21" s="3">
        <v>0.2</v>
      </c>
      <c r="AM21" s="3">
        <v>0.223</v>
      </c>
      <c r="AN21" s="3">
        <v>0.20200000000000001</v>
      </c>
      <c r="AO21" s="3">
        <v>0.191</v>
      </c>
      <c r="AP21" s="3">
        <v>0.185</v>
      </c>
      <c r="AQ21" s="3">
        <v>0.193</v>
      </c>
      <c r="AR21" s="3">
        <v>0.2</v>
      </c>
      <c r="AS21" s="3">
        <v>0.182</v>
      </c>
      <c r="AT21" s="3">
        <v>0.16300000000000001</v>
      </c>
      <c r="AU21" s="3">
        <v>0.20499999999999999</v>
      </c>
      <c r="AV21" s="3">
        <v>0.215</v>
      </c>
      <c r="AW21" s="3">
        <v>0.193</v>
      </c>
      <c r="AX21" s="3">
        <v>0.25900000000000001</v>
      </c>
      <c r="AY21" s="3">
        <v>0.23300000000000001</v>
      </c>
      <c r="AZ21" s="3">
        <v>0.187</v>
      </c>
    </row>
    <row r="22" spans="1:52" ht="13.9" x14ac:dyDescent="0.4">
      <c r="A22" s="27"/>
      <c r="B22" s="3">
        <v>45</v>
      </c>
      <c r="C22" s="3">
        <v>0.215</v>
      </c>
      <c r="D22" s="3">
        <v>0.21</v>
      </c>
      <c r="E22" s="3">
        <v>0.19800000000000001</v>
      </c>
      <c r="F22" s="3">
        <v>0.16900000000000001</v>
      </c>
      <c r="G22" s="3">
        <v>0.249</v>
      </c>
      <c r="H22" s="3">
        <v>0.20100000000000001</v>
      </c>
      <c r="I22" s="3">
        <v>0.23599999999999999</v>
      </c>
      <c r="J22" s="3">
        <v>0.23499999999999999</v>
      </c>
      <c r="K22" s="3">
        <v>0.2</v>
      </c>
      <c r="L22" s="3">
        <v>0.153</v>
      </c>
      <c r="M22" s="3">
        <v>0.20699999999999999</v>
      </c>
      <c r="N22" s="3">
        <v>0.215</v>
      </c>
      <c r="O22" s="3">
        <v>0.223</v>
      </c>
      <c r="P22" s="3">
        <v>0.19500000000000001</v>
      </c>
      <c r="Q22" s="3">
        <v>0.253</v>
      </c>
      <c r="R22" s="3">
        <v>0.217</v>
      </c>
      <c r="S22" s="3">
        <v>0.23599999999999999</v>
      </c>
      <c r="T22" s="3">
        <v>0.27300000000000002</v>
      </c>
      <c r="U22" s="3">
        <v>0.20399999999999999</v>
      </c>
      <c r="V22" s="3">
        <v>0.17699999999999999</v>
      </c>
      <c r="W22" s="3">
        <v>0.23200000000000001</v>
      </c>
      <c r="X22" s="3">
        <v>0.23599999999999999</v>
      </c>
      <c r="Y22" s="3">
        <v>0.16</v>
      </c>
      <c r="Z22" s="3">
        <v>0.20599999999999999</v>
      </c>
      <c r="AA22" s="3">
        <v>0.23300000000000001</v>
      </c>
      <c r="AB22" s="3">
        <v>0.13300000000000001</v>
      </c>
      <c r="AC22" s="3">
        <v>0.161</v>
      </c>
      <c r="AD22" s="3">
        <v>0.182</v>
      </c>
      <c r="AE22" s="3">
        <v>0.187</v>
      </c>
      <c r="AF22" s="3">
        <v>0.22700000000000001</v>
      </c>
      <c r="AG22" s="3">
        <v>0.22900000000000001</v>
      </c>
      <c r="AH22" s="3">
        <v>0.24</v>
      </c>
      <c r="AI22" s="3">
        <v>0.17199999999999999</v>
      </c>
      <c r="AJ22" s="3">
        <v>0.186</v>
      </c>
      <c r="AK22" s="3">
        <v>0.222</v>
      </c>
      <c r="AL22" s="3">
        <v>0.182</v>
      </c>
      <c r="AM22" s="3">
        <v>0.224</v>
      </c>
      <c r="AN22" s="3">
        <v>0.19500000000000001</v>
      </c>
      <c r="AO22" s="3">
        <v>0.185</v>
      </c>
      <c r="AP22" s="3">
        <v>0.188</v>
      </c>
      <c r="AQ22" s="3">
        <v>0.192</v>
      </c>
      <c r="AR22" s="3">
        <v>0.19400000000000001</v>
      </c>
      <c r="AS22" s="3">
        <v>0.19400000000000001</v>
      </c>
      <c r="AT22" s="3">
        <v>0.17299999999999999</v>
      </c>
      <c r="AU22" s="3">
        <v>0.20100000000000001</v>
      </c>
      <c r="AV22" s="3">
        <v>0.19700000000000001</v>
      </c>
      <c r="AW22" s="3">
        <v>0.20300000000000001</v>
      </c>
      <c r="AX22" s="3">
        <v>0.255</v>
      </c>
      <c r="AY22" s="3">
        <v>0.223</v>
      </c>
      <c r="AZ22" s="3">
        <v>0.192</v>
      </c>
    </row>
    <row r="23" spans="1:52" ht="13.9" x14ac:dyDescent="0.4">
      <c r="A23" s="28"/>
      <c r="B23" s="3">
        <v>50</v>
      </c>
      <c r="C23" s="3">
        <v>0.222</v>
      </c>
      <c r="D23" s="3">
        <v>0.20899999999999999</v>
      </c>
      <c r="E23" s="3">
        <v>0.189</v>
      </c>
      <c r="F23" s="3">
        <v>0.16600000000000001</v>
      </c>
      <c r="G23" s="3">
        <v>0.252</v>
      </c>
      <c r="H23" s="3">
        <v>0.19400000000000001</v>
      </c>
      <c r="I23" s="3">
        <v>0.248</v>
      </c>
      <c r="J23" s="3">
        <v>0.22900000000000001</v>
      </c>
      <c r="K23" s="3">
        <v>0.20499999999999999</v>
      </c>
      <c r="L23" s="3">
        <v>0.161</v>
      </c>
      <c r="M23" s="3">
        <v>0.19500000000000001</v>
      </c>
      <c r="N23" s="3">
        <v>0.222</v>
      </c>
      <c r="O23" s="3">
        <v>0.216</v>
      </c>
      <c r="P23" s="3">
        <v>0.19600000000000001</v>
      </c>
      <c r="Q23" s="3">
        <v>0.254</v>
      </c>
      <c r="R23" s="3">
        <v>0.20799999999999999</v>
      </c>
      <c r="S23" s="3">
        <v>0.23300000000000001</v>
      </c>
      <c r="T23" s="3">
        <v>0.27700000000000002</v>
      </c>
      <c r="U23" s="3">
        <v>0.20200000000000001</v>
      </c>
      <c r="V23" s="3">
        <v>0.17899999999999999</v>
      </c>
      <c r="W23" s="3">
        <v>0.23699999999999999</v>
      </c>
      <c r="X23" s="3">
        <v>0.23799999999999999</v>
      </c>
      <c r="Y23" s="3">
        <v>0.151</v>
      </c>
      <c r="Z23" s="3">
        <v>0.20799999999999999</v>
      </c>
      <c r="AA23" s="3">
        <v>0.23200000000000001</v>
      </c>
      <c r="AB23" s="3">
        <v>0.13300000000000001</v>
      </c>
      <c r="AC23" s="3">
        <v>0.17299999999999999</v>
      </c>
      <c r="AD23" s="3">
        <v>0.17399999999999999</v>
      </c>
      <c r="AE23" s="3">
        <v>0.18</v>
      </c>
      <c r="AF23" s="3">
        <v>0.23100000000000001</v>
      </c>
      <c r="AG23" s="3">
        <v>0.217</v>
      </c>
      <c r="AH23" s="3">
        <v>0.23799999999999999</v>
      </c>
      <c r="AI23" s="3">
        <v>0.17199999999999999</v>
      </c>
      <c r="AJ23" s="3">
        <v>0.17799999999999999</v>
      </c>
      <c r="AK23" s="3">
        <v>0.22700000000000001</v>
      </c>
      <c r="AL23" s="3">
        <v>0.20300000000000001</v>
      </c>
      <c r="AM23" s="3">
        <v>0.217</v>
      </c>
      <c r="AN23" s="3">
        <v>0.19500000000000001</v>
      </c>
      <c r="AO23" s="3">
        <v>0.189</v>
      </c>
      <c r="AP23" s="3">
        <v>0.18099999999999999</v>
      </c>
      <c r="AQ23" s="3">
        <v>0.17899999999999999</v>
      </c>
      <c r="AR23" s="3">
        <v>0.19500000000000001</v>
      </c>
      <c r="AS23" s="3">
        <v>0.17299999999999999</v>
      </c>
      <c r="AT23" s="3">
        <v>0.16700000000000001</v>
      </c>
      <c r="AU23" s="3">
        <v>0.20300000000000001</v>
      </c>
      <c r="AV23" s="3">
        <v>0.20300000000000001</v>
      </c>
      <c r="AW23" s="3">
        <v>0.20100000000000001</v>
      </c>
      <c r="AX23" s="3">
        <v>0.25700000000000001</v>
      </c>
      <c r="AY23" s="3">
        <v>0.22700000000000001</v>
      </c>
      <c r="AZ23" s="3">
        <v>0.187</v>
      </c>
    </row>
    <row r="24" spans="1:52" s="13" customFormat="1" ht="15.4" customHeight="1" x14ac:dyDescent="0.4">
      <c r="A24" s="22" t="s">
        <v>66</v>
      </c>
      <c r="B24" s="12">
        <v>0</v>
      </c>
      <c r="C24" s="12">
        <f t="shared" ref="C24:C34" si="0">1-C13/0.334</f>
        <v>0</v>
      </c>
      <c r="D24" s="12">
        <f t="shared" ref="D24:D34" si="1">1-D13/0.335</f>
        <v>0</v>
      </c>
      <c r="E24" s="12">
        <f t="shared" ref="E24:E34" si="2">1-E13/0.31</f>
        <v>0</v>
      </c>
      <c r="F24" s="12">
        <f t="shared" ref="F24:F34" si="3">1-F13/0.285</f>
        <v>0</v>
      </c>
      <c r="G24" s="12">
        <f t="shared" ref="G24:G34" si="4">1-G13/0.391</f>
        <v>0</v>
      </c>
      <c r="H24" s="12">
        <f t="shared" ref="H24:H34" si="5">1-H13/0.327</f>
        <v>0</v>
      </c>
      <c r="I24" s="12">
        <f t="shared" ref="I24:I34" si="6">1-I13/0.362</f>
        <v>0</v>
      </c>
      <c r="J24" s="12">
        <f t="shared" ref="J24:J34" si="7">1-J13/0.341</f>
        <v>0</v>
      </c>
      <c r="K24" s="12">
        <f t="shared" ref="K24:K34" si="8">1-K13/0.344</f>
        <v>0</v>
      </c>
      <c r="L24" s="12">
        <f t="shared" ref="L24:L34" si="9">1-L13/0.3</f>
        <v>0</v>
      </c>
      <c r="M24" s="12">
        <f t="shared" ref="M24:M34" si="10">1-M13/0.324</f>
        <v>0</v>
      </c>
      <c r="N24" s="12">
        <f t="shared" ref="N24:N34" si="11">1-N13/0.318</f>
        <v>0</v>
      </c>
      <c r="O24" s="12">
        <f t="shared" ref="O24:P24" si="12">1-O13/0.297</f>
        <v>0</v>
      </c>
      <c r="P24" s="12">
        <f t="shared" si="12"/>
        <v>0</v>
      </c>
      <c r="Q24" s="12">
        <f t="shared" ref="Q24:Q34" si="13">1-Q13/0.38</f>
        <v>0</v>
      </c>
      <c r="R24" s="12">
        <f t="shared" ref="R24:R34" si="14">1-R13/0.298</f>
        <v>0</v>
      </c>
      <c r="S24" s="12">
        <f t="shared" ref="S24:S34" si="15">1-S13/0.332</f>
        <v>0</v>
      </c>
      <c r="T24" s="12">
        <f t="shared" ref="T24:T34" si="16">1-T13/0.402</f>
        <v>0</v>
      </c>
      <c r="U24" s="12">
        <f t="shared" ref="U24:U34" si="17">1-U13/0.327</f>
        <v>0</v>
      </c>
      <c r="V24" s="12">
        <f t="shared" ref="V24:V34" si="18">1-V13/0.295</f>
        <v>0</v>
      </c>
      <c r="W24" s="12">
        <f t="shared" ref="W24:W34" si="19">1-W13/0.338</f>
        <v>0</v>
      </c>
      <c r="X24" s="12">
        <f t="shared" ref="X24:X34" si="20">1-X13/0.357</f>
        <v>0</v>
      </c>
      <c r="Y24" s="12">
        <f t="shared" ref="Y24:Y34" si="21">1-Y13/0.28</f>
        <v>0</v>
      </c>
      <c r="Z24" s="12">
        <f t="shared" ref="Z24:Z34" si="22">1-Z13/0.318</f>
        <v>0</v>
      </c>
      <c r="AA24" s="12">
        <f t="shared" ref="AA24:AA34" si="23">1-AA13/0.311</f>
        <v>0</v>
      </c>
      <c r="AB24" s="12">
        <f t="shared" ref="AB24:AB34" si="24">1-AB13/0.245</f>
        <v>0</v>
      </c>
      <c r="AC24" s="12">
        <f t="shared" ref="AC24:AC34" si="25">1-AC13/0.287</f>
        <v>0</v>
      </c>
      <c r="AD24" s="12">
        <f t="shared" ref="AD24:AD34" si="26">1-AD13/0.335</f>
        <v>0</v>
      </c>
      <c r="AE24" s="12">
        <f t="shared" ref="AE24:AE34" si="27">1-AE13/0.29</f>
        <v>0</v>
      </c>
      <c r="AF24" s="12">
        <f t="shared" ref="AF24:AF34" si="28">1-AF13/0.343</f>
        <v>0</v>
      </c>
      <c r="AG24" s="12">
        <f t="shared" ref="AG24:AG34" si="29">1-AG13/0.321</f>
        <v>0</v>
      </c>
      <c r="AH24" s="12">
        <f t="shared" ref="AH24:AH34" si="30">1-AH13/0.334</f>
        <v>0</v>
      </c>
      <c r="AI24" s="12">
        <f t="shared" ref="AI24:AI34" si="31">1-AI13/0.284</f>
        <v>0</v>
      </c>
      <c r="AJ24" s="12">
        <f t="shared" ref="AJ24:AJ34" si="32">1-AJ13/0.343</f>
        <v>0</v>
      </c>
      <c r="AK24" s="12">
        <f t="shared" ref="AK24:AK34" si="33">1-AK13/0.34</f>
        <v>0</v>
      </c>
      <c r="AL24" s="12">
        <f t="shared" ref="AL24:AL34" si="34">1-AL13/0.319</f>
        <v>0</v>
      </c>
      <c r="AM24" s="12">
        <f t="shared" ref="AM24:AM34" si="35">1-AM13/0.36</f>
        <v>0</v>
      </c>
      <c r="AN24" s="12">
        <f t="shared" ref="AN24:AN34" si="36">1-AN13/0.298</f>
        <v>0</v>
      </c>
      <c r="AO24" s="12">
        <f t="shared" ref="AO24:AO34" si="37">1-AO13/0.315</f>
        <v>0</v>
      </c>
      <c r="AP24" s="12">
        <f t="shared" ref="AP24:AP34" si="38">1-AP13/0.308</f>
        <v>0</v>
      </c>
      <c r="AQ24" s="12">
        <f t="shared" ref="AQ24:AQ34" si="39">1-AQ13/0.276</f>
        <v>0</v>
      </c>
      <c r="AR24" s="12">
        <f t="shared" ref="AR24:AR34" si="40">1-AR13/0.311</f>
        <v>0</v>
      </c>
      <c r="AS24" s="12">
        <f t="shared" ref="AS24:AS34" si="41">1-AS13/0.286</f>
        <v>0</v>
      </c>
      <c r="AT24" s="12">
        <f t="shared" ref="AT24:AT34" si="42">1-AT13/0.295</f>
        <v>0</v>
      </c>
      <c r="AU24" s="12">
        <f t="shared" ref="AU24:AU34" si="43">1-AU13/0.322</f>
        <v>0</v>
      </c>
      <c r="AV24" s="12">
        <f t="shared" ref="AV24:AV34" si="44">1-AV13/0.326</f>
        <v>0</v>
      </c>
      <c r="AW24" s="12">
        <f t="shared" ref="AW24:AW34" si="45">1-AW13/0.29</f>
        <v>0</v>
      </c>
      <c r="AX24" s="12">
        <f t="shared" ref="AX24:AX34" si="46">1-AX13/0.358</f>
        <v>0</v>
      </c>
      <c r="AY24" s="12">
        <f t="shared" ref="AY24:AY34" si="47">1-AY13/0.315</f>
        <v>0</v>
      </c>
      <c r="AZ24" s="12">
        <f t="shared" ref="AZ24:AZ34" si="48">1-AZ13/0.298</f>
        <v>0</v>
      </c>
    </row>
    <row r="25" spans="1:52" s="13" customFormat="1" x14ac:dyDescent="0.4">
      <c r="A25" s="23"/>
      <c r="B25" s="12">
        <v>5</v>
      </c>
      <c r="C25" s="12">
        <f t="shared" si="0"/>
        <v>0.27544910179640725</v>
      </c>
      <c r="D25" s="12">
        <f t="shared" si="1"/>
        <v>0.37014925373134333</v>
      </c>
      <c r="E25" s="12">
        <f t="shared" si="2"/>
        <v>0.30000000000000004</v>
      </c>
      <c r="F25" s="12">
        <f t="shared" si="3"/>
        <v>0.28771929824561393</v>
      </c>
      <c r="G25" s="12">
        <f t="shared" si="4"/>
        <v>0.27365728900255759</v>
      </c>
      <c r="H25" s="12">
        <f t="shared" si="5"/>
        <v>0.2844036697247706</v>
      </c>
      <c r="I25" s="12">
        <f t="shared" si="6"/>
        <v>0.25138121546961323</v>
      </c>
      <c r="J25" s="12">
        <f t="shared" si="7"/>
        <v>0.26686217008797664</v>
      </c>
      <c r="K25" s="12">
        <f t="shared" si="8"/>
        <v>0.32267441860465107</v>
      </c>
      <c r="L25" s="12">
        <f t="shared" si="9"/>
        <v>0.39</v>
      </c>
      <c r="M25" s="12">
        <f t="shared" si="10"/>
        <v>0.34259259259259267</v>
      </c>
      <c r="N25" s="12">
        <f t="shared" si="11"/>
        <v>0.29874213836477992</v>
      </c>
      <c r="O25" s="12">
        <f t="shared" ref="O25:P25" si="49">1-O14/0.297</f>
        <v>0.27609427609427606</v>
      </c>
      <c r="P25" s="12">
        <f t="shared" si="49"/>
        <v>0.24579124579124578</v>
      </c>
      <c r="Q25" s="12">
        <f t="shared" si="13"/>
        <v>0.24736842105263168</v>
      </c>
      <c r="R25" s="12">
        <f t="shared" si="14"/>
        <v>0.26845637583892612</v>
      </c>
      <c r="S25" s="12">
        <f t="shared" si="15"/>
        <v>0.23493975903614461</v>
      </c>
      <c r="T25" s="12">
        <f t="shared" si="16"/>
        <v>0.24129353233830853</v>
      </c>
      <c r="U25" s="12">
        <f t="shared" si="17"/>
        <v>0.25688073394495414</v>
      </c>
      <c r="V25" s="12">
        <f t="shared" si="18"/>
        <v>0.30847457627118646</v>
      </c>
      <c r="W25" s="12">
        <f t="shared" si="19"/>
        <v>0.24260355029585801</v>
      </c>
      <c r="X25" s="12">
        <f t="shared" si="20"/>
        <v>0.2857142857142857</v>
      </c>
      <c r="Y25" s="12">
        <f t="shared" si="21"/>
        <v>0.3392857142857143</v>
      </c>
      <c r="Z25" s="12">
        <f t="shared" si="22"/>
        <v>0.30188679245283023</v>
      </c>
      <c r="AA25" s="12">
        <f t="shared" si="23"/>
        <v>0.25723472668810288</v>
      </c>
      <c r="AB25" s="12">
        <f t="shared" si="24"/>
        <v>0.35918367346938773</v>
      </c>
      <c r="AC25" s="12">
        <f t="shared" si="25"/>
        <v>0.3902439024390244</v>
      </c>
      <c r="AD25" s="12">
        <f t="shared" si="26"/>
        <v>0.39402985074626862</v>
      </c>
      <c r="AE25" s="12">
        <f t="shared" si="27"/>
        <v>0.31034482758620685</v>
      </c>
      <c r="AF25" s="12">
        <f t="shared" si="28"/>
        <v>0.29446064139941697</v>
      </c>
      <c r="AG25" s="12">
        <f t="shared" si="29"/>
        <v>0.20249221183800625</v>
      </c>
      <c r="AH25" s="12">
        <f t="shared" si="30"/>
        <v>0.25748502994011979</v>
      </c>
      <c r="AI25" s="12">
        <f t="shared" si="31"/>
        <v>0.28873239436619702</v>
      </c>
      <c r="AJ25" s="12">
        <f t="shared" si="32"/>
        <v>0.38192419825072887</v>
      </c>
      <c r="AK25" s="12">
        <f t="shared" si="33"/>
        <v>0.27941176470588247</v>
      </c>
      <c r="AL25" s="12">
        <f t="shared" si="34"/>
        <v>0.32915360501567403</v>
      </c>
      <c r="AM25" s="12">
        <f t="shared" si="35"/>
        <v>0.35</v>
      </c>
      <c r="AN25" s="12">
        <f t="shared" si="36"/>
        <v>0.27852348993288589</v>
      </c>
      <c r="AO25" s="12">
        <f t="shared" si="37"/>
        <v>0.35555555555555551</v>
      </c>
      <c r="AP25" s="12">
        <f t="shared" si="38"/>
        <v>0.33116883116883122</v>
      </c>
      <c r="AQ25" s="12">
        <f t="shared" si="39"/>
        <v>0.22101449275362328</v>
      </c>
      <c r="AR25" s="12">
        <f t="shared" si="40"/>
        <v>0.29903536977491962</v>
      </c>
      <c r="AS25" s="12">
        <f t="shared" si="41"/>
        <v>0.2902097902097901</v>
      </c>
      <c r="AT25" s="12">
        <f t="shared" si="42"/>
        <v>0.37966101694915255</v>
      </c>
      <c r="AU25" s="12">
        <f t="shared" si="43"/>
        <v>0.33229813664596275</v>
      </c>
      <c r="AV25" s="12">
        <f t="shared" si="44"/>
        <v>0.32515337423312884</v>
      </c>
      <c r="AW25" s="12">
        <f t="shared" si="45"/>
        <v>0.28965517241379313</v>
      </c>
      <c r="AX25" s="12">
        <f t="shared" si="46"/>
        <v>0.26536312849162003</v>
      </c>
      <c r="AY25" s="12">
        <f t="shared" si="47"/>
        <v>0.19365079365079363</v>
      </c>
      <c r="AZ25" s="12">
        <f t="shared" si="48"/>
        <v>0.34228187919463082</v>
      </c>
    </row>
    <row r="26" spans="1:52" s="13" customFormat="1" x14ac:dyDescent="0.4">
      <c r="A26" s="23"/>
      <c r="B26" s="12">
        <v>10</v>
      </c>
      <c r="C26" s="12">
        <f t="shared" si="0"/>
        <v>0.26347305389221565</v>
      </c>
      <c r="D26" s="12">
        <f t="shared" si="1"/>
        <v>0.37611940298507474</v>
      </c>
      <c r="E26" s="12">
        <f t="shared" si="2"/>
        <v>0.3193548387096774</v>
      </c>
      <c r="F26" s="12">
        <f t="shared" si="3"/>
        <v>0.37543859649122802</v>
      </c>
      <c r="G26" s="12">
        <f t="shared" si="4"/>
        <v>0.3120204603580562</v>
      </c>
      <c r="H26" s="12">
        <f t="shared" si="5"/>
        <v>0.33333333333333337</v>
      </c>
      <c r="I26" s="12">
        <f t="shared" si="6"/>
        <v>0.27348066298342533</v>
      </c>
      <c r="J26" s="12">
        <f t="shared" si="7"/>
        <v>0.26392961876832854</v>
      </c>
      <c r="K26" s="12">
        <f t="shared" si="8"/>
        <v>0.35755813953488369</v>
      </c>
      <c r="L26" s="12">
        <f t="shared" si="9"/>
        <v>0.44333333333333325</v>
      </c>
      <c r="M26" s="12">
        <f t="shared" si="10"/>
        <v>0.35185185185185186</v>
      </c>
      <c r="N26" s="12">
        <f t="shared" si="11"/>
        <v>0.27987421383647793</v>
      </c>
      <c r="O26" s="12">
        <f t="shared" ref="O26:P26" si="50">1-O15/0.297</f>
        <v>0.29629629629629628</v>
      </c>
      <c r="P26" s="12">
        <f t="shared" si="50"/>
        <v>0.3232323232323232</v>
      </c>
      <c r="Q26" s="12">
        <f t="shared" si="13"/>
        <v>0.30263157894736836</v>
      </c>
      <c r="R26" s="12">
        <f t="shared" si="14"/>
        <v>0.26845637583892612</v>
      </c>
      <c r="S26" s="12">
        <f t="shared" si="15"/>
        <v>0.24698795180722899</v>
      </c>
      <c r="T26" s="12">
        <f t="shared" si="16"/>
        <v>0.25870646766169159</v>
      </c>
      <c r="U26" s="12">
        <f t="shared" si="17"/>
        <v>0.327217125382263</v>
      </c>
      <c r="V26" s="12">
        <f t="shared" si="18"/>
        <v>0.32203389830508466</v>
      </c>
      <c r="W26" s="12">
        <f t="shared" si="19"/>
        <v>0.27514792899408291</v>
      </c>
      <c r="X26" s="12">
        <f t="shared" si="20"/>
        <v>0.29131652661064422</v>
      </c>
      <c r="Y26" s="12">
        <f t="shared" si="21"/>
        <v>0.4</v>
      </c>
      <c r="Z26" s="12">
        <f t="shared" si="22"/>
        <v>0.31132075471698117</v>
      </c>
      <c r="AA26" s="12">
        <f t="shared" si="23"/>
        <v>0.22508038585209</v>
      </c>
      <c r="AB26" s="12">
        <f t="shared" si="24"/>
        <v>0.42040816326530617</v>
      </c>
      <c r="AC26" s="12">
        <f t="shared" si="25"/>
        <v>0.36933797909407662</v>
      </c>
      <c r="AD26" s="12">
        <f t="shared" si="26"/>
        <v>0.4</v>
      </c>
      <c r="AE26" s="12">
        <f t="shared" si="27"/>
        <v>0.33448275862068955</v>
      </c>
      <c r="AF26" s="12">
        <f t="shared" si="28"/>
        <v>0.30320699708454824</v>
      </c>
      <c r="AG26" s="12">
        <f t="shared" si="29"/>
        <v>0.25856697819314645</v>
      </c>
      <c r="AH26" s="12">
        <f t="shared" si="30"/>
        <v>0.23652694610778446</v>
      </c>
      <c r="AI26" s="12">
        <f t="shared" si="31"/>
        <v>0.30633802816901401</v>
      </c>
      <c r="AJ26" s="12">
        <f t="shared" si="32"/>
        <v>0.44023323615160348</v>
      </c>
      <c r="AK26" s="12">
        <f t="shared" si="33"/>
        <v>0.32352941176470595</v>
      </c>
      <c r="AL26" s="12">
        <f t="shared" si="34"/>
        <v>0.35423197492163017</v>
      </c>
      <c r="AM26" s="12">
        <f t="shared" si="35"/>
        <v>0.31388888888888888</v>
      </c>
      <c r="AN26" s="12">
        <f t="shared" si="36"/>
        <v>0.32214765100671139</v>
      </c>
      <c r="AO26" s="12">
        <f t="shared" si="37"/>
        <v>0.34603174603174602</v>
      </c>
      <c r="AP26" s="12">
        <f t="shared" si="38"/>
        <v>0.36363636363636365</v>
      </c>
      <c r="AQ26" s="12">
        <f t="shared" si="39"/>
        <v>0.28985507246376818</v>
      </c>
      <c r="AR26" s="12">
        <f t="shared" si="40"/>
        <v>0.35691318327974275</v>
      </c>
      <c r="AS26" s="12">
        <f t="shared" si="41"/>
        <v>0.27972027972027969</v>
      </c>
      <c r="AT26" s="12">
        <f t="shared" si="42"/>
        <v>0.43728813559322033</v>
      </c>
      <c r="AU26" s="12">
        <f t="shared" si="43"/>
        <v>0.35714285714285721</v>
      </c>
      <c r="AV26" s="12">
        <f t="shared" si="44"/>
        <v>0.32822085889570551</v>
      </c>
      <c r="AW26" s="12">
        <f t="shared" si="45"/>
        <v>0.31379310344827582</v>
      </c>
      <c r="AX26" s="12">
        <f t="shared" si="46"/>
        <v>0.23743016759776525</v>
      </c>
      <c r="AY26" s="12">
        <f t="shared" si="47"/>
        <v>0.21269841269841272</v>
      </c>
      <c r="AZ26" s="12">
        <f t="shared" si="48"/>
        <v>0.3523489932885906</v>
      </c>
    </row>
    <row r="27" spans="1:52" s="13" customFormat="1" x14ac:dyDescent="0.4">
      <c r="A27" s="23"/>
      <c r="B27" s="12">
        <v>15</v>
      </c>
      <c r="C27" s="12">
        <f t="shared" si="0"/>
        <v>0.26347305389221565</v>
      </c>
      <c r="D27" s="12">
        <f t="shared" si="1"/>
        <v>0.35820895522388063</v>
      </c>
      <c r="E27" s="12">
        <f t="shared" si="2"/>
        <v>0.34193548387096773</v>
      </c>
      <c r="F27" s="12">
        <f t="shared" si="3"/>
        <v>0.35087719298245612</v>
      </c>
      <c r="G27" s="12">
        <f t="shared" si="4"/>
        <v>0.29923273657288996</v>
      </c>
      <c r="H27" s="12">
        <f t="shared" si="5"/>
        <v>0.32415902140672781</v>
      </c>
      <c r="I27" s="12">
        <f t="shared" si="6"/>
        <v>0.28729281767955794</v>
      </c>
      <c r="J27" s="12">
        <f t="shared" si="7"/>
        <v>0.25219941348973607</v>
      </c>
      <c r="K27" s="12">
        <f t="shared" si="8"/>
        <v>0.37790697674418605</v>
      </c>
      <c r="L27" s="12">
        <f t="shared" si="9"/>
        <v>0.43333333333333324</v>
      </c>
      <c r="M27" s="12">
        <f t="shared" si="10"/>
        <v>0.37654320987654322</v>
      </c>
      <c r="N27" s="12">
        <f t="shared" si="11"/>
        <v>0.25786163522012584</v>
      </c>
      <c r="O27" s="12">
        <f t="shared" ref="O27:P27" si="51">1-O16/0.297</f>
        <v>0.24915824915824913</v>
      </c>
      <c r="P27" s="12">
        <f t="shared" si="51"/>
        <v>0.35690235690235683</v>
      </c>
      <c r="Q27" s="12">
        <f t="shared" si="13"/>
        <v>0.32894736842105265</v>
      </c>
      <c r="R27" s="12">
        <f t="shared" si="14"/>
        <v>0.2651006711409396</v>
      </c>
      <c r="S27" s="12">
        <f t="shared" si="15"/>
        <v>0.25602409638554224</v>
      </c>
      <c r="T27" s="12">
        <f t="shared" si="16"/>
        <v>0.28358208955223885</v>
      </c>
      <c r="U27" s="12">
        <f t="shared" si="17"/>
        <v>0.33944954128440374</v>
      </c>
      <c r="V27" s="12">
        <f t="shared" si="18"/>
        <v>0.38305084745762707</v>
      </c>
      <c r="W27" s="12">
        <f t="shared" si="19"/>
        <v>0.26035502958579881</v>
      </c>
      <c r="X27" s="12">
        <f t="shared" si="20"/>
        <v>0.30252100840336127</v>
      </c>
      <c r="Y27" s="12">
        <f t="shared" si="21"/>
        <v>0.3928571428571429</v>
      </c>
      <c r="Z27" s="12">
        <f t="shared" si="22"/>
        <v>0.27987421383647793</v>
      </c>
      <c r="AA27" s="12">
        <f t="shared" si="23"/>
        <v>0.202572347266881</v>
      </c>
      <c r="AB27" s="12">
        <f t="shared" si="24"/>
        <v>0.42448979591836744</v>
      </c>
      <c r="AC27" s="12">
        <f t="shared" si="25"/>
        <v>0.38327526132404177</v>
      </c>
      <c r="AD27" s="12">
        <f t="shared" si="26"/>
        <v>0.43880597014925371</v>
      </c>
      <c r="AE27" s="12">
        <f t="shared" si="27"/>
        <v>0.2931034482758621</v>
      </c>
      <c r="AF27" s="12">
        <f t="shared" si="28"/>
        <v>0.25947521865889223</v>
      </c>
      <c r="AG27" s="12">
        <f t="shared" si="29"/>
        <v>0.28037383177570097</v>
      </c>
      <c r="AH27" s="12">
        <f t="shared" si="30"/>
        <v>0.28742514970059885</v>
      </c>
      <c r="AI27" s="12">
        <f t="shared" si="31"/>
        <v>0.32042253521126751</v>
      </c>
      <c r="AJ27" s="12">
        <f t="shared" si="32"/>
        <v>0.43440233236151604</v>
      </c>
      <c r="AK27" s="12">
        <f t="shared" si="33"/>
        <v>0.34705882352941175</v>
      </c>
      <c r="AL27" s="12">
        <f t="shared" si="34"/>
        <v>0.36050156739811923</v>
      </c>
      <c r="AM27" s="12">
        <f t="shared" si="35"/>
        <v>0.34166666666666667</v>
      </c>
      <c r="AN27" s="12">
        <f t="shared" si="36"/>
        <v>0.29194630872483218</v>
      </c>
      <c r="AO27" s="12">
        <f t="shared" si="37"/>
        <v>0.36825396825396828</v>
      </c>
      <c r="AP27" s="12">
        <f t="shared" si="38"/>
        <v>0.37012987012987009</v>
      </c>
      <c r="AQ27" s="12">
        <f t="shared" si="39"/>
        <v>0.25362318840579723</v>
      </c>
      <c r="AR27" s="12">
        <f t="shared" si="40"/>
        <v>0.34083601286173637</v>
      </c>
      <c r="AS27" s="12">
        <f t="shared" si="41"/>
        <v>0.2902097902097901</v>
      </c>
      <c r="AT27" s="12">
        <f t="shared" si="42"/>
        <v>0.39661016949152539</v>
      </c>
      <c r="AU27" s="12">
        <f t="shared" si="43"/>
        <v>0.34161490683229823</v>
      </c>
      <c r="AV27" s="12">
        <f t="shared" si="44"/>
        <v>0.2975460122699386</v>
      </c>
      <c r="AW27" s="12">
        <f t="shared" si="45"/>
        <v>0.2931034482758621</v>
      </c>
      <c r="AX27" s="12">
        <f t="shared" si="46"/>
        <v>0.23743016759776525</v>
      </c>
      <c r="AY27" s="12">
        <f t="shared" si="47"/>
        <v>0.23174603174603181</v>
      </c>
      <c r="AZ27" s="12">
        <f t="shared" si="48"/>
        <v>0.34228187919463082</v>
      </c>
    </row>
    <row r="28" spans="1:52" s="13" customFormat="1" x14ac:dyDescent="0.4">
      <c r="A28" s="23"/>
      <c r="B28" s="12">
        <v>20</v>
      </c>
      <c r="C28" s="12">
        <f t="shared" si="0"/>
        <v>0.28742514970059885</v>
      </c>
      <c r="D28" s="12">
        <f t="shared" si="1"/>
        <v>0.37014925373134333</v>
      </c>
      <c r="E28" s="12">
        <f t="shared" si="2"/>
        <v>0.33225806451612905</v>
      </c>
      <c r="F28" s="12">
        <f t="shared" si="3"/>
        <v>0.34736842105263155</v>
      </c>
      <c r="G28" s="12">
        <f t="shared" si="4"/>
        <v>0.33759590792838878</v>
      </c>
      <c r="H28" s="12">
        <f t="shared" si="5"/>
        <v>0.38226299694189603</v>
      </c>
      <c r="I28" s="12">
        <f t="shared" si="6"/>
        <v>0.3204419889502762</v>
      </c>
      <c r="J28" s="12">
        <f t="shared" si="7"/>
        <v>0.25806451612903225</v>
      </c>
      <c r="K28" s="12">
        <f t="shared" si="8"/>
        <v>0.37209302325581395</v>
      </c>
      <c r="L28" s="12">
        <f t="shared" si="9"/>
        <v>0.45333333333333325</v>
      </c>
      <c r="M28" s="12">
        <f t="shared" si="10"/>
        <v>0.38271604938271608</v>
      </c>
      <c r="N28" s="12">
        <f t="shared" si="11"/>
        <v>0.27044025157232698</v>
      </c>
      <c r="O28" s="12">
        <f t="shared" ref="O28:P28" si="52">1-O17/0.297</f>
        <v>0.24242424242424232</v>
      </c>
      <c r="P28" s="12">
        <f t="shared" si="52"/>
        <v>0.3097643097643098</v>
      </c>
      <c r="Q28" s="12">
        <f t="shared" si="13"/>
        <v>0.31052631578947365</v>
      </c>
      <c r="R28" s="12">
        <f t="shared" si="14"/>
        <v>0.28187919463087252</v>
      </c>
      <c r="S28" s="12">
        <f t="shared" si="15"/>
        <v>0.24397590361445787</v>
      </c>
      <c r="T28" s="12">
        <f t="shared" si="16"/>
        <v>0.28358208955223885</v>
      </c>
      <c r="U28" s="12">
        <f t="shared" si="17"/>
        <v>0.327217125382263</v>
      </c>
      <c r="V28" s="12">
        <f t="shared" si="18"/>
        <v>0.36610169491525424</v>
      </c>
      <c r="W28" s="12">
        <f t="shared" si="19"/>
        <v>0.27514792899408291</v>
      </c>
      <c r="X28" s="12">
        <f t="shared" si="20"/>
        <v>0.33613445378151263</v>
      </c>
      <c r="Y28" s="12">
        <f t="shared" si="21"/>
        <v>0.38928571428571435</v>
      </c>
      <c r="Z28" s="12">
        <f t="shared" si="22"/>
        <v>0.30817610062893086</v>
      </c>
      <c r="AA28" s="12">
        <f t="shared" si="23"/>
        <v>0.1961414790996785</v>
      </c>
      <c r="AB28" s="12">
        <f t="shared" si="24"/>
        <v>0.42857142857142849</v>
      </c>
      <c r="AC28" s="12">
        <f t="shared" si="25"/>
        <v>0.37282229965156788</v>
      </c>
      <c r="AD28" s="12">
        <f t="shared" si="26"/>
        <v>0.45074626865671641</v>
      </c>
      <c r="AE28" s="12">
        <f t="shared" si="27"/>
        <v>0.27586206896551724</v>
      </c>
      <c r="AF28" s="12">
        <f t="shared" si="28"/>
        <v>0.29446064139941697</v>
      </c>
      <c r="AG28" s="12">
        <f t="shared" si="29"/>
        <v>0.25233644859813087</v>
      </c>
      <c r="AH28" s="12">
        <f t="shared" si="30"/>
        <v>0.2814371257485031</v>
      </c>
      <c r="AI28" s="12">
        <f t="shared" si="31"/>
        <v>0.30985915492957739</v>
      </c>
      <c r="AJ28" s="12">
        <f t="shared" si="32"/>
        <v>0.45772594752186591</v>
      </c>
      <c r="AK28" s="12">
        <f t="shared" si="33"/>
        <v>0.30882352941176483</v>
      </c>
      <c r="AL28" s="12">
        <f t="shared" si="34"/>
        <v>0.34482758620689657</v>
      </c>
      <c r="AM28" s="12">
        <f t="shared" si="35"/>
        <v>0.33611111111111114</v>
      </c>
      <c r="AN28" s="12">
        <f t="shared" si="36"/>
        <v>0.30536912751677858</v>
      </c>
      <c r="AO28" s="12">
        <f t="shared" si="37"/>
        <v>0.35873015873015868</v>
      </c>
      <c r="AP28" s="12">
        <f t="shared" si="38"/>
        <v>0.38636363636363635</v>
      </c>
      <c r="AQ28" s="12">
        <f t="shared" si="39"/>
        <v>0.28260869565217395</v>
      </c>
      <c r="AR28" s="12">
        <f t="shared" si="40"/>
        <v>0.36012861736334401</v>
      </c>
      <c r="AS28" s="12">
        <f t="shared" si="41"/>
        <v>0.3076923076923076</v>
      </c>
      <c r="AT28" s="12">
        <f t="shared" si="42"/>
        <v>0.38644067796610171</v>
      </c>
      <c r="AU28" s="12">
        <f t="shared" si="43"/>
        <v>0.36645962732919257</v>
      </c>
      <c r="AV28" s="12">
        <f t="shared" si="44"/>
        <v>0.3404907975460123</v>
      </c>
      <c r="AW28" s="12">
        <f t="shared" si="45"/>
        <v>0.2931034482758621</v>
      </c>
      <c r="AX28" s="12">
        <f t="shared" si="46"/>
        <v>0.22905027932960886</v>
      </c>
      <c r="AY28" s="12">
        <f t="shared" si="47"/>
        <v>0.22222222222222221</v>
      </c>
      <c r="AZ28" s="12">
        <f t="shared" si="48"/>
        <v>0.34563758389261745</v>
      </c>
    </row>
    <row r="29" spans="1:52" s="13" customFormat="1" x14ac:dyDescent="0.4">
      <c r="A29" s="23"/>
      <c r="B29" s="12">
        <v>25</v>
      </c>
      <c r="C29" s="12">
        <f t="shared" si="0"/>
        <v>0.30838323353293418</v>
      </c>
      <c r="D29" s="12">
        <f t="shared" si="1"/>
        <v>0.38208955223880603</v>
      </c>
      <c r="E29" s="12">
        <f t="shared" si="2"/>
        <v>0.32903225806451619</v>
      </c>
      <c r="F29" s="12">
        <f t="shared" si="3"/>
        <v>0.37894736842105259</v>
      </c>
      <c r="G29" s="12">
        <f t="shared" si="4"/>
        <v>0.34526854219948855</v>
      </c>
      <c r="H29" s="12">
        <f t="shared" si="5"/>
        <v>0.36085626911314994</v>
      </c>
      <c r="I29" s="12">
        <f t="shared" si="6"/>
        <v>0.30662983425414359</v>
      </c>
      <c r="J29" s="12">
        <f t="shared" si="7"/>
        <v>0.28152492668621709</v>
      </c>
      <c r="K29" s="12">
        <f t="shared" si="8"/>
        <v>0.38953488372093026</v>
      </c>
      <c r="L29" s="12">
        <f t="shared" si="9"/>
        <v>0.45333333333333325</v>
      </c>
      <c r="M29" s="12">
        <f t="shared" si="10"/>
        <v>0.36111111111111116</v>
      </c>
      <c r="N29" s="12">
        <f t="shared" si="11"/>
        <v>0.28616352201257855</v>
      </c>
      <c r="O29" s="12">
        <f t="shared" ref="O29:P29" si="53">1-O18/0.297</f>
        <v>0.24579124579124578</v>
      </c>
      <c r="P29" s="12">
        <f t="shared" si="53"/>
        <v>0.31313131313131315</v>
      </c>
      <c r="Q29" s="12">
        <f t="shared" si="13"/>
        <v>0.31315789473684208</v>
      </c>
      <c r="R29" s="12">
        <f t="shared" si="14"/>
        <v>0.26174496644295298</v>
      </c>
      <c r="S29" s="12">
        <f t="shared" si="15"/>
        <v>0.27108433734939763</v>
      </c>
      <c r="T29" s="12">
        <f t="shared" si="16"/>
        <v>0.27860696517412942</v>
      </c>
      <c r="U29" s="12">
        <f t="shared" si="17"/>
        <v>0.35474006116207957</v>
      </c>
      <c r="V29" s="12">
        <f t="shared" si="18"/>
        <v>0.35593220338983045</v>
      </c>
      <c r="W29" s="12">
        <f t="shared" si="19"/>
        <v>0.27810650887573973</v>
      </c>
      <c r="X29" s="12">
        <f t="shared" si="20"/>
        <v>0.31932773109243695</v>
      </c>
      <c r="Y29" s="12">
        <f t="shared" si="21"/>
        <v>0.40357142857142858</v>
      </c>
      <c r="Z29" s="12">
        <f t="shared" si="22"/>
        <v>0.31132075471698117</v>
      </c>
      <c r="AA29" s="12">
        <f t="shared" si="23"/>
        <v>0.22186495176848875</v>
      </c>
      <c r="AB29" s="12">
        <f t="shared" si="24"/>
        <v>0.44897959183673464</v>
      </c>
      <c r="AC29" s="12">
        <f t="shared" si="25"/>
        <v>0.43554006968641112</v>
      </c>
      <c r="AD29" s="12">
        <f t="shared" si="26"/>
        <v>0.43582089552238812</v>
      </c>
      <c r="AE29" s="12">
        <f t="shared" si="27"/>
        <v>0.3172413793103448</v>
      </c>
      <c r="AF29" s="12">
        <f t="shared" si="28"/>
        <v>0.33527696793002915</v>
      </c>
      <c r="AG29" s="12">
        <f t="shared" si="29"/>
        <v>0.28660436137071654</v>
      </c>
      <c r="AH29" s="12">
        <f t="shared" si="30"/>
        <v>0.27844311377245512</v>
      </c>
      <c r="AI29" s="12">
        <f t="shared" si="31"/>
        <v>0.32746478873239426</v>
      </c>
      <c r="AJ29" s="12">
        <f t="shared" si="32"/>
        <v>0.46064139941690962</v>
      </c>
      <c r="AK29" s="12">
        <f t="shared" si="33"/>
        <v>0.33529411764705885</v>
      </c>
      <c r="AL29" s="12">
        <f t="shared" si="34"/>
        <v>0.38244514106583072</v>
      </c>
      <c r="AM29" s="12">
        <f t="shared" si="35"/>
        <v>0.35277777777777775</v>
      </c>
      <c r="AN29" s="12">
        <f t="shared" si="36"/>
        <v>0.29865771812080533</v>
      </c>
      <c r="AO29" s="12">
        <f t="shared" si="37"/>
        <v>0.37777777777777777</v>
      </c>
      <c r="AP29" s="12">
        <f t="shared" si="38"/>
        <v>0.38961038961038963</v>
      </c>
      <c r="AQ29" s="12">
        <f t="shared" si="39"/>
        <v>0.30434782608695654</v>
      </c>
      <c r="AR29" s="12">
        <f t="shared" si="40"/>
        <v>0.34405144694533762</v>
      </c>
      <c r="AS29" s="12">
        <f t="shared" si="41"/>
        <v>0.32167832167832155</v>
      </c>
      <c r="AT29" s="12">
        <f t="shared" si="42"/>
        <v>0.4101694915254237</v>
      </c>
      <c r="AU29" s="12">
        <f t="shared" si="43"/>
        <v>0.37267080745341608</v>
      </c>
      <c r="AV29" s="12">
        <f t="shared" si="44"/>
        <v>0.36503067484662577</v>
      </c>
      <c r="AW29" s="12">
        <f t="shared" si="45"/>
        <v>0.2551724137931034</v>
      </c>
      <c r="AX29" s="12">
        <f t="shared" si="46"/>
        <v>0.24022346368715075</v>
      </c>
      <c r="AY29" s="12">
        <f t="shared" si="47"/>
        <v>0.23492063492063497</v>
      </c>
      <c r="AZ29" s="12">
        <f t="shared" si="48"/>
        <v>0.36912751677852351</v>
      </c>
    </row>
    <row r="30" spans="1:52" s="13" customFormat="1" x14ac:dyDescent="0.4">
      <c r="A30" s="23"/>
      <c r="B30" s="12">
        <v>30</v>
      </c>
      <c r="C30" s="12">
        <f t="shared" si="0"/>
        <v>0.31437125748502992</v>
      </c>
      <c r="D30" s="12">
        <f t="shared" si="1"/>
        <v>0.37014925373134333</v>
      </c>
      <c r="E30" s="12">
        <f t="shared" si="2"/>
        <v>0.36774193548387091</v>
      </c>
      <c r="F30" s="12">
        <f t="shared" si="3"/>
        <v>0.39999999999999991</v>
      </c>
      <c r="G30" s="12">
        <f t="shared" si="4"/>
        <v>0.29667519181585678</v>
      </c>
      <c r="H30" s="12">
        <f t="shared" si="5"/>
        <v>0.34862385321100919</v>
      </c>
      <c r="I30" s="12">
        <f t="shared" si="6"/>
        <v>0.30939226519337015</v>
      </c>
      <c r="J30" s="12">
        <f t="shared" si="7"/>
        <v>0.278592375366569</v>
      </c>
      <c r="K30" s="12">
        <f t="shared" si="8"/>
        <v>0.38953488372093026</v>
      </c>
      <c r="L30" s="12">
        <f t="shared" si="9"/>
        <v>0.47</v>
      </c>
      <c r="M30" s="12">
        <f t="shared" si="10"/>
        <v>0.37654320987654322</v>
      </c>
      <c r="N30" s="12">
        <f t="shared" si="11"/>
        <v>0.2735849056603773</v>
      </c>
      <c r="O30" s="12">
        <f t="shared" ref="O30:P30" si="54">1-O19/0.297</f>
        <v>0.25589225589225584</v>
      </c>
      <c r="P30" s="12">
        <f t="shared" si="54"/>
        <v>0.32996632996632991</v>
      </c>
      <c r="Q30" s="12">
        <f t="shared" si="13"/>
        <v>0.31578947368421051</v>
      </c>
      <c r="R30" s="12">
        <f t="shared" si="14"/>
        <v>0.28187919463087252</v>
      </c>
      <c r="S30" s="12">
        <f t="shared" si="15"/>
        <v>0.2650602409638555</v>
      </c>
      <c r="T30" s="12">
        <f t="shared" si="16"/>
        <v>0.31094527363184077</v>
      </c>
      <c r="U30" s="12">
        <f t="shared" si="17"/>
        <v>0.34250764525993882</v>
      </c>
      <c r="V30" s="12">
        <f t="shared" si="18"/>
        <v>0.35254237288135593</v>
      </c>
      <c r="W30" s="12">
        <f t="shared" si="19"/>
        <v>0.28698224852071008</v>
      </c>
      <c r="X30" s="12">
        <f t="shared" si="20"/>
        <v>0.29691876750700275</v>
      </c>
      <c r="Y30" s="12">
        <f t="shared" si="21"/>
        <v>0.42500000000000004</v>
      </c>
      <c r="Z30" s="12">
        <f t="shared" si="22"/>
        <v>0.34276729559748431</v>
      </c>
      <c r="AA30" s="12">
        <f t="shared" si="23"/>
        <v>0.26045016077170413</v>
      </c>
      <c r="AB30" s="12">
        <f t="shared" si="24"/>
        <v>0.44489795918367347</v>
      </c>
      <c r="AC30" s="12">
        <f t="shared" si="25"/>
        <v>0.38327526132404177</v>
      </c>
      <c r="AD30" s="12">
        <f t="shared" si="26"/>
        <v>0.43582089552238812</v>
      </c>
      <c r="AE30" s="12">
        <f t="shared" si="27"/>
        <v>0.32413793103448274</v>
      </c>
      <c r="AF30" s="12">
        <f t="shared" si="28"/>
        <v>0.32069970845481055</v>
      </c>
      <c r="AG30" s="12">
        <f t="shared" si="29"/>
        <v>0.2429906542056075</v>
      </c>
      <c r="AH30" s="12">
        <f t="shared" si="30"/>
        <v>0.28443113772455098</v>
      </c>
      <c r="AI30" s="12">
        <f t="shared" si="31"/>
        <v>0.34859154929577463</v>
      </c>
      <c r="AJ30" s="12">
        <f t="shared" si="32"/>
        <v>0.48104956268221577</v>
      </c>
      <c r="AK30" s="12">
        <f t="shared" si="33"/>
        <v>0.29411764705882359</v>
      </c>
      <c r="AL30" s="12">
        <f t="shared" si="34"/>
        <v>0.3699059561128526</v>
      </c>
      <c r="AM30" s="12">
        <f t="shared" si="35"/>
        <v>0.36666666666666659</v>
      </c>
      <c r="AN30" s="12">
        <f t="shared" si="36"/>
        <v>0.32550335570469791</v>
      </c>
      <c r="AO30" s="12">
        <f t="shared" si="37"/>
        <v>0.35238095238095246</v>
      </c>
      <c r="AP30" s="12">
        <f t="shared" si="38"/>
        <v>0.3928571428571429</v>
      </c>
      <c r="AQ30" s="12">
        <f t="shared" si="39"/>
        <v>0.31159420289855078</v>
      </c>
      <c r="AR30" s="12">
        <f t="shared" si="40"/>
        <v>0.30225080385852088</v>
      </c>
      <c r="AS30" s="12">
        <f t="shared" si="41"/>
        <v>0.33566433566433562</v>
      </c>
      <c r="AT30" s="12">
        <f t="shared" si="42"/>
        <v>0.4</v>
      </c>
      <c r="AU30" s="12">
        <f t="shared" si="43"/>
        <v>0.34472049689440998</v>
      </c>
      <c r="AV30" s="12">
        <f t="shared" si="44"/>
        <v>0.3404907975460123</v>
      </c>
      <c r="AW30" s="12">
        <f t="shared" si="45"/>
        <v>0.28965517241379313</v>
      </c>
      <c r="AX30" s="12">
        <f t="shared" si="46"/>
        <v>0.25139664804469264</v>
      </c>
      <c r="AY30" s="12">
        <f t="shared" si="47"/>
        <v>0.2412698412698413</v>
      </c>
      <c r="AZ30" s="12">
        <f t="shared" si="48"/>
        <v>0.3523489932885906</v>
      </c>
    </row>
    <row r="31" spans="1:52" s="13" customFormat="1" x14ac:dyDescent="0.4">
      <c r="A31" s="23"/>
      <c r="B31" s="12">
        <v>35</v>
      </c>
      <c r="C31" s="12">
        <f t="shared" si="0"/>
        <v>0.29041916167664683</v>
      </c>
      <c r="D31" s="12">
        <f t="shared" si="1"/>
        <v>0.37611940298507474</v>
      </c>
      <c r="E31" s="12">
        <f t="shared" si="2"/>
        <v>0.35483870967741926</v>
      </c>
      <c r="F31" s="12">
        <f t="shared" si="3"/>
        <v>0.36140350877192984</v>
      </c>
      <c r="G31" s="12">
        <f t="shared" si="4"/>
        <v>0.32480818414322254</v>
      </c>
      <c r="H31" s="12">
        <f t="shared" si="5"/>
        <v>0.40061162079510704</v>
      </c>
      <c r="I31" s="12">
        <f t="shared" si="6"/>
        <v>0.28729281767955794</v>
      </c>
      <c r="J31" s="12">
        <f t="shared" si="7"/>
        <v>0.29032258064516137</v>
      </c>
      <c r="K31" s="12">
        <f t="shared" si="8"/>
        <v>0.39534883720930225</v>
      </c>
      <c r="L31" s="12">
        <f t="shared" si="9"/>
        <v>0.45999999999999996</v>
      </c>
      <c r="M31" s="12">
        <f t="shared" si="10"/>
        <v>0.39814814814814814</v>
      </c>
      <c r="N31" s="12">
        <f t="shared" si="11"/>
        <v>0.29874213836477992</v>
      </c>
      <c r="O31" s="12">
        <f t="shared" ref="O31:P31" si="55">1-O20/0.297</f>
        <v>0.265993265993266</v>
      </c>
      <c r="P31" s="12">
        <f t="shared" si="55"/>
        <v>0.32659932659932656</v>
      </c>
      <c r="Q31" s="12">
        <f t="shared" si="13"/>
        <v>0.3236842105263158</v>
      </c>
      <c r="R31" s="12">
        <f t="shared" si="14"/>
        <v>0.29194630872483218</v>
      </c>
      <c r="S31" s="12">
        <f t="shared" si="15"/>
        <v>0.28313253012048201</v>
      </c>
      <c r="T31" s="12">
        <f t="shared" si="16"/>
        <v>0.3159203980099502</v>
      </c>
      <c r="U31" s="12">
        <f t="shared" si="17"/>
        <v>0.39449541284403666</v>
      </c>
      <c r="V31" s="12">
        <f t="shared" si="18"/>
        <v>0.40338983050847455</v>
      </c>
      <c r="W31" s="12">
        <f t="shared" si="19"/>
        <v>0.26923076923076927</v>
      </c>
      <c r="X31" s="12">
        <f t="shared" si="20"/>
        <v>0.32773109243697474</v>
      </c>
      <c r="Y31" s="12">
        <f t="shared" si="21"/>
        <v>0.40714285714285714</v>
      </c>
      <c r="Z31" s="12">
        <f t="shared" si="22"/>
        <v>0.35220125786163525</v>
      </c>
      <c r="AA31" s="12">
        <f t="shared" si="23"/>
        <v>0.2186495176848875</v>
      </c>
      <c r="AB31" s="12">
        <f t="shared" si="24"/>
        <v>0.46530612244897951</v>
      </c>
      <c r="AC31" s="12">
        <f t="shared" si="25"/>
        <v>0.41114982578397208</v>
      </c>
      <c r="AD31" s="12">
        <f t="shared" si="26"/>
        <v>0.46268656716417911</v>
      </c>
      <c r="AE31" s="12">
        <f t="shared" si="27"/>
        <v>0.33448275862068955</v>
      </c>
      <c r="AF31" s="12">
        <f t="shared" si="28"/>
        <v>0.32653061224489799</v>
      </c>
      <c r="AG31" s="12">
        <f t="shared" si="29"/>
        <v>0.29595015576323991</v>
      </c>
      <c r="AH31" s="12">
        <f t="shared" si="30"/>
        <v>0.30538922155688619</v>
      </c>
      <c r="AI31" s="12">
        <f t="shared" si="31"/>
        <v>0.31690140845070414</v>
      </c>
      <c r="AJ31" s="12">
        <f t="shared" si="32"/>
        <v>0.46355685131195346</v>
      </c>
      <c r="AK31" s="12">
        <f t="shared" si="33"/>
        <v>0.33529411764705885</v>
      </c>
      <c r="AL31" s="12">
        <f t="shared" si="34"/>
        <v>0.38557993730407525</v>
      </c>
      <c r="AM31" s="12">
        <f t="shared" si="35"/>
        <v>0.38055555555555554</v>
      </c>
      <c r="AN31" s="12">
        <f t="shared" si="36"/>
        <v>0.3825503355704698</v>
      </c>
      <c r="AO31" s="12">
        <f t="shared" si="37"/>
        <v>0.3746031746031746</v>
      </c>
      <c r="AP31" s="12">
        <f t="shared" si="38"/>
        <v>0.40909090909090906</v>
      </c>
      <c r="AQ31" s="12">
        <f t="shared" si="39"/>
        <v>0.28623188405797106</v>
      </c>
      <c r="AR31" s="12">
        <f t="shared" si="40"/>
        <v>0.34726688102893888</v>
      </c>
      <c r="AS31" s="12">
        <f t="shared" si="41"/>
        <v>0.35664335664335656</v>
      </c>
      <c r="AT31" s="12">
        <f t="shared" si="42"/>
        <v>0.40338983050847455</v>
      </c>
      <c r="AU31" s="12">
        <f t="shared" si="43"/>
        <v>0.35093167701863359</v>
      </c>
      <c r="AV31" s="12">
        <f t="shared" si="44"/>
        <v>0.37423312883435589</v>
      </c>
      <c r="AW31" s="12">
        <f t="shared" si="45"/>
        <v>0.31034482758620685</v>
      </c>
      <c r="AX31" s="12">
        <f t="shared" si="46"/>
        <v>0.25139664804469264</v>
      </c>
      <c r="AY31" s="12">
        <f t="shared" si="47"/>
        <v>0.26349206349206344</v>
      </c>
      <c r="AZ31" s="12">
        <f t="shared" si="48"/>
        <v>0.37583892617449666</v>
      </c>
    </row>
    <row r="32" spans="1:52" s="13" customFormat="1" x14ac:dyDescent="0.4">
      <c r="A32" s="23"/>
      <c r="B32" s="12">
        <v>40</v>
      </c>
      <c r="C32" s="12">
        <f t="shared" si="0"/>
        <v>0.35928143712574856</v>
      </c>
      <c r="D32" s="12">
        <f t="shared" si="1"/>
        <v>0.36417910447761204</v>
      </c>
      <c r="E32" s="12">
        <f t="shared" si="2"/>
        <v>0.35161290322580641</v>
      </c>
      <c r="F32" s="12">
        <f t="shared" si="3"/>
        <v>0.33684210526315783</v>
      </c>
      <c r="G32" s="12">
        <f t="shared" si="4"/>
        <v>0.34782608695652173</v>
      </c>
      <c r="H32" s="12">
        <f t="shared" si="5"/>
        <v>0.39755351681957185</v>
      </c>
      <c r="I32" s="12">
        <f t="shared" si="6"/>
        <v>0.32320441988950277</v>
      </c>
      <c r="J32" s="12">
        <f t="shared" si="7"/>
        <v>0.29912023460410564</v>
      </c>
      <c r="K32" s="12">
        <f t="shared" si="8"/>
        <v>0.36627906976744184</v>
      </c>
      <c r="L32" s="12">
        <f t="shared" si="9"/>
        <v>0.46666666666666667</v>
      </c>
      <c r="M32" s="12">
        <f t="shared" si="10"/>
        <v>0.4320987654320988</v>
      </c>
      <c r="N32" s="12">
        <f t="shared" si="11"/>
        <v>0.29559748427672961</v>
      </c>
      <c r="O32" s="12">
        <f t="shared" ref="O32:P32" si="56">1-O21/0.297</f>
        <v>0.27272727272727271</v>
      </c>
      <c r="P32" s="12">
        <f t="shared" si="56"/>
        <v>0.34343434343434343</v>
      </c>
      <c r="Q32" s="12">
        <f t="shared" si="13"/>
        <v>0.35</v>
      </c>
      <c r="R32" s="12">
        <f t="shared" si="14"/>
        <v>0.27516778523489926</v>
      </c>
      <c r="S32" s="12">
        <f t="shared" si="15"/>
        <v>0.27108433734939763</v>
      </c>
      <c r="T32" s="12">
        <f t="shared" si="16"/>
        <v>0.29353233830845782</v>
      </c>
      <c r="U32" s="12">
        <f t="shared" si="17"/>
        <v>0.35779816513761475</v>
      </c>
      <c r="V32" s="12">
        <f t="shared" si="18"/>
        <v>0.38983050847457623</v>
      </c>
      <c r="W32" s="12">
        <f t="shared" si="19"/>
        <v>0.30769230769230771</v>
      </c>
      <c r="X32" s="12">
        <f t="shared" si="20"/>
        <v>0.36134453781512599</v>
      </c>
      <c r="Y32" s="12">
        <f t="shared" si="21"/>
        <v>0.42500000000000004</v>
      </c>
      <c r="Z32" s="12">
        <f t="shared" si="22"/>
        <v>0.32704402515723274</v>
      </c>
      <c r="AA32" s="12">
        <f t="shared" si="23"/>
        <v>0.25723472668810288</v>
      </c>
      <c r="AB32" s="12">
        <f t="shared" si="24"/>
        <v>0.42857142857142849</v>
      </c>
      <c r="AC32" s="12">
        <f t="shared" si="25"/>
        <v>0.40766550522648071</v>
      </c>
      <c r="AD32" s="12">
        <f t="shared" si="26"/>
        <v>0.46567164179104481</v>
      </c>
      <c r="AE32" s="12">
        <f t="shared" si="27"/>
        <v>0.35517241379310338</v>
      </c>
      <c r="AF32" s="12">
        <f t="shared" si="28"/>
        <v>0.31778425655976683</v>
      </c>
      <c r="AG32" s="12">
        <f t="shared" si="29"/>
        <v>0.29283489096573212</v>
      </c>
      <c r="AH32" s="12">
        <f t="shared" si="30"/>
        <v>0.27844311377245512</v>
      </c>
      <c r="AI32" s="12">
        <f t="shared" si="31"/>
        <v>0.38732394366197187</v>
      </c>
      <c r="AJ32" s="12">
        <f t="shared" si="32"/>
        <v>0.46064139941690962</v>
      </c>
      <c r="AK32" s="12">
        <f t="shared" si="33"/>
        <v>0.33235294117647063</v>
      </c>
      <c r="AL32" s="12">
        <f t="shared" si="34"/>
        <v>0.37304075235109713</v>
      </c>
      <c r="AM32" s="12">
        <f t="shared" si="35"/>
        <v>0.38055555555555554</v>
      </c>
      <c r="AN32" s="12">
        <f t="shared" si="36"/>
        <v>0.32214765100671139</v>
      </c>
      <c r="AO32" s="12">
        <f t="shared" si="37"/>
        <v>0.3936507936507937</v>
      </c>
      <c r="AP32" s="12">
        <f t="shared" si="38"/>
        <v>0.39935064935064934</v>
      </c>
      <c r="AQ32" s="12">
        <f t="shared" si="39"/>
        <v>0.30072463768115942</v>
      </c>
      <c r="AR32" s="12">
        <f t="shared" si="40"/>
        <v>0.35691318327974275</v>
      </c>
      <c r="AS32" s="12">
        <f t="shared" si="41"/>
        <v>0.36363636363636365</v>
      </c>
      <c r="AT32" s="12">
        <f t="shared" si="42"/>
        <v>0.44745762711864401</v>
      </c>
      <c r="AU32" s="12">
        <f t="shared" si="43"/>
        <v>0.36335403726708082</v>
      </c>
      <c r="AV32" s="12">
        <f t="shared" si="44"/>
        <v>0.3404907975460123</v>
      </c>
      <c r="AW32" s="12">
        <f t="shared" si="45"/>
        <v>0.33448275862068955</v>
      </c>
      <c r="AX32" s="12">
        <f t="shared" si="46"/>
        <v>0.27653631284916191</v>
      </c>
      <c r="AY32" s="12">
        <f t="shared" si="47"/>
        <v>0.26031746031746028</v>
      </c>
      <c r="AZ32" s="12">
        <f t="shared" si="48"/>
        <v>0.37248322147651003</v>
      </c>
    </row>
    <row r="33" spans="1:52" s="13" customFormat="1" x14ac:dyDescent="0.4">
      <c r="A33" s="23"/>
      <c r="B33" s="12">
        <v>45</v>
      </c>
      <c r="C33" s="12">
        <f t="shared" si="0"/>
        <v>0.35628742514970069</v>
      </c>
      <c r="D33" s="12">
        <f t="shared" si="1"/>
        <v>0.37313432835820903</v>
      </c>
      <c r="E33" s="12">
        <f t="shared" si="2"/>
        <v>0.36129032258064508</v>
      </c>
      <c r="F33" s="12">
        <f t="shared" si="3"/>
        <v>0.40701754385964906</v>
      </c>
      <c r="G33" s="12">
        <f t="shared" si="4"/>
        <v>0.36317135549872126</v>
      </c>
      <c r="H33" s="12">
        <f t="shared" si="5"/>
        <v>0.38532110091743121</v>
      </c>
      <c r="I33" s="12">
        <f t="shared" si="6"/>
        <v>0.34806629834254144</v>
      </c>
      <c r="J33" s="12">
        <f t="shared" si="7"/>
        <v>0.310850439882698</v>
      </c>
      <c r="K33" s="12">
        <f t="shared" si="8"/>
        <v>0.41860465116279066</v>
      </c>
      <c r="L33" s="12">
        <f t="shared" si="9"/>
        <v>0.49</v>
      </c>
      <c r="M33" s="12">
        <f t="shared" si="10"/>
        <v>0.36111111111111116</v>
      </c>
      <c r="N33" s="12">
        <f t="shared" si="11"/>
        <v>0.32389937106918243</v>
      </c>
      <c r="O33" s="12">
        <f t="shared" ref="O33:P33" si="57">1-O22/0.297</f>
        <v>0.24915824915824913</v>
      </c>
      <c r="P33" s="12">
        <f t="shared" si="57"/>
        <v>0.34343434343434343</v>
      </c>
      <c r="Q33" s="12">
        <f t="shared" si="13"/>
        <v>0.33421052631578951</v>
      </c>
      <c r="R33" s="12">
        <f t="shared" si="14"/>
        <v>0.27181208053691275</v>
      </c>
      <c r="S33" s="12">
        <f t="shared" si="15"/>
        <v>0.28915662650602414</v>
      </c>
      <c r="T33" s="12">
        <f t="shared" si="16"/>
        <v>0.32089552238805974</v>
      </c>
      <c r="U33" s="12">
        <f t="shared" si="17"/>
        <v>0.37614678899082576</v>
      </c>
      <c r="V33" s="12">
        <f t="shared" si="18"/>
        <v>0.4</v>
      </c>
      <c r="W33" s="12">
        <f t="shared" si="19"/>
        <v>0.31360946745562135</v>
      </c>
      <c r="X33" s="12">
        <f t="shared" si="20"/>
        <v>0.33893557422969189</v>
      </c>
      <c r="Y33" s="12">
        <f t="shared" si="21"/>
        <v>0.4285714285714286</v>
      </c>
      <c r="Z33" s="12">
        <f t="shared" si="22"/>
        <v>0.35220125786163525</v>
      </c>
      <c r="AA33" s="12">
        <f t="shared" si="23"/>
        <v>0.25080385852090026</v>
      </c>
      <c r="AB33" s="12">
        <f t="shared" si="24"/>
        <v>0.45714285714285707</v>
      </c>
      <c r="AC33" s="12">
        <f t="shared" si="25"/>
        <v>0.43902439024390238</v>
      </c>
      <c r="AD33" s="12">
        <f t="shared" si="26"/>
        <v>0.45671641791044781</v>
      </c>
      <c r="AE33" s="12">
        <f t="shared" si="27"/>
        <v>0.35517241379310338</v>
      </c>
      <c r="AF33" s="12">
        <f t="shared" si="28"/>
        <v>0.33819241982507287</v>
      </c>
      <c r="AG33" s="12">
        <f t="shared" si="29"/>
        <v>0.28660436137071654</v>
      </c>
      <c r="AH33" s="12">
        <f t="shared" si="30"/>
        <v>0.2814371257485031</v>
      </c>
      <c r="AI33" s="12">
        <f t="shared" si="31"/>
        <v>0.39436619718309862</v>
      </c>
      <c r="AJ33" s="12">
        <f t="shared" si="32"/>
        <v>0.45772594752186591</v>
      </c>
      <c r="AK33" s="12">
        <f t="shared" si="33"/>
        <v>0.34705882352941175</v>
      </c>
      <c r="AL33" s="12">
        <f t="shared" si="34"/>
        <v>0.42946708463949845</v>
      </c>
      <c r="AM33" s="12">
        <f t="shared" si="35"/>
        <v>0.37777777777777777</v>
      </c>
      <c r="AN33" s="12">
        <f t="shared" si="36"/>
        <v>0.34563758389261745</v>
      </c>
      <c r="AO33" s="12">
        <f t="shared" si="37"/>
        <v>0.41269841269841268</v>
      </c>
      <c r="AP33" s="12">
        <f t="shared" si="38"/>
        <v>0.38961038961038963</v>
      </c>
      <c r="AQ33" s="12">
        <f t="shared" si="39"/>
        <v>0.30434782608695654</v>
      </c>
      <c r="AR33" s="12">
        <f t="shared" si="40"/>
        <v>0.3762057877813505</v>
      </c>
      <c r="AS33" s="12">
        <f t="shared" si="41"/>
        <v>0.32167832167832155</v>
      </c>
      <c r="AT33" s="12">
        <f t="shared" si="42"/>
        <v>0.41355932203389834</v>
      </c>
      <c r="AU33" s="12">
        <f t="shared" si="43"/>
        <v>0.37577639751552794</v>
      </c>
      <c r="AV33" s="12">
        <f t="shared" si="44"/>
        <v>0.39570552147239269</v>
      </c>
      <c r="AW33" s="12">
        <f t="shared" si="45"/>
        <v>0.29999999999999993</v>
      </c>
      <c r="AX33" s="12">
        <f t="shared" si="46"/>
        <v>0.28770949720670391</v>
      </c>
      <c r="AY33" s="12">
        <f t="shared" si="47"/>
        <v>0.29206349206349203</v>
      </c>
      <c r="AZ33" s="12">
        <f t="shared" si="48"/>
        <v>0.35570469798657711</v>
      </c>
    </row>
    <row r="34" spans="1:52" s="13" customFormat="1" x14ac:dyDescent="0.4">
      <c r="A34" s="24"/>
      <c r="B34" s="12">
        <v>50</v>
      </c>
      <c r="C34" s="12">
        <f t="shared" si="0"/>
        <v>0.33532934131736525</v>
      </c>
      <c r="D34" s="12">
        <f t="shared" si="1"/>
        <v>0.37611940298507474</v>
      </c>
      <c r="E34" s="12">
        <f t="shared" si="2"/>
        <v>0.39032258064516123</v>
      </c>
      <c r="F34" s="12">
        <f t="shared" si="3"/>
        <v>0.41754385964912277</v>
      </c>
      <c r="G34" s="12">
        <f t="shared" si="4"/>
        <v>0.35549872122762149</v>
      </c>
      <c r="H34" s="12">
        <f t="shared" si="5"/>
        <v>0.40672782874617741</v>
      </c>
      <c r="I34" s="12">
        <f t="shared" si="6"/>
        <v>0.31491712707182318</v>
      </c>
      <c r="J34" s="12">
        <f t="shared" si="7"/>
        <v>0.32844574780058655</v>
      </c>
      <c r="K34" s="12">
        <f t="shared" si="8"/>
        <v>0.40406976744186041</v>
      </c>
      <c r="L34" s="12">
        <f t="shared" si="9"/>
        <v>0.46333333333333326</v>
      </c>
      <c r="M34" s="12">
        <f t="shared" si="10"/>
        <v>0.39814814814814814</v>
      </c>
      <c r="N34" s="12">
        <f t="shared" si="11"/>
        <v>0.30188679245283023</v>
      </c>
      <c r="O34" s="12">
        <f t="shared" ref="O34:P34" si="58">1-O23/0.297</f>
        <v>0.27272727272727271</v>
      </c>
      <c r="P34" s="12">
        <f t="shared" si="58"/>
        <v>0.34006734006733996</v>
      </c>
      <c r="Q34" s="12">
        <f t="shared" si="13"/>
        <v>0.33157894736842108</v>
      </c>
      <c r="R34" s="12">
        <f t="shared" si="14"/>
        <v>0.30201342281879195</v>
      </c>
      <c r="S34" s="12">
        <f t="shared" si="15"/>
        <v>0.29819277108433739</v>
      </c>
      <c r="T34" s="12">
        <f t="shared" si="16"/>
        <v>0.31094527363184077</v>
      </c>
      <c r="U34" s="12">
        <f t="shared" si="17"/>
        <v>0.38226299694189603</v>
      </c>
      <c r="V34" s="12">
        <f t="shared" si="18"/>
        <v>0.39322033898305087</v>
      </c>
      <c r="W34" s="12">
        <f t="shared" si="19"/>
        <v>0.29881656804733736</v>
      </c>
      <c r="X34" s="12">
        <f t="shared" si="20"/>
        <v>0.33333333333333337</v>
      </c>
      <c r="Y34" s="12">
        <f t="shared" si="21"/>
        <v>0.46071428571428574</v>
      </c>
      <c r="Z34" s="12">
        <f t="shared" si="22"/>
        <v>0.34591194968553463</v>
      </c>
      <c r="AA34" s="12">
        <f t="shared" si="23"/>
        <v>0.25401929260450151</v>
      </c>
      <c r="AB34" s="12">
        <f t="shared" si="24"/>
        <v>0.45714285714285707</v>
      </c>
      <c r="AC34" s="12">
        <f t="shared" si="25"/>
        <v>0.39721254355400692</v>
      </c>
      <c r="AD34" s="12">
        <f t="shared" si="26"/>
        <v>0.48059701492537321</v>
      </c>
      <c r="AE34" s="12">
        <f t="shared" si="27"/>
        <v>0.37931034482758619</v>
      </c>
      <c r="AF34" s="12">
        <f t="shared" si="28"/>
        <v>0.32653061224489799</v>
      </c>
      <c r="AG34" s="12">
        <f t="shared" si="29"/>
        <v>0.32398753894081</v>
      </c>
      <c r="AH34" s="12">
        <f t="shared" si="30"/>
        <v>0.28742514970059885</v>
      </c>
      <c r="AI34" s="12">
        <f t="shared" si="31"/>
        <v>0.39436619718309862</v>
      </c>
      <c r="AJ34" s="12">
        <f t="shared" si="32"/>
        <v>0.48104956268221577</v>
      </c>
      <c r="AK34" s="12">
        <f t="shared" si="33"/>
        <v>0.33235294117647063</v>
      </c>
      <c r="AL34" s="12">
        <f t="shared" si="34"/>
        <v>0.36363636363636365</v>
      </c>
      <c r="AM34" s="12">
        <f t="shared" si="35"/>
        <v>0.39722222222222225</v>
      </c>
      <c r="AN34" s="12">
        <f t="shared" si="36"/>
        <v>0.34563758389261745</v>
      </c>
      <c r="AO34" s="12">
        <f t="shared" si="37"/>
        <v>0.4</v>
      </c>
      <c r="AP34" s="12">
        <f t="shared" si="38"/>
        <v>0.41233766233766234</v>
      </c>
      <c r="AQ34" s="12">
        <f t="shared" si="39"/>
        <v>0.35144927536231896</v>
      </c>
      <c r="AR34" s="12">
        <f t="shared" si="40"/>
        <v>0.37299035369774913</v>
      </c>
      <c r="AS34" s="12">
        <f t="shared" si="41"/>
        <v>0.3951048951048951</v>
      </c>
      <c r="AT34" s="12">
        <f t="shared" si="42"/>
        <v>0.43389830508474569</v>
      </c>
      <c r="AU34" s="12">
        <f t="shared" si="43"/>
        <v>0.36956521739130432</v>
      </c>
      <c r="AV34" s="12">
        <f t="shared" si="44"/>
        <v>0.37730061349693245</v>
      </c>
      <c r="AW34" s="12">
        <f t="shared" si="45"/>
        <v>0.30689655172413788</v>
      </c>
      <c r="AX34" s="12">
        <f t="shared" si="46"/>
        <v>0.28212290502793291</v>
      </c>
      <c r="AY34" s="12">
        <f t="shared" si="47"/>
        <v>0.27936507936507937</v>
      </c>
      <c r="AZ34" s="12">
        <f t="shared" si="48"/>
        <v>0.37248322147651003</v>
      </c>
    </row>
    <row r="35" spans="1:52" x14ac:dyDescent="0.4">
      <c r="B35" s="25" t="s">
        <v>13</v>
      </c>
      <c r="C35" s="12">
        <v>3.9701237042301853E-3</v>
      </c>
      <c r="D35" s="12">
        <v>4.0021078923111646E-3</v>
      </c>
      <c r="E35" s="12">
        <v>4.0254257211351143E-3</v>
      </c>
      <c r="F35" s="12">
        <v>4.1270597609442466E-3</v>
      </c>
      <c r="G35" s="12">
        <v>3.7057185941140719E-3</v>
      </c>
      <c r="H35" s="12">
        <v>4.5009262790149194E-3</v>
      </c>
      <c r="I35" s="12">
        <v>3.4814992918060098E-3</v>
      </c>
      <c r="J35" s="12">
        <v>3.6790686256643231E-3</v>
      </c>
      <c r="K35" s="12">
        <v>4.5069583881089384E-3</v>
      </c>
      <c r="L35" s="12">
        <v>4.853762787628578E-3</v>
      </c>
      <c r="M35" s="12">
        <v>4.5323012839073992E-3</v>
      </c>
      <c r="N35" s="12">
        <v>3.7604966820259092E-3</v>
      </c>
      <c r="O35" s="12">
        <v>3.042311778200568E-3</v>
      </c>
      <c r="P35" s="12">
        <v>3.8891091190901561E-3</v>
      </c>
      <c r="Q35" s="12">
        <v>3.7458344637851799E-3</v>
      </c>
      <c r="R35" s="12">
        <v>3.3738866611889829E-3</v>
      </c>
      <c r="S35" s="12">
        <v>3.0929872628330242E-3</v>
      </c>
      <c r="T35" s="12">
        <v>3.7064201560192988E-3</v>
      </c>
      <c r="U35" s="12">
        <v>4.2851459873791513E-3</v>
      </c>
      <c r="V35" s="12">
        <v>4.0751719206929774E-3</v>
      </c>
      <c r="W35" s="12">
        <v>3.5024190410374808E-3</v>
      </c>
      <c r="X35" s="12">
        <v>3.6568656991445561E-3</v>
      </c>
      <c r="Y35" s="12">
        <v>4.6126597434190146E-3</v>
      </c>
      <c r="Z35" s="12">
        <v>3.9994614865640791E-3</v>
      </c>
      <c r="AA35" s="12">
        <v>2.4985535935309858E-3</v>
      </c>
      <c r="AB35" s="12">
        <v>4.7886787633217029E-3</v>
      </c>
      <c r="AC35" s="12">
        <v>4.8975724908929376E-3</v>
      </c>
      <c r="AD35" s="12">
        <v>5.3326189035173268E-3</v>
      </c>
      <c r="AE35" s="12">
        <v>3.5177810870089918E-3</v>
      </c>
      <c r="AF35" s="12">
        <v>3.7627854926985502E-3</v>
      </c>
      <c r="AG35" s="12">
        <v>3.5084172642404592E-3</v>
      </c>
      <c r="AH35" s="12">
        <v>3.3868434657142992E-3</v>
      </c>
      <c r="AI35" s="12">
        <v>3.928284056396932E-3</v>
      </c>
      <c r="AJ35" s="12">
        <v>5.3696576361066898E-3</v>
      </c>
      <c r="AK35" s="12">
        <v>3.7606112188911332E-3</v>
      </c>
      <c r="AL35" s="12">
        <v>4.5418510859255318E-3</v>
      </c>
      <c r="AM35" s="12">
        <v>3.9208137847903243E-3</v>
      </c>
      <c r="AN35" s="12">
        <v>3.5593790545303829E-3</v>
      </c>
      <c r="AO35" s="12">
        <v>4.5686155155749714E-3</v>
      </c>
      <c r="AP35" s="12">
        <v>4.1691263293384111E-3</v>
      </c>
      <c r="AQ35" s="12">
        <v>3.1802500249804781E-3</v>
      </c>
      <c r="AR35" s="12">
        <v>3.9439522697924927E-3</v>
      </c>
      <c r="AS35" s="12">
        <v>3.684328654419128E-3</v>
      </c>
      <c r="AT35" s="12">
        <v>4.7858658845623802E-3</v>
      </c>
      <c r="AU35" s="12">
        <v>4.2745787199829771E-3</v>
      </c>
      <c r="AV35" s="12">
        <v>3.8995238903497399E-3</v>
      </c>
      <c r="AW35" s="12">
        <v>3.0534713884785591E-3</v>
      </c>
      <c r="AX35" s="12">
        <v>3.0554654160278652E-3</v>
      </c>
      <c r="AY35" s="12">
        <v>3.2048509864875639E-3</v>
      </c>
      <c r="AZ35" s="12">
        <v>3.824754353405463E-3</v>
      </c>
    </row>
    <row r="36" spans="1:52" x14ac:dyDescent="0.4">
      <c r="B36" s="25" t="s">
        <v>14</v>
      </c>
      <c r="C36" s="12">
        <v>-7.912726252251312E-3</v>
      </c>
      <c r="D36" s="12">
        <v>9.9410951703084449E-3</v>
      </c>
      <c r="E36" s="12">
        <v>-3.0550768757491298E-3</v>
      </c>
      <c r="F36" s="12">
        <v>-3.3523968801749682E-3</v>
      </c>
      <c r="G36" s="12">
        <v>-3.0856710797593778E-3</v>
      </c>
      <c r="H36" s="12">
        <v>-5.4834873710823406E-3</v>
      </c>
      <c r="I36" s="12">
        <v>-6.3992322329042839E-4</v>
      </c>
      <c r="J36" s="12">
        <v>-3.746925511935284E-3</v>
      </c>
      <c r="K36" s="12">
        <v>-6.7606538235298608E-4</v>
      </c>
      <c r="L36" s="12">
        <v>3.820892911496343E-4</v>
      </c>
      <c r="M36" s="12">
        <v>-3.6305828353128122E-4</v>
      </c>
      <c r="N36" s="12">
        <v>9.2381351581138915E-4</v>
      </c>
      <c r="O36" s="12">
        <v>4.0098687268338429E-3</v>
      </c>
      <c r="P36" s="12">
        <v>-4.3357899863344368E-4</v>
      </c>
      <c r="Q36" s="12">
        <v>-2.3498586486573329E-3</v>
      </c>
      <c r="R36" s="12">
        <v>3.7093273184971849E-3</v>
      </c>
      <c r="S36" s="12">
        <v>-1.948428554563481E-3</v>
      </c>
      <c r="T36" s="12">
        <v>-2.9964071791412921E-3</v>
      </c>
      <c r="U36" s="12">
        <v>-4.9635380891097092E-3</v>
      </c>
      <c r="V36" s="12">
        <v>-2.396166679952072E-3</v>
      </c>
      <c r="W36" s="12">
        <v>-1.8178701381901809E-3</v>
      </c>
      <c r="X36" s="12">
        <v>-2.16499491857236E-3</v>
      </c>
      <c r="Y36" s="12">
        <v>-2.8308485587024701E-3</v>
      </c>
      <c r="Z36" s="12">
        <v>-5.0946171458732259E-4</v>
      </c>
      <c r="AA36" s="12">
        <v>4.4565118822160743E-3</v>
      </c>
      <c r="AB36" s="12">
        <v>-4.4069945262914517E-4</v>
      </c>
      <c r="AC36" s="12">
        <v>6.1132554869081654E-3</v>
      </c>
      <c r="AD36" s="12">
        <v>9.2515081673827382E-4</v>
      </c>
      <c r="AE36" s="12">
        <v>-3.6747852187926089E-3</v>
      </c>
      <c r="AF36" s="12">
        <v>-1.0472119540457241E-3</v>
      </c>
      <c r="AG36" s="12">
        <v>-6.8057431918834574E-3</v>
      </c>
      <c r="AH36" s="12">
        <v>5.6555859578109879E-3</v>
      </c>
      <c r="AI36" s="12">
        <v>-7.2650612300478867E-3</v>
      </c>
      <c r="AJ36" s="12">
        <v>3.0738763528098678E-3</v>
      </c>
      <c r="AK36" s="12">
        <v>2.854576116888774E-3</v>
      </c>
      <c r="AL36" s="12">
        <v>-1.8220383205030941E-4</v>
      </c>
      <c r="AM36" s="12">
        <v>-7.4233516607657979E-4</v>
      </c>
      <c r="AN36" s="12">
        <v>-1.809089030530842E-3</v>
      </c>
      <c r="AO36" s="12">
        <v>9.0705594202983297E-4</v>
      </c>
      <c r="AP36" s="12">
        <v>2.3477422307027759E-4</v>
      </c>
      <c r="AQ36" s="12">
        <v>-6.9448110619105266E-3</v>
      </c>
      <c r="AR36" s="12">
        <v>-4.9305985142322761E-4</v>
      </c>
      <c r="AS36" s="12">
        <v>-6.2178994612426819E-3</v>
      </c>
      <c r="AT36" s="12">
        <v>2.405001709046672E-3</v>
      </c>
      <c r="AU36" s="12">
        <v>3.196289532348906E-3</v>
      </c>
      <c r="AV36" s="12">
        <v>-3.3339614878690189E-3</v>
      </c>
      <c r="AW36" s="12">
        <v>4.4799774332888731E-3</v>
      </c>
      <c r="AX36" s="12">
        <v>3.0300375531536189E-4</v>
      </c>
      <c r="AY36" s="12">
        <v>-7.5570324375147926E-3</v>
      </c>
      <c r="AZ36" s="12">
        <v>2.7523268872355899E-3</v>
      </c>
    </row>
    <row r="37" spans="1:52" x14ac:dyDescent="0.4">
      <c r="B37" s="25" t="s">
        <v>15</v>
      </c>
      <c r="C37" s="12">
        <v>102.7455960169751</v>
      </c>
      <c r="D37" s="12">
        <v>97.4633656376609</v>
      </c>
      <c r="E37" s="12">
        <v>100.12731690950019</v>
      </c>
      <c r="F37" s="12">
        <v>97.733597341437672</v>
      </c>
      <c r="G37" s="12">
        <v>108.77395593934069</v>
      </c>
      <c r="H37" s="12">
        <v>90.088897759024675</v>
      </c>
      <c r="I37" s="12">
        <v>115.0768360534293</v>
      </c>
      <c r="J37" s="12">
        <v>109.741613052687</v>
      </c>
      <c r="K37" s="12">
        <v>88.901656256576132</v>
      </c>
      <c r="L37" s="12">
        <v>82.331569999137358</v>
      </c>
      <c r="M37" s="12">
        <v>88.335490781488673</v>
      </c>
      <c r="N37" s="12">
        <v>106.12326515049411</v>
      </c>
      <c r="O37" s="12">
        <v>130.16093028683011</v>
      </c>
      <c r="P37" s="12">
        <v>102.9628037519075</v>
      </c>
      <c r="Q37" s="12">
        <v>107.412610604816</v>
      </c>
      <c r="R37" s="12">
        <v>117.4582054697259</v>
      </c>
      <c r="S37" s="12">
        <v>129.95476359847621</v>
      </c>
      <c r="T37" s="12">
        <v>108.7292833017507</v>
      </c>
      <c r="U37" s="12">
        <v>94.504023732640803</v>
      </c>
      <c r="V37" s="12">
        <v>98.743359669479958</v>
      </c>
      <c r="W37" s="12">
        <v>114.72581248278171</v>
      </c>
      <c r="X37" s="12">
        <v>109.97532532098469</v>
      </c>
      <c r="Y37" s="12">
        <v>87.331576783531489</v>
      </c>
      <c r="Z37" s="12">
        <v>100.1408472265759</v>
      </c>
      <c r="AA37" s="12">
        <v>158.30898690421819</v>
      </c>
      <c r="AB37" s="12">
        <v>83.622376702266081</v>
      </c>
      <c r="AC37" s="12">
        <v>80.424893198727773</v>
      </c>
      <c r="AD37" s="12">
        <v>74.836558997313162</v>
      </c>
      <c r="AE37" s="12">
        <v>114.7526736980722</v>
      </c>
      <c r="AF37" s="12">
        <v>106.5825337990307</v>
      </c>
      <c r="AG37" s="12">
        <v>115.9513571370917</v>
      </c>
      <c r="AH37" s="12">
        <v>116.4342013542159</v>
      </c>
      <c r="AI37" s="12">
        <v>103.6750538869117</v>
      </c>
      <c r="AJ37" s="12">
        <v>73.920192039465746</v>
      </c>
      <c r="AK37" s="12">
        <v>105.6066157246148</v>
      </c>
      <c r="AL37" s="12">
        <v>88.109934971701463</v>
      </c>
      <c r="AM37" s="12">
        <v>102.2089691483543</v>
      </c>
      <c r="AN37" s="12">
        <v>112.8874117858022</v>
      </c>
      <c r="AO37" s="12">
        <v>87.355336140109245</v>
      </c>
      <c r="AP37" s="12">
        <v>95.887050234903214</v>
      </c>
      <c r="AQ37" s="12">
        <v>127.9600056176113</v>
      </c>
      <c r="AR37" s="12">
        <v>101.5461223805568</v>
      </c>
      <c r="AS37" s="12">
        <v>110.2556089761453</v>
      </c>
      <c r="AT37" s="12">
        <v>83.076920223248038</v>
      </c>
      <c r="AU37" s="12">
        <v>92.828729206145326</v>
      </c>
      <c r="AV37" s="12">
        <v>103.4315913504237</v>
      </c>
      <c r="AW37" s="12">
        <v>129.53126859452419</v>
      </c>
      <c r="AX37" s="12">
        <v>130.813785077723</v>
      </c>
      <c r="AY37" s="12">
        <v>127.1687932312219</v>
      </c>
      <c r="AZ37" s="12">
        <v>103.8622709871721</v>
      </c>
    </row>
  </sheetData>
  <mergeCells count="3">
    <mergeCell ref="A2:A12"/>
    <mergeCell ref="A13:A23"/>
    <mergeCell ref="A24:A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37"/>
  <sheetViews>
    <sheetView topLeftCell="A10" zoomScale="85" zoomScaleNormal="85" workbookViewId="0">
      <selection activeCell="A13" sqref="A13:A23"/>
    </sheetView>
  </sheetViews>
  <sheetFormatPr defaultColWidth="8.86328125" defaultRowHeight="15.4" x14ac:dyDescent="0.4"/>
  <cols>
    <col min="1" max="1" width="8.59765625" style="6" customWidth="1"/>
    <col min="2" max="2" width="10.86328125" style="6" customWidth="1"/>
    <col min="3" max="3" width="8.59765625" style="6" customWidth="1"/>
    <col min="4" max="52" width="8.59765625" style="5" customWidth="1"/>
    <col min="53" max="16384" width="8.86328125" style="5"/>
  </cols>
  <sheetData>
    <row r="1" spans="1:52" x14ac:dyDescent="0.4">
      <c r="A1" s="1" t="s">
        <v>12</v>
      </c>
      <c r="B1" s="1" t="s">
        <v>67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</row>
    <row r="2" spans="1:52" x14ac:dyDescent="0.4">
      <c r="A2" s="16" t="s">
        <v>10</v>
      </c>
      <c r="B2" s="1">
        <v>0</v>
      </c>
      <c r="C2" s="1">
        <v>0</v>
      </c>
      <c r="D2" s="3">
        <v>0</v>
      </c>
      <c r="E2" s="1">
        <v>0</v>
      </c>
      <c r="F2" s="3">
        <v>0</v>
      </c>
      <c r="G2" s="1">
        <v>0</v>
      </c>
      <c r="H2" s="3">
        <v>0</v>
      </c>
      <c r="I2" s="1">
        <v>0</v>
      </c>
      <c r="J2" s="3">
        <v>0</v>
      </c>
      <c r="K2" s="1">
        <v>0</v>
      </c>
      <c r="L2" s="3">
        <v>0</v>
      </c>
      <c r="M2" s="1">
        <v>0</v>
      </c>
      <c r="N2" s="3">
        <v>0</v>
      </c>
      <c r="O2" s="1">
        <v>0</v>
      </c>
      <c r="P2" s="3">
        <v>0</v>
      </c>
      <c r="Q2" s="1">
        <v>0</v>
      </c>
      <c r="R2" s="3">
        <v>0</v>
      </c>
      <c r="S2" s="1">
        <v>0</v>
      </c>
      <c r="T2" s="3">
        <v>0</v>
      </c>
      <c r="U2" s="1">
        <v>0</v>
      </c>
      <c r="V2" s="3">
        <v>0</v>
      </c>
      <c r="W2" s="1">
        <v>0</v>
      </c>
      <c r="X2" s="3">
        <v>0</v>
      </c>
      <c r="Y2" s="1">
        <v>0</v>
      </c>
      <c r="Z2" s="3">
        <v>0</v>
      </c>
      <c r="AA2" s="1">
        <v>0</v>
      </c>
      <c r="AB2" s="3">
        <v>0</v>
      </c>
      <c r="AC2" s="1">
        <v>0</v>
      </c>
      <c r="AD2" s="3">
        <v>0</v>
      </c>
      <c r="AE2" s="1">
        <v>0</v>
      </c>
      <c r="AF2" s="3">
        <v>0</v>
      </c>
      <c r="AG2" s="1">
        <v>0</v>
      </c>
      <c r="AH2" s="3">
        <v>0</v>
      </c>
      <c r="AI2" s="1">
        <v>0</v>
      </c>
      <c r="AJ2" s="3">
        <v>0</v>
      </c>
      <c r="AK2" s="1">
        <v>0</v>
      </c>
      <c r="AL2" s="3">
        <v>0</v>
      </c>
      <c r="AM2" s="1">
        <v>0</v>
      </c>
      <c r="AN2" s="3">
        <v>0</v>
      </c>
      <c r="AO2" s="1">
        <v>0</v>
      </c>
      <c r="AP2" s="3">
        <v>0</v>
      </c>
      <c r="AQ2" s="1">
        <v>0</v>
      </c>
      <c r="AR2" s="3">
        <v>0</v>
      </c>
      <c r="AS2" s="1">
        <v>0</v>
      </c>
      <c r="AT2" s="3">
        <v>0</v>
      </c>
      <c r="AU2" s="1">
        <v>0</v>
      </c>
      <c r="AV2" s="3">
        <v>0</v>
      </c>
      <c r="AW2" s="1">
        <v>0</v>
      </c>
      <c r="AX2" s="3">
        <v>0</v>
      </c>
      <c r="AY2" s="1">
        <v>0</v>
      </c>
      <c r="AZ2" s="3">
        <v>0</v>
      </c>
    </row>
    <row r="3" spans="1:52" x14ac:dyDescent="0.4">
      <c r="A3" s="17"/>
      <c r="B3" s="1">
        <v>5</v>
      </c>
      <c r="C3" s="8">
        <v>108.710615801081</v>
      </c>
      <c r="D3" s="9">
        <v>114.59136970347799</v>
      </c>
      <c r="E3" s="9">
        <v>118.56843722089</v>
      </c>
      <c r="F3" s="9">
        <v>117.852995777863</v>
      </c>
      <c r="G3" s="9">
        <v>117.021638646802</v>
      </c>
      <c r="H3" s="9">
        <v>109.033978432723</v>
      </c>
      <c r="I3" s="9">
        <v>113.243061544075</v>
      </c>
      <c r="J3" s="9">
        <v>102.999760678878</v>
      </c>
      <c r="K3" s="9">
        <v>110.56573224791801</v>
      </c>
      <c r="L3" s="9">
        <v>122.36683315063399</v>
      </c>
      <c r="M3" s="3">
        <v>112.982263241201</v>
      </c>
      <c r="N3" s="3">
        <v>102.909585360116</v>
      </c>
      <c r="O3" s="3">
        <v>112.357360605313</v>
      </c>
      <c r="P3" s="3">
        <v>109.164657842875</v>
      </c>
      <c r="Q3" s="3">
        <v>112.245756583383</v>
      </c>
      <c r="R3" s="3">
        <v>104.670553107747</v>
      </c>
      <c r="S3" s="3">
        <v>108.500205539101</v>
      </c>
      <c r="T3" s="3">
        <v>105.788761135809</v>
      </c>
      <c r="U3" s="3">
        <v>119.10010829972801</v>
      </c>
      <c r="V3" s="3">
        <v>119.327504503459</v>
      </c>
      <c r="W3" s="3">
        <v>110.710248564164</v>
      </c>
      <c r="X3" s="3">
        <v>115.473264116759</v>
      </c>
      <c r="Y3" s="3">
        <v>113.779876042591</v>
      </c>
      <c r="Z3" s="3">
        <v>104.813493351942</v>
      </c>
      <c r="AA3" s="3">
        <v>120.115056294002</v>
      </c>
      <c r="AB3" s="3">
        <v>122.518328192741</v>
      </c>
      <c r="AC3" s="3">
        <v>105.988045866946</v>
      </c>
      <c r="AD3" s="3">
        <v>113.223146417856</v>
      </c>
      <c r="AE3" s="3">
        <v>126.95079970261</v>
      </c>
      <c r="AF3" s="3">
        <v>113.73858988723801</v>
      </c>
      <c r="AG3" s="3">
        <v>103.05092051682701</v>
      </c>
      <c r="AH3" s="3">
        <v>109.542586907489</v>
      </c>
      <c r="AI3" s="3">
        <v>119.945740924308</v>
      </c>
      <c r="AJ3" s="3">
        <v>111.89146568853501</v>
      </c>
      <c r="AK3" s="3">
        <v>113.614285578997</v>
      </c>
      <c r="AL3" s="3">
        <v>112.685368239825</v>
      </c>
      <c r="AM3" s="3">
        <v>118.21018166699299</v>
      </c>
      <c r="AN3" s="3">
        <v>126.27964604682199</v>
      </c>
      <c r="AO3" s="3">
        <v>108.52538786829901</v>
      </c>
      <c r="AP3" s="3">
        <v>124.15597470492899</v>
      </c>
      <c r="AQ3" s="3">
        <v>122.773755468049</v>
      </c>
      <c r="AR3" s="3">
        <v>119.07490018854</v>
      </c>
      <c r="AS3" s="3">
        <v>116.40681765710499</v>
      </c>
      <c r="AT3" s="3">
        <v>110.91285551764</v>
      </c>
      <c r="AU3" s="3">
        <v>108.915002053915</v>
      </c>
      <c r="AV3" s="3">
        <v>114.416247437035</v>
      </c>
      <c r="AW3" s="3">
        <v>123.862975346467</v>
      </c>
      <c r="AX3" s="3">
        <v>111.20203915837401</v>
      </c>
      <c r="AY3" s="3">
        <v>104.778724268768</v>
      </c>
      <c r="AZ3" s="3">
        <v>125.022543602021</v>
      </c>
    </row>
    <row r="4" spans="1:52" x14ac:dyDescent="0.4">
      <c r="A4" s="17"/>
      <c r="B4" s="1">
        <v>10</v>
      </c>
      <c r="C4" s="8">
        <v>121.98376944104901</v>
      </c>
      <c r="D4" s="9">
        <v>138.205119234112</v>
      </c>
      <c r="E4" s="9">
        <v>136.24624585119</v>
      </c>
      <c r="F4" s="9">
        <v>138.08170506571</v>
      </c>
      <c r="G4" s="9">
        <v>134.85772348733599</v>
      </c>
      <c r="H4" s="9">
        <v>123.597059616553</v>
      </c>
      <c r="I4" s="9">
        <v>133.48231350875599</v>
      </c>
      <c r="J4" s="9">
        <v>120.379755110293</v>
      </c>
      <c r="K4" s="9">
        <v>125.961975615995</v>
      </c>
      <c r="L4" s="9">
        <v>143.807590184215</v>
      </c>
      <c r="M4" s="3">
        <v>133.01666473066001</v>
      </c>
      <c r="N4" s="3">
        <v>116.598619531759</v>
      </c>
      <c r="O4" s="3">
        <v>131.535639355841</v>
      </c>
      <c r="P4" s="3">
        <v>124.70560045193901</v>
      </c>
      <c r="Q4" s="3">
        <v>129.25402386906501</v>
      </c>
      <c r="R4" s="3">
        <v>125.964779568484</v>
      </c>
      <c r="S4" s="3">
        <v>126.703769302259</v>
      </c>
      <c r="T4" s="3">
        <v>120.01956921585899</v>
      </c>
      <c r="U4" s="3">
        <v>134.21164193957</v>
      </c>
      <c r="V4" s="3">
        <v>140.94336839873901</v>
      </c>
      <c r="W4" s="3">
        <v>125.350840303844</v>
      </c>
      <c r="X4" s="3">
        <v>131.919020458039</v>
      </c>
      <c r="Y4" s="3">
        <v>130.96816464582801</v>
      </c>
      <c r="Z4" s="3">
        <v>121.882782121189</v>
      </c>
      <c r="AA4" s="3">
        <v>140.621463866906</v>
      </c>
      <c r="AB4" s="3">
        <v>141.27353388515101</v>
      </c>
      <c r="AC4" s="3">
        <v>124.053937218367</v>
      </c>
      <c r="AD4" s="3">
        <v>130.51050662084199</v>
      </c>
      <c r="AE4" s="3">
        <v>140.63415474615999</v>
      </c>
      <c r="AF4" s="3">
        <v>132.69861374919299</v>
      </c>
      <c r="AG4" s="3">
        <v>125.715938123252</v>
      </c>
      <c r="AH4" s="3">
        <v>127.36421735336999</v>
      </c>
      <c r="AI4" s="3">
        <v>137.174099053411</v>
      </c>
      <c r="AJ4" s="3">
        <v>125.851885465425</v>
      </c>
      <c r="AK4" s="3">
        <v>129.950875219708</v>
      </c>
      <c r="AL4" s="3">
        <v>132.761903326945</v>
      </c>
      <c r="AM4" s="3">
        <v>143.31053312916501</v>
      </c>
      <c r="AN4" s="3">
        <v>143.750543439122</v>
      </c>
      <c r="AO4" s="3">
        <v>124.742930039108</v>
      </c>
      <c r="AP4" s="3">
        <v>143.37494266069999</v>
      </c>
      <c r="AQ4" s="3">
        <v>139.41243210517499</v>
      </c>
      <c r="AR4" s="3">
        <v>141.05574813453799</v>
      </c>
      <c r="AS4" s="3">
        <v>136.550569566251</v>
      </c>
      <c r="AT4" s="3">
        <v>128.833938515174</v>
      </c>
      <c r="AU4" s="3">
        <v>128.76980485809301</v>
      </c>
      <c r="AV4" s="3">
        <v>134.909138690616</v>
      </c>
      <c r="AW4" s="3">
        <v>145.75588259937101</v>
      </c>
      <c r="AX4" s="3">
        <v>130.298365410781</v>
      </c>
      <c r="AY4" s="3">
        <v>127.207106420149</v>
      </c>
      <c r="AZ4" s="3">
        <v>144.65279088486099</v>
      </c>
    </row>
    <row r="5" spans="1:52" x14ac:dyDescent="0.4">
      <c r="A5" s="17"/>
      <c r="B5" s="1">
        <v>15</v>
      </c>
      <c r="C5" s="8">
        <v>126.13859710963</v>
      </c>
      <c r="D5" s="9">
        <v>135.62177114222601</v>
      </c>
      <c r="E5" s="9">
        <v>133.56542638145601</v>
      </c>
      <c r="F5" s="9">
        <v>135.372142344103</v>
      </c>
      <c r="G5" s="9">
        <v>137.499992433714</v>
      </c>
      <c r="H5" s="9">
        <v>124.740088837952</v>
      </c>
      <c r="I5" s="9">
        <v>135.340009702381</v>
      </c>
      <c r="J5" s="9">
        <v>119.980183314507</v>
      </c>
      <c r="K5" s="9">
        <v>130.52843132935899</v>
      </c>
      <c r="L5" s="9">
        <v>142.78351836705801</v>
      </c>
      <c r="M5" s="3">
        <v>132.618432594974</v>
      </c>
      <c r="N5" s="3">
        <v>116.541844409448</v>
      </c>
      <c r="O5" s="3">
        <v>130.85672315633599</v>
      </c>
      <c r="P5" s="3">
        <v>127.040485247113</v>
      </c>
      <c r="Q5" s="3">
        <v>130.64707513327599</v>
      </c>
      <c r="R5" s="3">
        <v>128.84982033910001</v>
      </c>
      <c r="S5" s="3">
        <v>128.016229708221</v>
      </c>
      <c r="T5" s="3">
        <v>119.67234094528099</v>
      </c>
      <c r="U5" s="3">
        <v>138.211623630106</v>
      </c>
      <c r="V5" s="3">
        <v>140.08304069515799</v>
      </c>
      <c r="W5" s="3">
        <v>127.634699067874</v>
      </c>
      <c r="X5" s="3">
        <v>135.691614076132</v>
      </c>
      <c r="Y5" s="3">
        <v>134.519478197674</v>
      </c>
      <c r="Z5" s="3">
        <v>121.822136449281</v>
      </c>
      <c r="AA5" s="3">
        <v>142.97724750875699</v>
      </c>
      <c r="AB5" s="3">
        <v>142.03454568238899</v>
      </c>
      <c r="AC5" s="3">
        <v>124.777248349614</v>
      </c>
      <c r="AD5" s="3">
        <v>132.99271676294799</v>
      </c>
      <c r="AE5" s="3">
        <v>141.19129700352201</v>
      </c>
      <c r="AF5" s="3">
        <v>132.63156627067701</v>
      </c>
      <c r="AG5" s="3">
        <v>127.45824800752401</v>
      </c>
      <c r="AH5" s="3">
        <v>128.30433678571401</v>
      </c>
      <c r="AI5" s="3">
        <v>140.971580583747</v>
      </c>
      <c r="AJ5" s="3">
        <v>129.78254112168901</v>
      </c>
      <c r="AK5" s="3">
        <v>130.39491898059001</v>
      </c>
      <c r="AL5" s="3">
        <v>134.895526082955</v>
      </c>
      <c r="AM5" s="3">
        <v>141.05987823116499</v>
      </c>
      <c r="AN5" s="3">
        <v>146.813952095622</v>
      </c>
      <c r="AO5" s="3">
        <v>125.95889305129801</v>
      </c>
      <c r="AP5" s="3">
        <v>144.46050545977599</v>
      </c>
      <c r="AQ5" s="3">
        <v>141.54243861449001</v>
      </c>
      <c r="AR5" s="3">
        <v>141.514459473893</v>
      </c>
      <c r="AS5" s="3">
        <v>137.22808970480301</v>
      </c>
      <c r="AT5" s="3">
        <v>131.870343278039</v>
      </c>
      <c r="AU5" s="3">
        <v>128.06127295708501</v>
      </c>
      <c r="AV5" s="3">
        <v>138.407055849237</v>
      </c>
      <c r="AW5" s="3">
        <v>146.92230006541399</v>
      </c>
      <c r="AX5" s="3">
        <v>129.75769774353</v>
      </c>
      <c r="AY5" s="3">
        <v>125.701907966193</v>
      </c>
      <c r="AZ5" s="3">
        <v>143.81398006979299</v>
      </c>
    </row>
    <row r="6" spans="1:52" x14ac:dyDescent="0.4">
      <c r="A6" s="17"/>
      <c r="B6" s="1">
        <v>20</v>
      </c>
      <c r="C6" s="8">
        <v>128.02676166624499</v>
      </c>
      <c r="D6" s="9">
        <v>138.74567789048999</v>
      </c>
      <c r="E6" s="9">
        <v>141.25107043542801</v>
      </c>
      <c r="F6" s="9">
        <v>139.496580977131</v>
      </c>
      <c r="G6" s="9">
        <v>143.276796455679</v>
      </c>
      <c r="H6" s="9">
        <v>130.557281694708</v>
      </c>
      <c r="I6" s="9">
        <v>139.936529208373</v>
      </c>
      <c r="J6" s="9">
        <v>122.675577254986</v>
      </c>
      <c r="K6" s="9">
        <v>133.71595467596899</v>
      </c>
      <c r="L6" s="9">
        <v>146.13790159672999</v>
      </c>
      <c r="M6" s="3">
        <v>137.550898817828</v>
      </c>
      <c r="N6" s="3">
        <v>120.522449768244</v>
      </c>
      <c r="O6" s="3">
        <v>133.33406099653899</v>
      </c>
      <c r="P6" s="3">
        <v>130.99921091543601</v>
      </c>
      <c r="Q6" s="3">
        <v>133.58096596833701</v>
      </c>
      <c r="R6" s="3">
        <v>131.05145265200099</v>
      </c>
      <c r="S6" s="3">
        <v>132.89746486155801</v>
      </c>
      <c r="T6" s="3">
        <v>124.330875861191</v>
      </c>
      <c r="U6" s="3">
        <v>138.10374267527101</v>
      </c>
      <c r="V6" s="3">
        <v>146.35935910416401</v>
      </c>
      <c r="W6" s="3">
        <v>128.63079009983099</v>
      </c>
      <c r="X6" s="3">
        <v>138.80098814555501</v>
      </c>
      <c r="Y6" s="3">
        <v>135.66720545833701</v>
      </c>
      <c r="Z6" s="3">
        <v>126.178542428184</v>
      </c>
      <c r="AA6" s="3">
        <v>145.91803875647801</v>
      </c>
      <c r="AB6" s="3">
        <v>146.30313710153399</v>
      </c>
      <c r="AC6" s="3">
        <v>128.22035216411101</v>
      </c>
      <c r="AD6" s="3">
        <v>136.00146409975</v>
      </c>
      <c r="AE6" s="3">
        <v>144.099466778883</v>
      </c>
      <c r="AF6" s="3">
        <v>136.842722744209</v>
      </c>
      <c r="AG6" s="3">
        <v>127.818879517227</v>
      </c>
      <c r="AH6" s="3">
        <v>130.303329836296</v>
      </c>
      <c r="AI6" s="3">
        <v>140.603424970433</v>
      </c>
      <c r="AJ6" s="3">
        <v>131.971359185468</v>
      </c>
      <c r="AK6" s="3">
        <v>135.75011146323999</v>
      </c>
      <c r="AL6" s="3">
        <v>135.74549180074899</v>
      </c>
      <c r="AM6" s="3">
        <v>144.38855781935399</v>
      </c>
      <c r="AN6" s="3">
        <v>151.64049387194001</v>
      </c>
      <c r="AO6" s="3">
        <v>129.64135322368799</v>
      </c>
      <c r="AP6" s="3">
        <v>147.50802364065399</v>
      </c>
      <c r="AQ6" s="3">
        <v>146.13983991007299</v>
      </c>
      <c r="AR6" s="3">
        <v>145.66250566324601</v>
      </c>
      <c r="AS6" s="3">
        <v>140.26685345403999</v>
      </c>
      <c r="AT6" s="3">
        <v>134.09024840306299</v>
      </c>
      <c r="AU6" s="3">
        <v>132.10181504749301</v>
      </c>
      <c r="AV6" s="3">
        <v>142.95393799407401</v>
      </c>
      <c r="AW6" s="3">
        <v>151.55826312815901</v>
      </c>
      <c r="AX6" s="3">
        <v>134.45243161675</v>
      </c>
      <c r="AY6" s="3">
        <v>130.74758596048099</v>
      </c>
      <c r="AZ6" s="3">
        <v>147.553358920558</v>
      </c>
    </row>
    <row r="7" spans="1:52" x14ac:dyDescent="0.4">
      <c r="A7" s="17"/>
      <c r="B7" s="1">
        <v>25</v>
      </c>
      <c r="C7" s="8">
        <v>138.06052744102101</v>
      </c>
      <c r="D7" s="9">
        <v>150.56697380405899</v>
      </c>
      <c r="E7" s="9">
        <v>144.364530359508</v>
      </c>
      <c r="F7" s="9">
        <v>149.40109267871699</v>
      </c>
      <c r="G7" s="9">
        <v>150.22571810142901</v>
      </c>
      <c r="H7" s="9">
        <v>139.503405926521</v>
      </c>
      <c r="I7" s="9">
        <v>146.362482996604</v>
      </c>
      <c r="J7" s="9">
        <v>132.89475540778</v>
      </c>
      <c r="K7" s="9">
        <v>140.72594447261801</v>
      </c>
      <c r="L7" s="9">
        <v>155.29952512789399</v>
      </c>
      <c r="M7" s="3">
        <v>145.23338572932801</v>
      </c>
      <c r="N7" s="3">
        <v>127.096144035683</v>
      </c>
      <c r="O7" s="3">
        <v>143.27664122950901</v>
      </c>
      <c r="P7" s="3">
        <v>139.257766291823</v>
      </c>
      <c r="Q7" s="3">
        <v>140.82282633304499</v>
      </c>
      <c r="R7" s="3">
        <v>140.13477601174</v>
      </c>
      <c r="S7" s="3">
        <v>141.63666282868999</v>
      </c>
      <c r="T7" s="3">
        <v>130.36182649197701</v>
      </c>
      <c r="U7" s="3">
        <v>149.40310609893399</v>
      </c>
      <c r="V7" s="3">
        <v>154.62377957198899</v>
      </c>
      <c r="W7" s="3">
        <v>136.691457163846</v>
      </c>
      <c r="X7" s="3">
        <v>145.88997481589101</v>
      </c>
      <c r="Y7" s="3">
        <v>144.31397653922099</v>
      </c>
      <c r="Z7" s="3">
        <v>130.85134050028401</v>
      </c>
      <c r="AA7" s="3">
        <v>154.69262966965499</v>
      </c>
      <c r="AB7" s="3">
        <v>153.19065952557</v>
      </c>
      <c r="AC7" s="3">
        <v>135.24417395718601</v>
      </c>
      <c r="AD7" s="3">
        <v>146.17465749369299</v>
      </c>
      <c r="AE7" s="3">
        <v>150.397980134736</v>
      </c>
      <c r="AF7" s="3">
        <v>144.65690647546299</v>
      </c>
      <c r="AG7" s="3">
        <v>137.29654466882499</v>
      </c>
      <c r="AH7" s="3">
        <v>141.35669585613601</v>
      </c>
      <c r="AI7" s="3">
        <v>152.74538450969399</v>
      </c>
      <c r="AJ7" s="3">
        <v>138.95625345300601</v>
      </c>
      <c r="AK7" s="3">
        <v>142.61707040319101</v>
      </c>
      <c r="AL7" s="3">
        <v>144.34039154322801</v>
      </c>
      <c r="AM7" s="3">
        <v>149.606791738863</v>
      </c>
      <c r="AN7" s="3">
        <v>158.291639945951</v>
      </c>
      <c r="AO7" s="3">
        <v>138.622943551264</v>
      </c>
      <c r="AP7" s="3">
        <v>157.22231339675901</v>
      </c>
      <c r="AQ7" s="3">
        <v>150.20501798864601</v>
      </c>
      <c r="AR7" s="3">
        <v>155.801209866118</v>
      </c>
      <c r="AS7" s="3">
        <v>149.65790402868299</v>
      </c>
      <c r="AT7" s="3">
        <v>143.506618324051</v>
      </c>
      <c r="AU7" s="3">
        <v>139.92453396363001</v>
      </c>
      <c r="AV7" s="3">
        <v>148.809517296113</v>
      </c>
      <c r="AW7" s="3">
        <v>157.73627354899199</v>
      </c>
      <c r="AX7" s="3">
        <v>141.17245550219499</v>
      </c>
      <c r="AY7" s="3">
        <v>141.18986859546499</v>
      </c>
      <c r="AZ7" s="3">
        <v>155.37778839147001</v>
      </c>
    </row>
    <row r="8" spans="1:52" x14ac:dyDescent="0.4">
      <c r="A8" s="17"/>
      <c r="B8" s="1">
        <v>30</v>
      </c>
      <c r="C8" s="8">
        <v>142.83727734796301</v>
      </c>
      <c r="D8" s="9">
        <v>161.432810472065</v>
      </c>
      <c r="E8" s="9">
        <v>161.102947789345</v>
      </c>
      <c r="F8" s="9">
        <v>158.236268971242</v>
      </c>
      <c r="G8" s="9">
        <v>160.26199431705101</v>
      </c>
      <c r="H8" s="9">
        <v>144.88523389098199</v>
      </c>
      <c r="I8" s="9">
        <v>157.07652031857401</v>
      </c>
      <c r="J8" s="9">
        <v>144.055827690065</v>
      </c>
      <c r="K8" s="9">
        <v>153.74578308203499</v>
      </c>
      <c r="L8" s="9">
        <v>164.27547399166099</v>
      </c>
      <c r="M8" s="3">
        <v>153.37612406203499</v>
      </c>
      <c r="N8" s="3">
        <v>136.87224800190299</v>
      </c>
      <c r="O8" s="3">
        <v>149.77608524546599</v>
      </c>
      <c r="P8" s="3">
        <v>146.865058418149</v>
      </c>
      <c r="Q8" s="3">
        <v>150.79512854886599</v>
      </c>
      <c r="R8" s="3">
        <v>145.806801611102</v>
      </c>
      <c r="S8" s="3">
        <v>147.285385596483</v>
      </c>
      <c r="T8" s="3">
        <v>141.51978244692799</v>
      </c>
      <c r="U8" s="3">
        <v>158.976239116687</v>
      </c>
      <c r="V8" s="3">
        <v>160.628680104213</v>
      </c>
      <c r="W8" s="3">
        <v>147.02958136325299</v>
      </c>
      <c r="X8" s="3">
        <v>155.72510466614801</v>
      </c>
      <c r="Y8" s="3">
        <v>150.05642224284099</v>
      </c>
      <c r="Z8" s="3">
        <v>140.05299074932</v>
      </c>
      <c r="AA8" s="3">
        <v>160.64530979937999</v>
      </c>
      <c r="AB8" s="3">
        <v>159.73850369937901</v>
      </c>
      <c r="AC8" s="3">
        <v>146.43895438182</v>
      </c>
      <c r="AD8" s="3">
        <v>151.025436645502</v>
      </c>
      <c r="AE8" s="3">
        <v>160.04554483060701</v>
      </c>
      <c r="AF8" s="3">
        <v>154.968049360941</v>
      </c>
      <c r="AG8" s="3">
        <v>145.09944217891501</v>
      </c>
      <c r="AH8" s="3">
        <v>147.41349913505499</v>
      </c>
      <c r="AI8" s="3">
        <v>158.83227853354299</v>
      </c>
      <c r="AJ8" s="3">
        <v>145.93156842748999</v>
      </c>
      <c r="AK8" s="3">
        <v>153.86135273307099</v>
      </c>
      <c r="AL8" s="3">
        <v>152.75396780232899</v>
      </c>
      <c r="AM8" s="3">
        <v>165.12831434823499</v>
      </c>
      <c r="AN8" s="3">
        <v>173.78691622298501</v>
      </c>
      <c r="AO8" s="3">
        <v>149.674521254533</v>
      </c>
      <c r="AP8" s="3">
        <v>163.776792047599</v>
      </c>
      <c r="AQ8" s="3">
        <v>161.57291091072199</v>
      </c>
      <c r="AR8" s="3">
        <v>164.47150814298499</v>
      </c>
      <c r="AS8" s="3">
        <v>153.48985873647501</v>
      </c>
      <c r="AT8" s="3">
        <v>148.883988828063</v>
      </c>
      <c r="AU8" s="3">
        <v>147.24808979317899</v>
      </c>
      <c r="AV8" s="3">
        <v>156.66435973514001</v>
      </c>
      <c r="AW8" s="3">
        <v>167.543146856042</v>
      </c>
      <c r="AX8" s="3">
        <v>147.90390608323301</v>
      </c>
      <c r="AY8" s="3">
        <v>149.86996359120801</v>
      </c>
      <c r="AZ8" s="3">
        <v>168.147120139712</v>
      </c>
    </row>
    <row r="9" spans="1:52" x14ac:dyDescent="0.4">
      <c r="A9" s="17"/>
      <c r="B9" s="1">
        <v>35</v>
      </c>
      <c r="C9" s="8">
        <v>161.00020444711299</v>
      </c>
      <c r="D9" s="9">
        <v>183.533924176413</v>
      </c>
      <c r="E9" s="9">
        <v>186.94868693802101</v>
      </c>
      <c r="F9" s="9">
        <v>190.99038337625001</v>
      </c>
      <c r="G9" s="9">
        <v>182.84641010233099</v>
      </c>
      <c r="H9" s="9">
        <v>172.618956360477</v>
      </c>
      <c r="I9" s="9">
        <v>176.685237415861</v>
      </c>
      <c r="J9" s="9">
        <v>169.38179234730001</v>
      </c>
      <c r="K9" s="9">
        <v>174.34856087471999</v>
      </c>
      <c r="L9" s="9">
        <v>186.09378789861</v>
      </c>
      <c r="M9" s="3">
        <v>177.14244290493099</v>
      </c>
      <c r="N9" s="3">
        <v>163.443826010447</v>
      </c>
      <c r="O9" s="3">
        <v>179.361151334585</v>
      </c>
      <c r="P9" s="3">
        <v>171.07425319054099</v>
      </c>
      <c r="Q9" s="3">
        <v>174.351780925219</v>
      </c>
      <c r="R9" s="3">
        <v>178.568966356468</v>
      </c>
      <c r="S9" s="3">
        <v>172.092140051168</v>
      </c>
      <c r="T9" s="3">
        <v>166.02607760523</v>
      </c>
      <c r="U9" s="3">
        <v>178.91671366985901</v>
      </c>
      <c r="V9" s="3">
        <v>187.00773364047299</v>
      </c>
      <c r="W9" s="3">
        <v>172.21887406136099</v>
      </c>
      <c r="X9" s="3">
        <v>173.31112655453799</v>
      </c>
      <c r="Y9" s="3">
        <v>177.73275333082199</v>
      </c>
      <c r="Z9" s="3">
        <v>159.388117880637</v>
      </c>
      <c r="AA9" s="3">
        <v>181.809228755844</v>
      </c>
      <c r="AB9" s="3">
        <v>188.039588507952</v>
      </c>
      <c r="AC9" s="3">
        <v>172.96244530677001</v>
      </c>
      <c r="AD9" s="3">
        <v>173.75842971743401</v>
      </c>
      <c r="AE9" s="3">
        <v>183.16562200566</v>
      </c>
      <c r="AF9" s="3">
        <v>178.05825655611599</v>
      </c>
      <c r="AG9" s="3">
        <v>163.545528727251</v>
      </c>
      <c r="AH9" s="3">
        <v>171.142526711051</v>
      </c>
      <c r="AI9" s="3">
        <v>187.44204944168101</v>
      </c>
      <c r="AJ9" s="3">
        <v>172.709851109038</v>
      </c>
      <c r="AK9" s="3">
        <v>175.57346662825</v>
      </c>
      <c r="AL9" s="3">
        <v>174.04604680240601</v>
      </c>
      <c r="AM9" s="3">
        <v>183.13546524345901</v>
      </c>
      <c r="AN9" s="3">
        <v>196.73720681955999</v>
      </c>
      <c r="AO9" s="3">
        <v>173.05224509816099</v>
      </c>
      <c r="AP9" s="3">
        <v>191.25117150513799</v>
      </c>
      <c r="AQ9" s="3">
        <v>188.69096589317601</v>
      </c>
      <c r="AR9" s="3">
        <v>192.873241055238</v>
      </c>
      <c r="AS9" s="3">
        <v>178.65581398165199</v>
      </c>
      <c r="AT9" s="3">
        <v>173.26583229633599</v>
      </c>
      <c r="AU9" s="3">
        <v>169.886788247932</v>
      </c>
      <c r="AV9" s="3">
        <v>179.19733128494099</v>
      </c>
      <c r="AW9" s="3">
        <v>187.339088605049</v>
      </c>
      <c r="AX9" s="3">
        <v>170.995038982712</v>
      </c>
      <c r="AY9" s="3">
        <v>176.64736193856001</v>
      </c>
      <c r="AZ9" s="3">
        <v>195.31303562591401</v>
      </c>
    </row>
    <row r="10" spans="1:52" x14ac:dyDescent="0.4">
      <c r="A10" s="17"/>
      <c r="B10" s="1">
        <v>40</v>
      </c>
      <c r="C10" s="8">
        <v>159.51233709639899</v>
      </c>
      <c r="D10" s="9">
        <v>175.03676571467801</v>
      </c>
      <c r="E10" s="9">
        <v>177.09478466355799</v>
      </c>
      <c r="F10" s="9">
        <v>175.97930986079601</v>
      </c>
      <c r="G10" s="9">
        <v>172.080234775371</v>
      </c>
      <c r="H10" s="9">
        <v>163.72097495850599</v>
      </c>
      <c r="I10" s="9">
        <v>178.16453295275201</v>
      </c>
      <c r="J10" s="9">
        <v>158.75501668550001</v>
      </c>
      <c r="K10" s="9">
        <v>170.57897505935199</v>
      </c>
      <c r="L10" s="9">
        <v>181.939157827825</v>
      </c>
      <c r="M10" s="3">
        <v>169.449812037501</v>
      </c>
      <c r="N10" s="3">
        <v>152.334025198462</v>
      </c>
      <c r="O10" s="3">
        <v>166.11022061495899</v>
      </c>
      <c r="P10" s="3">
        <v>165.42560363062</v>
      </c>
      <c r="Q10" s="3">
        <v>170.67433871171701</v>
      </c>
      <c r="R10" s="3">
        <v>163.09875329111799</v>
      </c>
      <c r="S10" s="3">
        <v>165.737547741469</v>
      </c>
      <c r="T10" s="3">
        <v>158.693923565463</v>
      </c>
      <c r="U10" s="3">
        <v>176.88607104380301</v>
      </c>
      <c r="V10" s="3">
        <v>177.86000624059699</v>
      </c>
      <c r="W10" s="3">
        <v>159.34718502160899</v>
      </c>
      <c r="X10" s="3">
        <v>170.24840423912099</v>
      </c>
      <c r="Y10" s="3">
        <v>167.46405160926801</v>
      </c>
      <c r="Z10" s="3">
        <v>159.15494217122301</v>
      </c>
      <c r="AA10" s="3">
        <v>179.49171861376999</v>
      </c>
      <c r="AB10" s="3">
        <v>173.495753303963</v>
      </c>
      <c r="AC10" s="3">
        <v>165.73126225370601</v>
      </c>
      <c r="AD10" s="3">
        <v>171.46476620338001</v>
      </c>
      <c r="AE10" s="3">
        <v>176.53666644596399</v>
      </c>
      <c r="AF10" s="3">
        <v>180.524506333613</v>
      </c>
      <c r="AG10" s="3">
        <v>165.23129967771601</v>
      </c>
      <c r="AH10" s="3">
        <v>161.783829486971</v>
      </c>
      <c r="AI10" s="3">
        <v>182.20070139328499</v>
      </c>
      <c r="AJ10" s="3">
        <v>162.244487337549</v>
      </c>
      <c r="AK10" s="3">
        <v>167.16344262767001</v>
      </c>
      <c r="AL10" s="3">
        <v>169.420933642042</v>
      </c>
      <c r="AM10" s="3">
        <v>181.79854795333699</v>
      </c>
      <c r="AN10" s="3">
        <v>182.98825765139199</v>
      </c>
      <c r="AO10" s="3">
        <v>169.40950096160199</v>
      </c>
      <c r="AP10" s="3">
        <v>181.98613749609601</v>
      </c>
      <c r="AQ10" s="3">
        <v>178.06107695074701</v>
      </c>
      <c r="AR10" s="3">
        <v>185.55321726556599</v>
      </c>
      <c r="AS10" s="3">
        <v>170.58347245303199</v>
      </c>
      <c r="AT10" s="3">
        <v>165.30495805304</v>
      </c>
      <c r="AU10" s="3">
        <v>164.09365007507299</v>
      </c>
      <c r="AV10" s="3">
        <v>177.77103750177901</v>
      </c>
      <c r="AW10" s="3">
        <v>184.38503995714399</v>
      </c>
      <c r="AX10" s="3">
        <v>162.77876883812499</v>
      </c>
      <c r="AY10" s="3">
        <v>164.92515598676701</v>
      </c>
      <c r="AZ10" s="3">
        <v>182.599077560561</v>
      </c>
    </row>
    <row r="11" spans="1:52" x14ac:dyDescent="0.4">
      <c r="A11" s="17"/>
      <c r="B11" s="1">
        <v>45</v>
      </c>
      <c r="C11" s="8">
        <v>186.74830861411101</v>
      </c>
      <c r="D11" s="9">
        <v>214.39081226555399</v>
      </c>
      <c r="E11" s="9">
        <v>211.64395224027101</v>
      </c>
      <c r="F11" s="9">
        <v>219.29192215819299</v>
      </c>
      <c r="G11" s="9">
        <v>207.084060016503</v>
      </c>
      <c r="H11" s="9">
        <v>207.45351636715</v>
      </c>
      <c r="I11" s="9">
        <v>209.97282612622701</v>
      </c>
      <c r="J11" s="9">
        <v>200.55616308632301</v>
      </c>
      <c r="K11" s="9">
        <v>205.392270580722</v>
      </c>
      <c r="L11" s="9">
        <v>219.659734254559</v>
      </c>
      <c r="M11" s="3">
        <v>201.76263252396899</v>
      </c>
      <c r="N11" s="3">
        <v>187.87460066306701</v>
      </c>
      <c r="O11" s="3">
        <v>204.88208135253601</v>
      </c>
      <c r="P11" s="3">
        <v>197.773335235953</v>
      </c>
      <c r="Q11" s="3">
        <v>205.14893454951601</v>
      </c>
      <c r="R11" s="3">
        <v>206.66741839011499</v>
      </c>
      <c r="S11" s="3">
        <v>199.67314758313901</v>
      </c>
      <c r="T11" s="3">
        <v>191.41125403482101</v>
      </c>
      <c r="U11" s="3">
        <v>207.863301955586</v>
      </c>
      <c r="V11" s="3">
        <v>213.025863766827</v>
      </c>
      <c r="W11" s="3">
        <v>203.41526477906999</v>
      </c>
      <c r="X11" s="3">
        <v>199.93328497256499</v>
      </c>
      <c r="Y11" s="3">
        <v>203.32521309455799</v>
      </c>
      <c r="Z11" s="3">
        <v>194.63099921196101</v>
      </c>
      <c r="AA11" s="3">
        <v>215.24083549526401</v>
      </c>
      <c r="AB11" s="3">
        <v>211.25352770590999</v>
      </c>
      <c r="AC11" s="3">
        <v>204.38004047381401</v>
      </c>
      <c r="AD11" s="3">
        <v>203.16599371499899</v>
      </c>
      <c r="AE11" s="3">
        <v>209.68639018445501</v>
      </c>
      <c r="AF11" s="3">
        <v>215.03235836196501</v>
      </c>
      <c r="AG11" s="3">
        <v>192.58154074174499</v>
      </c>
      <c r="AH11" s="3">
        <v>203.25266143042401</v>
      </c>
      <c r="AI11" s="3">
        <v>215.303284232941</v>
      </c>
      <c r="AJ11" s="3">
        <v>201.50308810444699</v>
      </c>
      <c r="AK11" s="3">
        <v>197.620922257172</v>
      </c>
      <c r="AL11" s="3">
        <v>203.772259684608</v>
      </c>
      <c r="AM11" s="3">
        <v>212.47242091254299</v>
      </c>
      <c r="AN11" s="3">
        <v>226.705457735115</v>
      </c>
      <c r="AO11" s="3">
        <v>208.65866859301801</v>
      </c>
      <c r="AP11" s="3">
        <v>219.10778364631801</v>
      </c>
      <c r="AQ11" s="3">
        <v>215.60705081318301</v>
      </c>
      <c r="AR11" s="3">
        <v>223.905492316378</v>
      </c>
      <c r="AS11" s="3">
        <v>208.59570358498499</v>
      </c>
      <c r="AT11" s="3">
        <v>201.620701169813</v>
      </c>
      <c r="AU11" s="3">
        <v>197.953348158117</v>
      </c>
      <c r="AV11" s="3">
        <v>206.78047096584001</v>
      </c>
      <c r="AW11" s="3">
        <v>216.40913263206701</v>
      </c>
      <c r="AX11" s="3">
        <v>202.20830295222601</v>
      </c>
      <c r="AY11" s="3">
        <v>211.56969663950099</v>
      </c>
      <c r="AZ11" s="3">
        <v>217.57309581171901</v>
      </c>
    </row>
    <row r="12" spans="1:52" x14ac:dyDescent="0.4">
      <c r="A12" s="18"/>
      <c r="B12" s="1">
        <v>50</v>
      </c>
      <c r="C12" s="8">
        <v>138.33049939003999</v>
      </c>
      <c r="D12" s="9">
        <v>149.67467964433999</v>
      </c>
      <c r="E12" s="9">
        <v>150.287633807508</v>
      </c>
      <c r="F12" s="9">
        <v>149.59516015247999</v>
      </c>
      <c r="G12" s="9">
        <v>152.36793698304601</v>
      </c>
      <c r="H12" s="9">
        <v>138.315884678602</v>
      </c>
      <c r="I12" s="9">
        <v>148.516973399081</v>
      </c>
      <c r="J12" s="9">
        <v>135.04816156554401</v>
      </c>
      <c r="K12" s="9">
        <v>143.97825895524801</v>
      </c>
      <c r="L12" s="9">
        <v>157.73571779254499</v>
      </c>
      <c r="M12" s="3">
        <v>147.51082568651799</v>
      </c>
      <c r="N12" s="3">
        <v>129.877253388366</v>
      </c>
      <c r="O12" s="3">
        <v>144.162420640514</v>
      </c>
      <c r="P12" s="3">
        <v>140.49706258357901</v>
      </c>
      <c r="Q12" s="3">
        <v>143.522456972295</v>
      </c>
      <c r="R12" s="3">
        <v>142.055935832589</v>
      </c>
      <c r="S12" s="3">
        <v>140.626040194788</v>
      </c>
      <c r="T12" s="3">
        <v>130.91417908496101</v>
      </c>
      <c r="U12" s="3">
        <v>148.99905377021599</v>
      </c>
      <c r="V12" s="3">
        <v>154.905450826297</v>
      </c>
      <c r="W12" s="3">
        <v>139.43732264968901</v>
      </c>
      <c r="X12" s="3">
        <v>148.86558005623999</v>
      </c>
      <c r="Y12" s="3">
        <v>144.325355882531</v>
      </c>
      <c r="Z12" s="3">
        <v>134.90397913751099</v>
      </c>
      <c r="AA12" s="3">
        <v>155.91427253057699</v>
      </c>
      <c r="AB12" s="3">
        <v>155.53308700967301</v>
      </c>
      <c r="AC12" s="3">
        <v>138.82437198429301</v>
      </c>
      <c r="AD12" s="3">
        <v>146.08302696582899</v>
      </c>
      <c r="AE12" s="3">
        <v>152.32638209532499</v>
      </c>
      <c r="AF12" s="3">
        <v>147.44867957680501</v>
      </c>
      <c r="AG12" s="3">
        <v>138.62612328123001</v>
      </c>
      <c r="AH12" s="3">
        <v>142.99937627190701</v>
      </c>
      <c r="AI12" s="3">
        <v>153.658413504333</v>
      </c>
      <c r="AJ12" s="3">
        <v>138.59569800281099</v>
      </c>
      <c r="AK12" s="3">
        <v>142.14363621687599</v>
      </c>
      <c r="AL12" s="3">
        <v>144.972681735701</v>
      </c>
      <c r="AM12" s="3">
        <v>154.16484990027399</v>
      </c>
      <c r="AN12" s="3">
        <v>161.91223638717699</v>
      </c>
      <c r="AO12" s="3">
        <v>141.73565564240801</v>
      </c>
      <c r="AP12" s="3">
        <v>157.53413769386799</v>
      </c>
      <c r="AQ12" s="3">
        <v>152.97132990712799</v>
      </c>
      <c r="AR12" s="3">
        <v>155.647342156994</v>
      </c>
      <c r="AS12" s="3">
        <v>147.01898693337699</v>
      </c>
      <c r="AT12" s="3">
        <v>144.892326823551</v>
      </c>
      <c r="AU12" s="3">
        <v>140.54551855160901</v>
      </c>
      <c r="AV12" s="3">
        <v>151.21196619833299</v>
      </c>
      <c r="AW12" s="3">
        <v>160.385539383007</v>
      </c>
      <c r="AX12" s="3">
        <v>140.16245193627901</v>
      </c>
      <c r="AY12" s="3">
        <v>140.71097152370501</v>
      </c>
      <c r="AZ12" s="3">
        <v>160.04938281426101</v>
      </c>
    </row>
    <row r="13" spans="1:52" ht="13.9" x14ac:dyDescent="0.4">
      <c r="A13" s="26" t="s">
        <v>11</v>
      </c>
      <c r="B13" s="3">
        <v>0</v>
      </c>
      <c r="C13" s="3">
        <v>0.33400000000000002</v>
      </c>
      <c r="D13" s="3">
        <v>0.33500000000000002</v>
      </c>
      <c r="E13" s="3">
        <v>0.31</v>
      </c>
      <c r="F13" s="3">
        <v>0.28499999999999998</v>
      </c>
      <c r="G13" s="3">
        <v>0.39100000000000001</v>
      </c>
      <c r="H13" s="3">
        <v>0.32700000000000001</v>
      </c>
      <c r="I13" s="3">
        <v>0.36199999999999999</v>
      </c>
      <c r="J13" s="3">
        <v>0.34100000000000003</v>
      </c>
      <c r="K13" s="3">
        <v>0.34399999999999997</v>
      </c>
      <c r="L13" s="3">
        <v>0.3</v>
      </c>
      <c r="M13" s="3">
        <v>0.32400000000000001</v>
      </c>
      <c r="N13" s="3">
        <v>0.318</v>
      </c>
      <c r="O13" s="3">
        <v>0.29699999999999999</v>
      </c>
      <c r="P13" s="3">
        <v>0.29699999999999999</v>
      </c>
      <c r="Q13" s="3">
        <v>0.38</v>
      </c>
      <c r="R13" s="3">
        <v>0.29799999999999999</v>
      </c>
      <c r="S13" s="3">
        <v>0.33200000000000002</v>
      </c>
      <c r="T13" s="3">
        <v>0.40200000000000002</v>
      </c>
      <c r="U13" s="3">
        <v>0.32700000000000001</v>
      </c>
      <c r="V13" s="3">
        <v>0.29499999999999998</v>
      </c>
      <c r="W13" s="3">
        <v>0.33800000000000002</v>
      </c>
      <c r="X13" s="3">
        <v>0.35699999999999998</v>
      </c>
      <c r="Y13" s="3">
        <v>0.28000000000000003</v>
      </c>
      <c r="Z13" s="3">
        <v>0.318</v>
      </c>
      <c r="AA13" s="3">
        <v>0.311</v>
      </c>
      <c r="AB13" s="3">
        <v>0.245</v>
      </c>
      <c r="AC13" s="3">
        <v>0.28699999999999998</v>
      </c>
      <c r="AD13" s="3">
        <v>0.33500000000000002</v>
      </c>
      <c r="AE13" s="3">
        <v>0.28999999999999998</v>
      </c>
      <c r="AF13" s="3">
        <v>0.34300000000000003</v>
      </c>
      <c r="AG13" s="3">
        <v>0.32100000000000001</v>
      </c>
      <c r="AH13" s="3">
        <v>0.33400000000000002</v>
      </c>
      <c r="AI13" s="3">
        <v>0.28399999999999997</v>
      </c>
      <c r="AJ13" s="3">
        <v>0.34300000000000003</v>
      </c>
      <c r="AK13" s="3">
        <v>0.34</v>
      </c>
      <c r="AL13" s="3">
        <v>0.31900000000000001</v>
      </c>
      <c r="AM13" s="3">
        <v>0.36</v>
      </c>
      <c r="AN13" s="3">
        <v>0.29799999999999999</v>
      </c>
      <c r="AO13" s="3">
        <v>0.315</v>
      </c>
      <c r="AP13" s="3">
        <v>0.308</v>
      </c>
      <c r="AQ13" s="3">
        <v>0.27600000000000002</v>
      </c>
      <c r="AR13" s="3">
        <v>0.311</v>
      </c>
      <c r="AS13" s="3">
        <v>0.28599999999999998</v>
      </c>
      <c r="AT13" s="3">
        <v>0.29499999999999998</v>
      </c>
      <c r="AU13" s="3">
        <v>0.32200000000000001</v>
      </c>
      <c r="AV13" s="3">
        <v>0.32600000000000001</v>
      </c>
      <c r="AW13" s="3">
        <v>0.28999999999999998</v>
      </c>
      <c r="AX13" s="3">
        <v>0.35799999999999998</v>
      </c>
      <c r="AY13" s="3">
        <v>0.315</v>
      </c>
      <c r="AZ13" s="3">
        <v>0.29799999999999999</v>
      </c>
    </row>
    <row r="14" spans="1:52" ht="13.9" x14ac:dyDescent="0.4">
      <c r="A14" s="27"/>
      <c r="B14" s="3">
        <v>5</v>
      </c>
      <c r="C14" s="3">
        <v>0.20100000000000001</v>
      </c>
      <c r="D14" s="3">
        <v>0.182</v>
      </c>
      <c r="E14" s="3">
        <v>0.17100000000000001</v>
      </c>
      <c r="F14" s="3">
        <v>0.157</v>
      </c>
      <c r="G14" s="3">
        <v>0.2</v>
      </c>
      <c r="H14" s="3">
        <v>0.16800000000000001</v>
      </c>
      <c r="I14" s="3">
        <v>0.221</v>
      </c>
      <c r="J14" s="3">
        <v>0.19700000000000001</v>
      </c>
      <c r="K14" s="3">
        <v>0.183</v>
      </c>
      <c r="L14" s="3">
        <v>0.13300000000000001</v>
      </c>
      <c r="M14" s="3">
        <v>0.13700000000000001</v>
      </c>
      <c r="N14" s="3">
        <v>0.20100000000000001</v>
      </c>
      <c r="O14" s="3">
        <v>0.19500000000000001</v>
      </c>
      <c r="P14" s="3">
        <v>0.182</v>
      </c>
      <c r="Q14" s="3">
        <v>0.22900000000000001</v>
      </c>
      <c r="R14" s="3">
        <v>0.188</v>
      </c>
      <c r="S14" s="3">
        <v>0.19800000000000001</v>
      </c>
      <c r="T14" s="3">
        <v>0.23200000000000001</v>
      </c>
      <c r="U14" s="3">
        <v>0.19600000000000001</v>
      </c>
      <c r="V14" s="3">
        <v>0.156</v>
      </c>
      <c r="W14" s="3">
        <v>0.21299999999999999</v>
      </c>
      <c r="X14" s="3">
        <v>0.191</v>
      </c>
      <c r="Y14" s="3">
        <v>0.14699999999999999</v>
      </c>
      <c r="Z14" s="3">
        <v>0.186</v>
      </c>
      <c r="AA14" s="3">
        <v>0.19600000000000001</v>
      </c>
      <c r="AB14" s="3">
        <v>0.11799999999999999</v>
      </c>
      <c r="AC14" s="3">
        <v>0.157</v>
      </c>
      <c r="AD14" s="3">
        <v>0.17199999999999999</v>
      </c>
      <c r="AE14" s="3">
        <v>0.15</v>
      </c>
      <c r="AF14" s="3">
        <v>0.193</v>
      </c>
      <c r="AG14" s="3">
        <v>0.193</v>
      </c>
      <c r="AH14" s="3">
        <v>0.20699999999999999</v>
      </c>
      <c r="AI14" s="3">
        <v>0.153</v>
      </c>
      <c r="AJ14" s="3">
        <v>0.156</v>
      </c>
      <c r="AK14" s="3">
        <v>0.182</v>
      </c>
      <c r="AL14" s="3">
        <v>0.16700000000000001</v>
      </c>
      <c r="AM14" s="3">
        <v>0.21199999999999999</v>
      </c>
      <c r="AN14" s="3">
        <v>0.17</v>
      </c>
      <c r="AO14" s="3">
        <v>0.159</v>
      </c>
      <c r="AP14" s="3">
        <v>0.17199999999999999</v>
      </c>
      <c r="AQ14" s="3">
        <v>0.151</v>
      </c>
      <c r="AR14" s="3">
        <v>0.18099999999999999</v>
      </c>
      <c r="AS14" s="3">
        <v>0.153</v>
      </c>
      <c r="AT14" s="3">
        <v>0.15</v>
      </c>
      <c r="AU14" s="3">
        <v>0.17299999999999999</v>
      </c>
      <c r="AV14" s="3">
        <v>0.184</v>
      </c>
      <c r="AW14" s="3">
        <v>0.17499999999999999</v>
      </c>
      <c r="AX14" s="3">
        <v>0.21299999999999999</v>
      </c>
      <c r="AY14" s="3">
        <v>0.223</v>
      </c>
      <c r="AZ14" s="3">
        <v>0.157</v>
      </c>
    </row>
    <row r="15" spans="1:52" ht="13.9" x14ac:dyDescent="0.4">
      <c r="A15" s="27"/>
      <c r="B15" s="3">
        <v>10</v>
      </c>
      <c r="C15" s="3">
        <v>0.155</v>
      </c>
      <c r="D15" s="3">
        <v>0.151</v>
      </c>
      <c r="E15" s="3">
        <v>0.151</v>
      </c>
      <c r="F15" s="3">
        <v>0.10100000000000001</v>
      </c>
      <c r="G15" s="3">
        <v>0.191</v>
      </c>
      <c r="H15" s="3">
        <v>0.159</v>
      </c>
      <c r="I15" s="3">
        <v>0.186</v>
      </c>
      <c r="J15" s="3">
        <v>0.17799999999999999</v>
      </c>
      <c r="K15" s="3">
        <v>0.152</v>
      </c>
      <c r="L15" s="3">
        <v>0.121</v>
      </c>
      <c r="M15" s="3">
        <v>0.112</v>
      </c>
      <c r="N15" s="3">
        <v>0.17799999999999999</v>
      </c>
      <c r="O15" s="3">
        <v>0.14799999999999999</v>
      </c>
      <c r="P15" s="3">
        <v>0.16</v>
      </c>
      <c r="Q15" s="3">
        <v>0.17899999999999999</v>
      </c>
      <c r="R15" s="3">
        <v>0.14499999999999999</v>
      </c>
      <c r="S15" s="3">
        <v>0.17699999999999999</v>
      </c>
      <c r="T15" s="3">
        <v>0.184</v>
      </c>
      <c r="U15" s="3">
        <v>0.15</v>
      </c>
      <c r="V15" s="3">
        <v>0.14299999999999999</v>
      </c>
      <c r="W15" s="3">
        <v>0.17799999999999999</v>
      </c>
      <c r="X15" s="3">
        <v>0.158</v>
      </c>
      <c r="Y15" s="3">
        <v>0.12</v>
      </c>
      <c r="Z15" s="3">
        <v>0.152</v>
      </c>
      <c r="AA15" s="3">
        <v>0.17299999999999999</v>
      </c>
      <c r="AB15" s="3">
        <v>9.6000000000000002E-2</v>
      </c>
      <c r="AC15" s="3">
        <v>0.126</v>
      </c>
      <c r="AD15" s="3">
        <v>0.14899999999999999</v>
      </c>
      <c r="AE15" s="3">
        <v>0.123</v>
      </c>
      <c r="AF15" s="3">
        <v>0.16700000000000001</v>
      </c>
      <c r="AG15" s="3">
        <v>0.17</v>
      </c>
      <c r="AH15" s="3">
        <v>0.17799999999999999</v>
      </c>
      <c r="AI15" s="3">
        <v>0.126</v>
      </c>
      <c r="AJ15" s="3">
        <v>0.125</v>
      </c>
      <c r="AK15" s="3">
        <v>0.14899999999999999</v>
      </c>
      <c r="AL15" s="3">
        <v>0.13200000000000001</v>
      </c>
      <c r="AM15" s="3">
        <v>0.17199999999999999</v>
      </c>
      <c r="AN15" s="3">
        <v>0.14799999999999999</v>
      </c>
      <c r="AO15" s="3">
        <v>0.13800000000000001</v>
      </c>
      <c r="AP15" s="3">
        <v>0.158</v>
      </c>
      <c r="AQ15" s="3">
        <v>0.11700000000000001</v>
      </c>
      <c r="AR15" s="3">
        <v>0.13300000000000001</v>
      </c>
      <c r="AS15" s="3">
        <v>0.13200000000000001</v>
      </c>
      <c r="AT15" s="3">
        <v>0.121</v>
      </c>
      <c r="AU15" s="3">
        <v>0.153</v>
      </c>
      <c r="AV15" s="3">
        <v>0.16900000000000001</v>
      </c>
      <c r="AW15" s="3">
        <v>0.13600000000000001</v>
      </c>
      <c r="AX15" s="3">
        <v>0.20200000000000001</v>
      </c>
      <c r="AY15" s="3">
        <v>0.17699999999999999</v>
      </c>
      <c r="AZ15" s="3">
        <v>0.121</v>
      </c>
    </row>
    <row r="16" spans="1:52" ht="13.9" x14ac:dyDescent="0.4">
      <c r="A16" s="27"/>
      <c r="B16" s="3">
        <v>15</v>
      </c>
      <c r="C16" s="3">
        <v>0.156</v>
      </c>
      <c r="D16" s="3">
        <v>0.14299999999999999</v>
      </c>
      <c r="E16" s="3">
        <v>0.154</v>
      </c>
      <c r="F16" s="3">
        <v>0.113</v>
      </c>
      <c r="G16" s="3">
        <v>0.184</v>
      </c>
      <c r="H16" s="3">
        <v>0.15</v>
      </c>
      <c r="I16" s="3">
        <v>0.189</v>
      </c>
      <c r="J16" s="3">
        <v>0.161</v>
      </c>
      <c r="K16" s="3">
        <v>0.157</v>
      </c>
      <c r="L16" s="3">
        <v>0.11899999999999999</v>
      </c>
      <c r="M16" s="3">
        <v>0.112</v>
      </c>
      <c r="N16" s="3">
        <v>0.17599999999999999</v>
      </c>
      <c r="O16" s="3">
        <v>0.161</v>
      </c>
      <c r="P16" s="3">
        <v>0.157</v>
      </c>
      <c r="Q16" s="3">
        <v>0.192</v>
      </c>
      <c r="R16" s="3">
        <v>0.16500000000000001</v>
      </c>
      <c r="S16" s="3">
        <v>0.16300000000000001</v>
      </c>
      <c r="T16" s="3">
        <v>0.192</v>
      </c>
      <c r="U16" s="3">
        <v>0.16400000000000001</v>
      </c>
      <c r="V16" s="3">
        <v>0.14599999999999999</v>
      </c>
      <c r="W16" s="3">
        <v>0.17699999999999999</v>
      </c>
      <c r="X16" s="3">
        <v>0.16900000000000001</v>
      </c>
      <c r="Y16" s="3">
        <v>0.115</v>
      </c>
      <c r="Z16" s="3">
        <v>0.16</v>
      </c>
      <c r="AA16" s="3">
        <v>0.16400000000000001</v>
      </c>
      <c r="AB16" s="3">
        <v>9.2999999999999999E-2</v>
      </c>
      <c r="AC16" s="3">
        <v>0.126</v>
      </c>
      <c r="AD16" s="3">
        <v>0.14799999999999999</v>
      </c>
      <c r="AE16" s="3">
        <v>0.13</v>
      </c>
      <c r="AF16" s="3">
        <v>0.159</v>
      </c>
      <c r="AG16" s="3">
        <v>0.16300000000000001</v>
      </c>
      <c r="AH16" s="3">
        <v>0.16600000000000001</v>
      </c>
      <c r="AI16" s="3">
        <v>0.11600000000000001</v>
      </c>
      <c r="AJ16" s="3">
        <v>0.127</v>
      </c>
      <c r="AK16" s="3">
        <v>0.152</v>
      </c>
      <c r="AL16" s="3">
        <v>0.13100000000000001</v>
      </c>
      <c r="AM16" s="3">
        <v>0.17499999999999999</v>
      </c>
      <c r="AN16" s="3">
        <v>0.14899999999999999</v>
      </c>
      <c r="AO16" s="3">
        <v>0.14099999999999999</v>
      </c>
      <c r="AP16" s="3">
        <v>0.14599999999999999</v>
      </c>
      <c r="AQ16" s="3">
        <v>0.125</v>
      </c>
      <c r="AR16" s="3">
        <v>0.13500000000000001</v>
      </c>
      <c r="AS16" s="3">
        <v>0.14000000000000001</v>
      </c>
      <c r="AT16" s="3">
        <v>0.126</v>
      </c>
      <c r="AU16" s="3">
        <v>0.156</v>
      </c>
      <c r="AV16" s="3">
        <v>0.16700000000000001</v>
      </c>
      <c r="AW16" s="3">
        <v>0.14199999999999999</v>
      </c>
      <c r="AX16" s="3">
        <v>0.188</v>
      </c>
      <c r="AY16" s="3">
        <v>0.16600000000000001</v>
      </c>
      <c r="AZ16" s="3">
        <v>0.115</v>
      </c>
    </row>
    <row r="17" spans="1:52" ht="13.9" x14ac:dyDescent="0.4">
      <c r="A17" s="27"/>
      <c r="B17" s="3">
        <v>20</v>
      </c>
      <c r="C17" s="3">
        <v>0.155</v>
      </c>
      <c r="D17" s="3">
        <v>0.14799999999999999</v>
      </c>
      <c r="E17" s="3">
        <v>0.14699999999999999</v>
      </c>
      <c r="F17" s="3">
        <v>0.105</v>
      </c>
      <c r="G17" s="3">
        <v>0.184</v>
      </c>
      <c r="H17" s="3">
        <v>0.14899999999999999</v>
      </c>
      <c r="I17" s="3">
        <v>0.17899999999999999</v>
      </c>
      <c r="J17" s="3">
        <v>0.17100000000000001</v>
      </c>
      <c r="K17" s="3">
        <v>0.152</v>
      </c>
      <c r="L17" s="3">
        <v>0.121</v>
      </c>
      <c r="M17" s="3">
        <v>0.122</v>
      </c>
      <c r="N17" s="3">
        <v>0.16400000000000001</v>
      </c>
      <c r="O17" s="3">
        <v>0.157</v>
      </c>
      <c r="P17" s="3">
        <v>0.14799999999999999</v>
      </c>
      <c r="Q17" s="3">
        <v>0.185</v>
      </c>
      <c r="R17" s="3">
        <v>0.16</v>
      </c>
      <c r="S17" s="3">
        <v>0.16200000000000001</v>
      </c>
      <c r="T17" s="3">
        <v>0.17699999999999999</v>
      </c>
      <c r="U17" s="3">
        <v>0.151</v>
      </c>
      <c r="V17" s="3">
        <v>0.125</v>
      </c>
      <c r="W17" s="3">
        <v>0.16900000000000001</v>
      </c>
      <c r="X17" s="3">
        <v>0.154</v>
      </c>
      <c r="Y17" s="3">
        <v>0.11600000000000001</v>
      </c>
      <c r="Z17" s="3">
        <v>0.14499999999999999</v>
      </c>
      <c r="AA17" s="3">
        <v>0.158</v>
      </c>
      <c r="AB17" s="3">
        <v>8.8999999999999996E-2</v>
      </c>
      <c r="AC17" s="3">
        <v>0.12</v>
      </c>
      <c r="AD17" s="3">
        <v>0.152</v>
      </c>
      <c r="AE17" s="3">
        <v>0.125</v>
      </c>
      <c r="AF17" s="3">
        <v>0.16</v>
      </c>
      <c r="AG17" s="3">
        <v>0.159</v>
      </c>
      <c r="AH17" s="3">
        <v>0.17199999999999999</v>
      </c>
      <c r="AI17" s="3">
        <v>0.121</v>
      </c>
      <c r="AJ17" s="3">
        <v>0.128</v>
      </c>
      <c r="AK17" s="3">
        <v>0.13800000000000001</v>
      </c>
      <c r="AL17" s="3">
        <v>0.13</v>
      </c>
      <c r="AM17" s="3">
        <v>0.17299999999999999</v>
      </c>
      <c r="AN17" s="3">
        <v>0.13400000000000001</v>
      </c>
      <c r="AO17" s="3">
        <v>0.13500000000000001</v>
      </c>
      <c r="AP17" s="3">
        <v>0.14399999999999999</v>
      </c>
      <c r="AQ17" s="3">
        <v>0.11899999999999999</v>
      </c>
      <c r="AR17" s="3">
        <v>0.129</v>
      </c>
      <c r="AS17" s="3">
        <v>0.127</v>
      </c>
      <c r="AT17" s="3">
        <v>0.11799999999999999</v>
      </c>
      <c r="AU17" s="3">
        <v>0.14199999999999999</v>
      </c>
      <c r="AV17" s="3">
        <v>0.161</v>
      </c>
      <c r="AW17" s="3">
        <v>0.14299999999999999</v>
      </c>
      <c r="AX17" s="3">
        <v>0.18099999999999999</v>
      </c>
      <c r="AY17" s="3">
        <v>0.17199999999999999</v>
      </c>
      <c r="AZ17" s="3">
        <v>0.112</v>
      </c>
    </row>
    <row r="18" spans="1:52" ht="13.9" x14ac:dyDescent="0.4">
      <c r="A18" s="27"/>
      <c r="B18" s="3">
        <v>25</v>
      </c>
      <c r="C18" s="3">
        <v>0.14899999999999999</v>
      </c>
      <c r="D18" s="3">
        <v>0.126</v>
      </c>
      <c r="E18" s="3">
        <v>0.13500000000000001</v>
      </c>
      <c r="F18" s="3">
        <v>0.10100000000000001</v>
      </c>
      <c r="G18" s="3">
        <v>0.17499999999999999</v>
      </c>
      <c r="H18" s="3">
        <v>0.14299999999999999</v>
      </c>
      <c r="I18" s="3">
        <v>0.188</v>
      </c>
      <c r="J18" s="3">
        <v>0.14399999999999999</v>
      </c>
      <c r="K18" s="3">
        <v>0.14000000000000001</v>
      </c>
      <c r="L18" s="3">
        <v>0.10299999999999999</v>
      </c>
      <c r="M18" s="3">
        <v>0.105</v>
      </c>
      <c r="N18" s="3">
        <v>0.154</v>
      </c>
      <c r="O18" s="3">
        <v>0.13900000000000001</v>
      </c>
      <c r="P18" s="3">
        <v>0.14499999999999999</v>
      </c>
      <c r="Q18" s="3">
        <v>0.183</v>
      </c>
      <c r="R18" s="3">
        <v>0.14799999999999999</v>
      </c>
      <c r="S18" s="3">
        <v>0.14499999999999999</v>
      </c>
      <c r="T18" s="3">
        <v>0.17100000000000001</v>
      </c>
      <c r="U18" s="3">
        <v>0.14299999999999999</v>
      </c>
      <c r="V18" s="3">
        <v>0.11799999999999999</v>
      </c>
      <c r="W18" s="3">
        <v>0.155</v>
      </c>
      <c r="X18" s="3">
        <v>0.14099999999999999</v>
      </c>
      <c r="Y18" s="3">
        <v>0.10299999999999999</v>
      </c>
      <c r="Z18" s="3">
        <v>0.154</v>
      </c>
      <c r="AA18" s="3">
        <v>0.14699999999999999</v>
      </c>
      <c r="AB18" s="3">
        <v>8.2000000000000003E-2</v>
      </c>
      <c r="AC18" s="3">
        <v>0.112</v>
      </c>
      <c r="AD18" s="3">
        <v>0.14799999999999999</v>
      </c>
      <c r="AE18" s="3">
        <v>0.114</v>
      </c>
      <c r="AF18" s="3">
        <v>0.14199999999999999</v>
      </c>
      <c r="AG18" s="3">
        <v>0.15</v>
      </c>
      <c r="AH18" s="3">
        <v>0.17</v>
      </c>
      <c r="AI18" s="3">
        <v>0.108</v>
      </c>
      <c r="AJ18" s="3">
        <v>0.12</v>
      </c>
      <c r="AK18" s="3">
        <v>0.12</v>
      </c>
      <c r="AL18" s="3">
        <v>0.122</v>
      </c>
      <c r="AM18" s="3">
        <v>0.157</v>
      </c>
      <c r="AN18" s="3">
        <v>0.126</v>
      </c>
      <c r="AO18" s="3">
        <v>0.122</v>
      </c>
      <c r="AP18" s="3">
        <v>0.13500000000000001</v>
      </c>
      <c r="AQ18" s="3">
        <v>0.108</v>
      </c>
      <c r="AR18" s="3">
        <v>0.122</v>
      </c>
      <c r="AS18" s="3">
        <v>0.111</v>
      </c>
      <c r="AT18" s="3">
        <v>0.109</v>
      </c>
      <c r="AU18" s="3">
        <v>0.14599999999999999</v>
      </c>
      <c r="AV18" s="3">
        <v>0.14699999999999999</v>
      </c>
      <c r="AW18" s="3">
        <v>0.13</v>
      </c>
      <c r="AX18" s="3">
        <v>0.17199999999999999</v>
      </c>
      <c r="AY18" s="3">
        <v>0.154</v>
      </c>
      <c r="AZ18" s="3">
        <v>0.113</v>
      </c>
    </row>
    <row r="19" spans="1:52" ht="13.9" x14ac:dyDescent="0.4">
      <c r="A19" s="27"/>
      <c r="B19" s="3">
        <v>30</v>
      </c>
      <c r="C19" s="3">
        <v>0.13300000000000001</v>
      </c>
      <c r="D19" s="3">
        <v>0.11799999999999999</v>
      </c>
      <c r="E19" s="3">
        <v>0.125</v>
      </c>
      <c r="F19" s="3">
        <v>9.6000000000000002E-2</v>
      </c>
      <c r="G19" s="3">
        <v>0.17399999999999999</v>
      </c>
      <c r="H19" s="3">
        <v>0.13</v>
      </c>
      <c r="I19" s="3">
        <v>0.16500000000000001</v>
      </c>
      <c r="J19" s="3">
        <v>0.14000000000000001</v>
      </c>
      <c r="K19" s="3">
        <v>0.13200000000000001</v>
      </c>
      <c r="L19" s="3">
        <v>9.1999999999999998E-2</v>
      </c>
      <c r="M19" s="3">
        <v>9.6000000000000002E-2</v>
      </c>
      <c r="N19" s="3">
        <v>0.14399999999999999</v>
      </c>
      <c r="O19" s="3">
        <v>0.129</v>
      </c>
      <c r="P19" s="3">
        <v>0.129</v>
      </c>
      <c r="Q19" s="3">
        <v>0.154</v>
      </c>
      <c r="R19" s="3">
        <v>0.124</v>
      </c>
      <c r="S19" s="3">
        <v>0.14799999999999999</v>
      </c>
      <c r="T19" s="3">
        <v>0.14799999999999999</v>
      </c>
      <c r="U19" s="3">
        <v>0.124</v>
      </c>
      <c r="V19" s="3">
        <v>0.11</v>
      </c>
      <c r="W19" s="3">
        <v>0.14799999999999999</v>
      </c>
      <c r="X19" s="3">
        <v>0.13</v>
      </c>
      <c r="Y19" s="3">
        <v>0.111</v>
      </c>
      <c r="Z19" s="3">
        <v>0.11799999999999999</v>
      </c>
      <c r="AA19" s="3">
        <v>0.14899999999999999</v>
      </c>
      <c r="AB19" s="3">
        <v>8.2000000000000003E-2</v>
      </c>
      <c r="AC19" s="3">
        <v>0.11</v>
      </c>
      <c r="AD19" s="3">
        <v>0.13</v>
      </c>
      <c r="AE19" s="3">
        <v>0.10299999999999999</v>
      </c>
      <c r="AF19" s="3">
        <v>0.13700000000000001</v>
      </c>
      <c r="AG19" s="3">
        <v>0.151</v>
      </c>
      <c r="AH19" s="3">
        <v>0.13900000000000001</v>
      </c>
      <c r="AI19" s="3">
        <v>0.105</v>
      </c>
      <c r="AJ19" s="3">
        <v>0.11700000000000001</v>
      </c>
      <c r="AK19" s="3">
        <v>0.11799999999999999</v>
      </c>
      <c r="AL19" s="3">
        <v>0.114</v>
      </c>
      <c r="AM19" s="3">
        <v>0.14399999999999999</v>
      </c>
      <c r="AN19" s="3">
        <v>0.114</v>
      </c>
      <c r="AO19" s="3">
        <v>0.115</v>
      </c>
      <c r="AP19" s="3">
        <v>0.13700000000000001</v>
      </c>
      <c r="AQ19" s="3">
        <v>9.6000000000000002E-2</v>
      </c>
      <c r="AR19" s="3">
        <v>0.122</v>
      </c>
      <c r="AS19" s="3">
        <v>0.114</v>
      </c>
      <c r="AT19" s="3">
        <v>0.11</v>
      </c>
      <c r="AU19" s="3">
        <v>0.13100000000000001</v>
      </c>
      <c r="AV19" s="3">
        <v>0.14199999999999999</v>
      </c>
      <c r="AW19" s="3">
        <v>0.11</v>
      </c>
      <c r="AX19" s="3">
        <v>0.17</v>
      </c>
      <c r="AY19" s="3">
        <v>0.14399999999999999</v>
      </c>
      <c r="AZ19" s="3">
        <v>0.10299999999999999</v>
      </c>
    </row>
    <row r="20" spans="1:52" ht="13.9" x14ac:dyDescent="0.4">
      <c r="A20" s="27"/>
      <c r="B20" s="3">
        <v>35</v>
      </c>
      <c r="C20" s="3">
        <v>0.11700000000000001</v>
      </c>
      <c r="D20" s="3">
        <v>9.5000000000000001E-2</v>
      </c>
      <c r="E20" s="3">
        <v>0.11600000000000001</v>
      </c>
      <c r="F20" s="3">
        <v>7.2999999999999995E-2</v>
      </c>
      <c r="G20" s="3">
        <v>0.16</v>
      </c>
      <c r="H20" s="3">
        <v>0.123</v>
      </c>
      <c r="I20" s="3">
        <v>0.13200000000000001</v>
      </c>
      <c r="J20" s="3">
        <v>0.114</v>
      </c>
      <c r="K20" s="3">
        <v>0.10299999999999999</v>
      </c>
      <c r="L20" s="3">
        <v>8.7999999999999995E-2</v>
      </c>
      <c r="M20" s="3">
        <v>9.1999999999999998E-2</v>
      </c>
      <c r="N20" s="3">
        <v>0.127</v>
      </c>
      <c r="O20" s="3">
        <v>0.106</v>
      </c>
      <c r="P20" s="3">
        <v>0.108</v>
      </c>
      <c r="Q20" s="3">
        <v>0.123</v>
      </c>
      <c r="R20" s="3">
        <v>0.10100000000000001</v>
      </c>
      <c r="S20" s="3">
        <v>0.125</v>
      </c>
      <c r="T20" s="3">
        <v>0.13100000000000001</v>
      </c>
      <c r="U20" s="3">
        <v>0.11700000000000001</v>
      </c>
      <c r="V20" s="3">
        <v>7.9000000000000001E-2</v>
      </c>
      <c r="W20" s="3">
        <v>0.13</v>
      </c>
      <c r="X20" s="3">
        <v>0.121</v>
      </c>
      <c r="Y20" s="3">
        <v>8.8999999999999996E-2</v>
      </c>
      <c r="Z20" s="3">
        <v>0.11</v>
      </c>
      <c r="AA20" s="3">
        <v>0.11899999999999999</v>
      </c>
      <c r="AB20" s="3">
        <v>6.6000000000000003E-2</v>
      </c>
      <c r="AC20" s="3">
        <v>8.5000000000000006E-2</v>
      </c>
      <c r="AD20" s="3">
        <v>0.106</v>
      </c>
      <c r="AE20" s="3">
        <v>0.09</v>
      </c>
      <c r="AF20" s="3">
        <v>0.112</v>
      </c>
      <c r="AG20" s="3">
        <v>0.106</v>
      </c>
      <c r="AH20" s="3">
        <v>0.104</v>
      </c>
      <c r="AI20" s="3">
        <v>8.2000000000000003E-2</v>
      </c>
      <c r="AJ20" s="3">
        <v>9.9000000000000005E-2</v>
      </c>
      <c r="AK20" s="3">
        <v>0.10299999999999999</v>
      </c>
      <c r="AL20" s="3">
        <v>0.109</v>
      </c>
      <c r="AM20" s="3">
        <v>0.126</v>
      </c>
      <c r="AN20" s="3">
        <v>8.5999999999999993E-2</v>
      </c>
      <c r="AO20" s="3">
        <v>9.1999999999999998E-2</v>
      </c>
      <c r="AP20" s="3">
        <v>0.11799999999999999</v>
      </c>
      <c r="AQ20" s="3">
        <v>8.5999999999999993E-2</v>
      </c>
      <c r="AR20" s="3">
        <v>0.10199999999999999</v>
      </c>
      <c r="AS20" s="3">
        <v>7.9000000000000001E-2</v>
      </c>
      <c r="AT20" s="3">
        <v>9.2999999999999999E-2</v>
      </c>
      <c r="AU20" s="3">
        <v>0.11600000000000001</v>
      </c>
      <c r="AV20" s="3">
        <v>0.124</v>
      </c>
      <c r="AW20" s="3">
        <v>0.10100000000000001</v>
      </c>
      <c r="AX20" s="3">
        <v>0.14099999999999999</v>
      </c>
      <c r="AY20" s="3">
        <v>0.12</v>
      </c>
      <c r="AZ20" s="3">
        <v>9.0999999999999998E-2</v>
      </c>
    </row>
    <row r="21" spans="1:52" ht="13.9" x14ac:dyDescent="0.4">
      <c r="A21" s="27"/>
      <c r="B21" s="3">
        <v>40</v>
      </c>
      <c r="C21" s="3">
        <v>0.125</v>
      </c>
      <c r="D21" s="3">
        <v>0.107</v>
      </c>
      <c r="E21" s="3">
        <v>0.10299999999999999</v>
      </c>
      <c r="F21" s="3">
        <v>8.6999999999999994E-2</v>
      </c>
      <c r="G21" s="3">
        <v>0.14599999999999999</v>
      </c>
      <c r="H21" s="3">
        <v>0.12</v>
      </c>
      <c r="I21" s="3">
        <v>0.14099999999999999</v>
      </c>
      <c r="J21" s="3">
        <v>0.11799999999999999</v>
      </c>
      <c r="K21" s="3">
        <v>0.104</v>
      </c>
      <c r="L21" s="3">
        <v>8.1000000000000003E-2</v>
      </c>
      <c r="M21" s="3">
        <v>7.6999999999999999E-2</v>
      </c>
      <c r="N21" s="3">
        <v>0.13500000000000001</v>
      </c>
      <c r="O21" s="3">
        <v>0.11600000000000001</v>
      </c>
      <c r="P21" s="3">
        <v>0.112</v>
      </c>
      <c r="Q21" s="3">
        <v>0.13</v>
      </c>
      <c r="R21" s="3">
        <v>0.10100000000000001</v>
      </c>
      <c r="S21" s="3">
        <v>0.123</v>
      </c>
      <c r="T21" s="3">
        <v>0.14299999999999999</v>
      </c>
      <c r="U21" s="3">
        <v>0.109</v>
      </c>
      <c r="V21" s="3">
        <v>0.104</v>
      </c>
      <c r="W21" s="3">
        <v>0.157</v>
      </c>
      <c r="X21" s="3">
        <v>0.11899999999999999</v>
      </c>
      <c r="Y21" s="3">
        <v>9.8000000000000004E-2</v>
      </c>
      <c r="Z21" s="3">
        <v>9.7000000000000003E-2</v>
      </c>
      <c r="AA21" s="3">
        <v>0.128</v>
      </c>
      <c r="AB21" s="3">
        <v>7.3999999999999996E-2</v>
      </c>
      <c r="AC21" s="3">
        <v>8.4000000000000005E-2</v>
      </c>
      <c r="AD21" s="3">
        <v>0.105</v>
      </c>
      <c r="AE21" s="3">
        <v>8.7999999999999995E-2</v>
      </c>
      <c r="AF21" s="3">
        <v>0.108</v>
      </c>
      <c r="AG21" s="3">
        <v>0.114</v>
      </c>
      <c r="AH21" s="3">
        <v>0.11899999999999999</v>
      </c>
      <c r="AI21" s="3">
        <v>9.0999999999999998E-2</v>
      </c>
      <c r="AJ21" s="3">
        <v>0.10199999999999999</v>
      </c>
      <c r="AK21" s="3">
        <v>0.108</v>
      </c>
      <c r="AL21" s="3">
        <v>0.10299999999999999</v>
      </c>
      <c r="AM21" s="3">
        <v>0.14399999999999999</v>
      </c>
      <c r="AN21" s="3">
        <v>0.114</v>
      </c>
      <c r="AO21" s="3">
        <v>9.8000000000000004E-2</v>
      </c>
      <c r="AP21" s="3">
        <v>0.128</v>
      </c>
      <c r="AQ21" s="3">
        <v>9.9000000000000005E-2</v>
      </c>
      <c r="AR21" s="3">
        <v>0.10199999999999999</v>
      </c>
      <c r="AS21" s="3">
        <v>9.2999999999999999E-2</v>
      </c>
      <c r="AT21" s="3">
        <v>9.4E-2</v>
      </c>
      <c r="AU21" s="3">
        <v>0.11</v>
      </c>
      <c r="AV21" s="3">
        <v>0.11899999999999999</v>
      </c>
      <c r="AW21" s="3">
        <v>0.121</v>
      </c>
      <c r="AX21" s="3">
        <v>0.16</v>
      </c>
      <c r="AY21" s="3">
        <v>0.13300000000000001</v>
      </c>
      <c r="AZ21" s="3">
        <v>8.7999999999999995E-2</v>
      </c>
    </row>
    <row r="22" spans="1:52" ht="13.9" x14ac:dyDescent="0.4">
      <c r="A22" s="27"/>
      <c r="B22" s="3">
        <v>45</v>
      </c>
      <c r="C22" s="3">
        <v>9.9000000000000005E-2</v>
      </c>
      <c r="D22" s="3">
        <v>0.08</v>
      </c>
      <c r="E22" s="3">
        <v>7.2999999999999995E-2</v>
      </c>
      <c r="F22" s="3">
        <v>5.8000000000000003E-2</v>
      </c>
      <c r="G22" s="3">
        <v>0.124</v>
      </c>
      <c r="H22" s="3">
        <v>8.2000000000000003E-2</v>
      </c>
      <c r="I22" s="3">
        <v>0.104</v>
      </c>
      <c r="J22" s="3">
        <v>0.10199999999999999</v>
      </c>
      <c r="K22" s="3">
        <v>7.8E-2</v>
      </c>
      <c r="L22" s="3">
        <v>6.9000000000000006E-2</v>
      </c>
      <c r="M22" s="3">
        <v>6.4000000000000001E-2</v>
      </c>
      <c r="N22" s="3">
        <v>0.10100000000000001</v>
      </c>
      <c r="O22" s="3">
        <v>9.5000000000000001E-2</v>
      </c>
      <c r="P22" s="3">
        <v>8.6999999999999994E-2</v>
      </c>
      <c r="Q22" s="3">
        <v>9.6000000000000002E-2</v>
      </c>
      <c r="R22" s="3">
        <v>6.9000000000000006E-2</v>
      </c>
      <c r="S22" s="3">
        <v>9.8000000000000004E-2</v>
      </c>
      <c r="T22" s="3">
        <v>0.105</v>
      </c>
      <c r="U22" s="3">
        <v>9.4E-2</v>
      </c>
      <c r="V22" s="3">
        <v>5.7000000000000002E-2</v>
      </c>
      <c r="W22" s="3">
        <v>0.114</v>
      </c>
      <c r="X22" s="3">
        <v>8.6999999999999994E-2</v>
      </c>
      <c r="Y22" s="3">
        <v>7.3999999999999996E-2</v>
      </c>
      <c r="Z22" s="3">
        <v>7.9000000000000001E-2</v>
      </c>
      <c r="AA22" s="3">
        <v>7.8E-2</v>
      </c>
      <c r="AB22" s="3">
        <v>5.2999999999999999E-2</v>
      </c>
      <c r="AC22" s="3">
        <v>7.0000000000000007E-2</v>
      </c>
      <c r="AD22" s="3">
        <v>7.8E-2</v>
      </c>
      <c r="AE22" s="3">
        <v>6.5000000000000002E-2</v>
      </c>
      <c r="AF22" s="3">
        <v>0.106</v>
      </c>
      <c r="AG22" s="3">
        <v>7.9000000000000001E-2</v>
      </c>
      <c r="AH22" s="3">
        <v>7.1999999999999995E-2</v>
      </c>
      <c r="AI22" s="3">
        <v>6.5000000000000002E-2</v>
      </c>
      <c r="AJ22" s="3">
        <v>7.5999999999999998E-2</v>
      </c>
      <c r="AK22" s="3">
        <v>7.6999999999999999E-2</v>
      </c>
      <c r="AL22" s="3">
        <v>8.7999999999999995E-2</v>
      </c>
      <c r="AM22" s="3">
        <v>9.8000000000000004E-2</v>
      </c>
      <c r="AN22" s="3">
        <v>8.4000000000000005E-2</v>
      </c>
      <c r="AO22" s="3">
        <v>5.0999999999999997E-2</v>
      </c>
      <c r="AP22" s="3">
        <v>8.5999999999999993E-2</v>
      </c>
      <c r="AQ22" s="3">
        <v>6.9000000000000006E-2</v>
      </c>
      <c r="AR22" s="3">
        <v>7.5999999999999998E-2</v>
      </c>
      <c r="AS22" s="3">
        <v>7.0999999999999994E-2</v>
      </c>
      <c r="AT22" s="3">
        <v>9.2999999999999999E-2</v>
      </c>
      <c r="AU22" s="3">
        <v>9.1999999999999998E-2</v>
      </c>
      <c r="AV22" s="3">
        <v>0.11</v>
      </c>
      <c r="AW22" s="3">
        <v>8.3000000000000004E-2</v>
      </c>
      <c r="AX22" s="3">
        <v>0.127</v>
      </c>
      <c r="AY22" s="3">
        <v>0.10299999999999999</v>
      </c>
      <c r="AZ22" s="3">
        <v>6.0999999999999999E-2</v>
      </c>
    </row>
    <row r="23" spans="1:52" ht="13.9" x14ac:dyDescent="0.4">
      <c r="A23" s="27"/>
      <c r="B23" s="3">
        <v>50</v>
      </c>
      <c r="C23">
        <v>0.13200000000000001</v>
      </c>
      <c r="D23">
        <v>0.13400000000000001</v>
      </c>
      <c r="E23">
        <v>0.13500000000000001</v>
      </c>
      <c r="F23">
        <v>0.10100000000000001</v>
      </c>
      <c r="G23">
        <v>0.17499999999999999</v>
      </c>
      <c r="H23">
        <v>0.13900000000000001</v>
      </c>
      <c r="I23">
        <v>0.16400000000000001</v>
      </c>
      <c r="J23">
        <v>0.14799999999999999</v>
      </c>
      <c r="K23">
        <v>0.13500000000000001</v>
      </c>
      <c r="L23">
        <v>0.1</v>
      </c>
      <c r="M23">
        <v>9.5000000000000001E-2</v>
      </c>
      <c r="N23">
        <v>0.14499999999999999</v>
      </c>
      <c r="O23">
        <v>0.13700000000000001</v>
      </c>
      <c r="P23">
        <v>0.13100000000000001</v>
      </c>
      <c r="Q23">
        <v>0.157</v>
      </c>
      <c r="R23">
        <v>0.13300000000000001</v>
      </c>
      <c r="S23">
        <v>0.153</v>
      </c>
      <c r="T23">
        <v>0.161</v>
      </c>
      <c r="U23">
        <v>0.13600000000000001</v>
      </c>
      <c r="V23">
        <v>0.11</v>
      </c>
      <c r="W23">
        <v>0.16500000000000001</v>
      </c>
      <c r="X23">
        <v>0.14199999999999999</v>
      </c>
      <c r="Y23">
        <v>0.105</v>
      </c>
      <c r="Z23">
        <v>0.13300000000000001</v>
      </c>
      <c r="AA23">
        <v>0.14399999999999999</v>
      </c>
      <c r="AB23">
        <v>7.6999999999999999E-2</v>
      </c>
      <c r="AC23">
        <v>0.11799999999999999</v>
      </c>
      <c r="AD23">
        <v>0.11600000000000001</v>
      </c>
      <c r="AE23">
        <v>0.104</v>
      </c>
      <c r="AF23">
        <v>0.14899999999999999</v>
      </c>
      <c r="AG23">
        <v>0.15</v>
      </c>
      <c r="AH23">
        <v>0.156</v>
      </c>
      <c r="AI23">
        <v>0.114</v>
      </c>
      <c r="AJ23">
        <v>0.111</v>
      </c>
      <c r="AK23">
        <v>0.128</v>
      </c>
      <c r="AL23">
        <v>0.11899999999999999</v>
      </c>
      <c r="AM23">
        <v>0.155</v>
      </c>
      <c r="AN23">
        <v>0.11899999999999999</v>
      </c>
      <c r="AO23">
        <v>0.127</v>
      </c>
      <c r="AP23">
        <v>0.13400000000000001</v>
      </c>
      <c r="AQ23">
        <v>0.111</v>
      </c>
      <c r="AR23">
        <v>0.124</v>
      </c>
      <c r="AS23">
        <v>0.11799999999999999</v>
      </c>
      <c r="AT23">
        <v>0.109</v>
      </c>
      <c r="AU23">
        <v>0.14399999999999999</v>
      </c>
      <c r="AV23">
        <v>0.14799999999999999</v>
      </c>
      <c r="AW23">
        <v>0.129</v>
      </c>
      <c r="AX23">
        <v>0.16700000000000001</v>
      </c>
      <c r="AY23">
        <v>0.14499999999999999</v>
      </c>
      <c r="AZ23">
        <v>0.104</v>
      </c>
    </row>
    <row r="24" spans="1:52" s="13" customFormat="1" ht="15.4" customHeight="1" x14ac:dyDescent="0.4">
      <c r="A24" s="22" t="s">
        <v>66</v>
      </c>
      <c r="B24" s="12">
        <v>0</v>
      </c>
      <c r="C24" s="12">
        <f>1-C13/0.334</f>
        <v>0</v>
      </c>
      <c r="D24" s="12">
        <f>1-D13/0.335</f>
        <v>0</v>
      </c>
      <c r="E24" s="12">
        <f>1-E13/0.31</f>
        <v>0</v>
      </c>
      <c r="F24" s="12">
        <f>1-F13/0.285</f>
        <v>0</v>
      </c>
      <c r="G24" s="12">
        <f>1-G13/0.391</f>
        <v>0</v>
      </c>
      <c r="H24" s="12">
        <f>1-H13/0.327</f>
        <v>0</v>
      </c>
      <c r="I24" s="12">
        <f>1-I13/0.362</f>
        <v>0</v>
      </c>
      <c r="J24" s="12">
        <f>1-J13/0.341</f>
        <v>0</v>
      </c>
      <c r="K24" s="12">
        <f>1-K13/0.344</f>
        <v>0</v>
      </c>
      <c r="L24" s="12">
        <f>1-L13/0.3</f>
        <v>0</v>
      </c>
      <c r="M24" s="12">
        <f>1-M13/0.324</f>
        <v>0</v>
      </c>
      <c r="N24" s="12">
        <f>1-N13/0.318</f>
        <v>0</v>
      </c>
      <c r="O24" s="12">
        <f>1-O13/0.297</f>
        <v>0</v>
      </c>
      <c r="P24" s="12">
        <f>1-P13/0.297</f>
        <v>0</v>
      </c>
      <c r="Q24" s="12">
        <f>1-Q13/0.38</f>
        <v>0</v>
      </c>
      <c r="R24" s="12">
        <f>1-R13/0.298</f>
        <v>0</v>
      </c>
      <c r="S24" s="12">
        <f>1-S13/0.332</f>
        <v>0</v>
      </c>
      <c r="T24" s="12">
        <f>1-T13/0.402</f>
        <v>0</v>
      </c>
      <c r="U24" s="12">
        <f>1-U13/0.327</f>
        <v>0</v>
      </c>
      <c r="V24" s="12">
        <f>1-V13/0.295</f>
        <v>0</v>
      </c>
      <c r="W24" s="12">
        <f>1-W13/0.338</f>
        <v>0</v>
      </c>
      <c r="X24" s="12">
        <f>1-X13/0.357</f>
        <v>0</v>
      </c>
      <c r="Y24" s="12">
        <f>1-Y13/0.28</f>
        <v>0</v>
      </c>
      <c r="Z24" s="12">
        <f>1-Z13/0.318</f>
        <v>0</v>
      </c>
      <c r="AA24" s="12">
        <f>1-AA13/0.311</f>
        <v>0</v>
      </c>
      <c r="AB24" s="12">
        <f>1-AB13/0.245</f>
        <v>0</v>
      </c>
      <c r="AC24" s="12">
        <f>1-AC13/0.287</f>
        <v>0</v>
      </c>
      <c r="AD24" s="12">
        <f>1-AD13/0.335</f>
        <v>0</v>
      </c>
      <c r="AE24" s="12">
        <f>1-AE13/0.29</f>
        <v>0</v>
      </c>
      <c r="AF24" s="12">
        <f>1-AF13/0.343</f>
        <v>0</v>
      </c>
      <c r="AG24" s="12">
        <f>1-AG13/0.321</f>
        <v>0</v>
      </c>
      <c r="AH24" s="12">
        <f>1-AH13/0.334</f>
        <v>0</v>
      </c>
      <c r="AI24" s="12">
        <f>1-AI13/0.284</f>
        <v>0</v>
      </c>
      <c r="AJ24" s="12">
        <f>1-AJ13/0.343</f>
        <v>0</v>
      </c>
      <c r="AK24" s="12">
        <f>1-AK13/0.34</f>
        <v>0</v>
      </c>
      <c r="AL24" s="12">
        <f>1-AL13/0.319</f>
        <v>0</v>
      </c>
      <c r="AM24" s="12">
        <f>1-AM13/0.36</f>
        <v>0</v>
      </c>
      <c r="AN24" s="12">
        <f>1-AN13/0.298</f>
        <v>0</v>
      </c>
      <c r="AO24" s="12">
        <f>1-AO13/0.315</f>
        <v>0</v>
      </c>
      <c r="AP24" s="12">
        <f>1-AP13/0.308</f>
        <v>0</v>
      </c>
      <c r="AQ24" s="12">
        <f>1-AQ13/0.276</f>
        <v>0</v>
      </c>
      <c r="AR24" s="12">
        <f>1-AR13/0.311</f>
        <v>0</v>
      </c>
      <c r="AS24" s="12">
        <f>1-AS13/0.286</f>
        <v>0</v>
      </c>
      <c r="AT24" s="12">
        <f>1-AT13/0.295</f>
        <v>0</v>
      </c>
      <c r="AU24" s="12">
        <f>1-AU13/0.322</f>
        <v>0</v>
      </c>
      <c r="AV24" s="12">
        <f>1-AV13/0.326</f>
        <v>0</v>
      </c>
      <c r="AW24" s="12">
        <f>1-AW13/0.29</f>
        <v>0</v>
      </c>
      <c r="AX24" s="12">
        <f>1-AX13/0.358</f>
        <v>0</v>
      </c>
      <c r="AY24" s="12">
        <f>1-AY13/0.315</f>
        <v>0</v>
      </c>
      <c r="AZ24" s="12">
        <f>1-AZ13/0.298</f>
        <v>0</v>
      </c>
    </row>
    <row r="25" spans="1:52" s="13" customFormat="1" x14ac:dyDescent="0.4">
      <c r="A25" s="23"/>
      <c r="B25" s="12">
        <v>5</v>
      </c>
      <c r="C25" s="12">
        <f t="shared" ref="C25:C34" si="0">1-C14/0.334</f>
        <v>0.39820359281437123</v>
      </c>
      <c r="D25" s="12">
        <f t="shared" ref="D25:D34" si="1">1-D14/0.335</f>
        <v>0.45671641791044781</v>
      </c>
      <c r="E25" s="12">
        <f t="shared" ref="E25:E34" si="2">1-E14/0.31</f>
        <v>0.44838709677419353</v>
      </c>
      <c r="F25" s="12">
        <f t="shared" ref="F25:F34" si="3">1-F14/0.285</f>
        <v>0.44912280701754381</v>
      </c>
      <c r="G25" s="12">
        <f t="shared" ref="G25:G34" si="4">1-G14/0.391</f>
        <v>0.48849104859335035</v>
      </c>
      <c r="H25" s="12">
        <f t="shared" ref="H25:H34" si="5">1-H14/0.327</f>
        <v>0.48623853211009171</v>
      </c>
      <c r="I25" s="12">
        <f t="shared" ref="I25:I34" si="6">1-I14/0.362</f>
        <v>0.38950276243093918</v>
      </c>
      <c r="J25" s="12">
        <f t="shared" ref="J25:J34" si="7">1-J14/0.341</f>
        <v>0.42228739002932558</v>
      </c>
      <c r="K25" s="12">
        <f t="shared" ref="K25:K34" si="8">1-K14/0.344</f>
        <v>0.46802325581395343</v>
      </c>
      <c r="L25" s="12">
        <f t="shared" ref="L25:L34" si="9">1-L14/0.3</f>
        <v>0.55666666666666664</v>
      </c>
      <c r="M25" s="12">
        <f t="shared" ref="M25:M34" si="10">1-M14/0.324</f>
        <v>0.57716049382716039</v>
      </c>
      <c r="N25" s="12">
        <f t="shared" ref="N25:N34" si="11">1-N14/0.318</f>
        <v>0.36792452830188671</v>
      </c>
      <c r="O25" s="12">
        <f t="shared" ref="O25:P34" si="12">1-O14/0.297</f>
        <v>0.34343434343434343</v>
      </c>
      <c r="P25" s="12">
        <f t="shared" si="12"/>
        <v>0.38720538720538722</v>
      </c>
      <c r="Q25" s="12">
        <f t="shared" ref="Q25:Q34" si="13">1-Q14/0.38</f>
        <v>0.39736842105263159</v>
      </c>
      <c r="R25" s="12">
        <f t="shared" ref="R25:R34" si="14">1-R14/0.298</f>
        <v>0.36912751677852351</v>
      </c>
      <c r="S25" s="12">
        <f t="shared" ref="S25:S34" si="15">1-S14/0.332</f>
        <v>0.40361445783132532</v>
      </c>
      <c r="T25" s="12">
        <f t="shared" ref="T25:T34" si="16">1-T14/0.402</f>
        <v>0.42288557213930345</v>
      </c>
      <c r="U25" s="12">
        <f t="shared" ref="U25:U34" si="17">1-U14/0.327</f>
        <v>0.40061162079510704</v>
      </c>
      <c r="V25" s="12">
        <f t="shared" ref="V25:V34" si="18">1-V14/0.295</f>
        <v>0.47118644067796611</v>
      </c>
      <c r="W25" s="12">
        <f t="shared" ref="W25:W34" si="19">1-W14/0.338</f>
        <v>0.3698224852071007</v>
      </c>
      <c r="X25" s="12">
        <f t="shared" ref="X25:X33" si="20">1-X14/0.357</f>
        <v>0.46498599439775912</v>
      </c>
      <c r="Y25" s="12">
        <f t="shared" ref="Y25:Y34" si="21">1-Y14/0.28</f>
        <v>0.47500000000000009</v>
      </c>
      <c r="Z25" s="12">
        <f t="shared" ref="Z25:Z34" si="22">1-Z14/0.318</f>
        <v>0.41509433962264153</v>
      </c>
      <c r="AA25" s="12">
        <f t="shared" ref="AA25:AA34" si="23">1-AA14/0.311</f>
        <v>0.36977491961414788</v>
      </c>
      <c r="AB25" s="12">
        <f t="shared" ref="AB25:AB34" si="24">1-AB14/0.245</f>
        <v>0.51836734693877551</v>
      </c>
      <c r="AC25" s="12">
        <f t="shared" ref="AC25:AC34" si="25">1-AC14/0.287</f>
        <v>0.45296167247386754</v>
      </c>
      <c r="AD25" s="12">
        <f t="shared" ref="AD25:AD34" si="26">1-AD14/0.335</f>
        <v>0.48656716417910451</v>
      </c>
      <c r="AE25" s="12">
        <f t="shared" ref="AE25:AE34" si="27">1-AE14/0.29</f>
        <v>0.48275862068965514</v>
      </c>
      <c r="AF25" s="12">
        <f t="shared" ref="AF25:AF34" si="28">1-AF14/0.343</f>
        <v>0.43731778425655976</v>
      </c>
      <c r="AG25" s="12">
        <f t="shared" ref="AG25:AG34" si="29">1-AG14/0.321</f>
        <v>0.39875389408099693</v>
      </c>
      <c r="AH25" s="12">
        <f t="shared" ref="AH25:AH34" si="30">1-AH14/0.334</f>
        <v>0.38023952095808389</v>
      </c>
      <c r="AI25" s="12">
        <f t="shared" ref="AI25:AI34" si="31">1-AI14/0.284</f>
        <v>0.46126760563380276</v>
      </c>
      <c r="AJ25" s="12">
        <f t="shared" ref="AJ25:AJ34" si="32">1-AJ14/0.343</f>
        <v>0.54518950437317781</v>
      </c>
      <c r="AK25" s="12">
        <f t="shared" ref="AK25:AK34" si="33">1-AK14/0.34</f>
        <v>0.46470588235294119</v>
      </c>
      <c r="AL25" s="12">
        <f t="shared" ref="AL25:AL34" si="34">1-AL14/0.319</f>
        <v>0.47648902821316608</v>
      </c>
      <c r="AM25" s="12">
        <f t="shared" ref="AM25:AM34" si="35">1-AM14/0.36</f>
        <v>0.41111111111111109</v>
      </c>
      <c r="AN25" s="12">
        <f t="shared" ref="AN25:AN34" si="36">1-AN14/0.298</f>
        <v>0.42953020134228181</v>
      </c>
      <c r="AO25" s="12">
        <f t="shared" ref="AO25:AO34" si="37">1-AO14/0.315</f>
        <v>0.49523809523809526</v>
      </c>
      <c r="AP25" s="12">
        <f t="shared" ref="AP25:AP34" si="38">1-AP14/0.308</f>
        <v>0.44155844155844159</v>
      </c>
      <c r="AQ25" s="12">
        <f t="shared" ref="AQ25:AQ34" si="39">1-AQ14/0.276</f>
        <v>0.45289855072463769</v>
      </c>
      <c r="AR25" s="12">
        <f t="shared" ref="AR25:AR34" si="40">1-AR14/0.311</f>
        <v>0.41800643086816724</v>
      </c>
      <c r="AS25" s="12">
        <f t="shared" ref="AS25:AS34" si="41">1-AS14/0.286</f>
        <v>0.465034965034965</v>
      </c>
      <c r="AT25" s="12">
        <f t="shared" ref="AT25:AT34" si="42">1-AT14/0.295</f>
        <v>0.49152542372881358</v>
      </c>
      <c r="AU25" s="12">
        <f t="shared" ref="AU25:AU34" si="43">1-AU14/0.322</f>
        <v>0.46273291925465843</v>
      </c>
      <c r="AV25" s="12">
        <f t="shared" ref="AV25:AV34" si="44">1-AV14/0.326</f>
        <v>0.43558282208588961</v>
      </c>
      <c r="AW25" s="12">
        <f t="shared" ref="AW25:AW34" si="45">1-AW14/0.29</f>
        <v>0.39655172413793105</v>
      </c>
      <c r="AX25" s="12">
        <f t="shared" ref="AX25:AX34" si="46">1-AX14/0.358</f>
        <v>0.4050279329608939</v>
      </c>
      <c r="AY25" s="12">
        <f t="shared" ref="AY25:AY34" si="47">1-AY14/0.315</f>
        <v>0.29206349206349203</v>
      </c>
      <c r="AZ25" s="12">
        <f t="shared" ref="AZ25:AZ34" si="48">1-AZ14/0.298</f>
        <v>0.47315436241610731</v>
      </c>
    </row>
    <row r="26" spans="1:52" s="13" customFormat="1" x14ac:dyDescent="0.4">
      <c r="A26" s="23"/>
      <c r="B26" s="12">
        <v>10</v>
      </c>
      <c r="C26" s="12">
        <f t="shared" si="0"/>
        <v>0.53592814371257491</v>
      </c>
      <c r="D26" s="12">
        <f t="shared" si="1"/>
        <v>0.5492537313432837</v>
      </c>
      <c r="E26" s="12">
        <f t="shared" si="2"/>
        <v>0.51290322580645165</v>
      </c>
      <c r="F26" s="12">
        <f t="shared" si="3"/>
        <v>0.64561403508771931</v>
      </c>
      <c r="G26" s="12">
        <f t="shared" si="4"/>
        <v>0.51150895140664965</v>
      </c>
      <c r="H26" s="12">
        <f t="shared" si="5"/>
        <v>0.51376146788990829</v>
      </c>
      <c r="I26" s="12">
        <f t="shared" si="6"/>
        <v>0.48618784530386738</v>
      </c>
      <c r="J26" s="12">
        <f t="shared" si="7"/>
        <v>0.47800586510263932</v>
      </c>
      <c r="K26" s="12">
        <f t="shared" si="8"/>
        <v>0.55813953488372092</v>
      </c>
      <c r="L26" s="12">
        <f t="shared" si="9"/>
        <v>0.59666666666666668</v>
      </c>
      <c r="M26" s="12">
        <f t="shared" si="10"/>
        <v>0.65432098765432101</v>
      </c>
      <c r="N26" s="12">
        <f t="shared" si="11"/>
        <v>0.44025157232704404</v>
      </c>
      <c r="O26" s="12">
        <f t="shared" si="12"/>
        <v>0.50168350168350173</v>
      </c>
      <c r="P26" s="12">
        <f t="shared" si="12"/>
        <v>0.46127946127946129</v>
      </c>
      <c r="Q26" s="12">
        <f t="shared" si="13"/>
        <v>0.52894736842105261</v>
      </c>
      <c r="R26" s="12">
        <f t="shared" si="14"/>
        <v>0.51342281879194629</v>
      </c>
      <c r="S26" s="12">
        <f t="shared" si="15"/>
        <v>0.4668674698795181</v>
      </c>
      <c r="T26" s="12">
        <f t="shared" si="16"/>
        <v>0.54228855721393043</v>
      </c>
      <c r="U26" s="12">
        <f t="shared" si="17"/>
        <v>0.54128440366972486</v>
      </c>
      <c r="V26" s="12">
        <f t="shared" si="18"/>
        <v>0.51525423728813569</v>
      </c>
      <c r="W26" s="12">
        <f t="shared" si="19"/>
        <v>0.47337278106508884</v>
      </c>
      <c r="X26" s="12">
        <f t="shared" si="20"/>
        <v>0.55742296918767509</v>
      </c>
      <c r="Y26" s="12">
        <f t="shared" si="21"/>
        <v>0.57142857142857151</v>
      </c>
      <c r="Z26" s="12">
        <f t="shared" si="22"/>
        <v>0.5220125786163522</v>
      </c>
      <c r="AA26" s="12">
        <f t="shared" si="23"/>
        <v>0.4437299035369775</v>
      </c>
      <c r="AB26" s="12">
        <f t="shared" si="24"/>
        <v>0.60816326530612241</v>
      </c>
      <c r="AC26" s="12">
        <f t="shared" si="25"/>
        <v>0.5609756097560975</v>
      </c>
      <c r="AD26" s="12">
        <f t="shared" si="26"/>
        <v>0.555223880597015</v>
      </c>
      <c r="AE26" s="12">
        <f t="shared" si="27"/>
        <v>0.57586206896551717</v>
      </c>
      <c r="AF26" s="12">
        <f t="shared" si="28"/>
        <v>0.51311953352769679</v>
      </c>
      <c r="AG26" s="12">
        <f t="shared" si="29"/>
        <v>0.47040498442367595</v>
      </c>
      <c r="AH26" s="12">
        <f t="shared" si="30"/>
        <v>0.46706586826347307</v>
      </c>
      <c r="AI26" s="12">
        <f t="shared" si="31"/>
        <v>0.55633802816901401</v>
      </c>
      <c r="AJ26" s="12">
        <f t="shared" si="32"/>
        <v>0.63556851311953355</v>
      </c>
      <c r="AK26" s="12">
        <f t="shared" si="33"/>
        <v>0.56176470588235294</v>
      </c>
      <c r="AL26" s="12">
        <f t="shared" si="34"/>
        <v>0.5862068965517242</v>
      </c>
      <c r="AM26" s="12">
        <f t="shared" si="35"/>
        <v>0.52222222222222225</v>
      </c>
      <c r="AN26" s="12">
        <f t="shared" si="36"/>
        <v>0.50335570469798663</v>
      </c>
      <c r="AO26" s="12">
        <f t="shared" si="37"/>
        <v>0.56190476190476191</v>
      </c>
      <c r="AP26" s="12">
        <f t="shared" si="38"/>
        <v>0.48701298701298701</v>
      </c>
      <c r="AQ26" s="12">
        <f t="shared" si="39"/>
        <v>0.57608695652173914</v>
      </c>
      <c r="AR26" s="12">
        <f t="shared" si="40"/>
        <v>0.57234726688102899</v>
      </c>
      <c r="AS26" s="12">
        <f t="shared" si="41"/>
        <v>0.53846153846153832</v>
      </c>
      <c r="AT26" s="12">
        <f t="shared" si="42"/>
        <v>0.5898305084745763</v>
      </c>
      <c r="AU26" s="12">
        <f t="shared" si="43"/>
        <v>0.52484472049689446</v>
      </c>
      <c r="AV26" s="12">
        <f t="shared" si="44"/>
        <v>0.48159509202453987</v>
      </c>
      <c r="AW26" s="12">
        <f t="shared" si="45"/>
        <v>0.53103448275862064</v>
      </c>
      <c r="AX26" s="12">
        <f t="shared" si="46"/>
        <v>0.43575418994413406</v>
      </c>
      <c r="AY26" s="12">
        <f t="shared" si="47"/>
        <v>0.43809523809523809</v>
      </c>
      <c r="AZ26" s="12">
        <f t="shared" si="48"/>
        <v>0.59395973154362414</v>
      </c>
    </row>
    <row r="27" spans="1:52" s="13" customFormat="1" x14ac:dyDescent="0.4">
      <c r="A27" s="23"/>
      <c r="B27" s="12">
        <v>15</v>
      </c>
      <c r="C27" s="12">
        <f t="shared" si="0"/>
        <v>0.53293413173652704</v>
      </c>
      <c r="D27" s="12">
        <f t="shared" si="1"/>
        <v>0.57313432835820899</v>
      </c>
      <c r="E27" s="12">
        <f t="shared" si="2"/>
        <v>0.50322580645161286</v>
      </c>
      <c r="F27" s="12">
        <f t="shared" si="3"/>
        <v>0.60350877192982444</v>
      </c>
      <c r="G27" s="12">
        <f t="shared" si="4"/>
        <v>0.52941176470588236</v>
      </c>
      <c r="H27" s="12">
        <f t="shared" si="5"/>
        <v>0.54128440366972486</v>
      </c>
      <c r="I27" s="12">
        <f t="shared" si="6"/>
        <v>0.47790055248618779</v>
      </c>
      <c r="J27" s="12">
        <f t="shared" si="7"/>
        <v>0.52785923753665687</v>
      </c>
      <c r="K27" s="12">
        <f t="shared" si="8"/>
        <v>0.54360465116279066</v>
      </c>
      <c r="L27" s="12">
        <f t="shared" si="9"/>
        <v>0.60333333333333328</v>
      </c>
      <c r="M27" s="12">
        <f t="shared" si="10"/>
        <v>0.65432098765432101</v>
      </c>
      <c r="N27" s="12">
        <f t="shared" si="11"/>
        <v>0.44654088050314467</v>
      </c>
      <c r="O27" s="12">
        <f t="shared" si="12"/>
        <v>0.45791245791245783</v>
      </c>
      <c r="P27" s="12">
        <f t="shared" si="12"/>
        <v>0.47138047138047134</v>
      </c>
      <c r="Q27" s="12">
        <f t="shared" si="13"/>
        <v>0.49473684210526314</v>
      </c>
      <c r="R27" s="12">
        <f t="shared" si="14"/>
        <v>0.44630872483221473</v>
      </c>
      <c r="S27" s="12">
        <f t="shared" si="15"/>
        <v>0.50903614457831325</v>
      </c>
      <c r="T27" s="12">
        <f t="shared" si="16"/>
        <v>0.52238805970149249</v>
      </c>
      <c r="U27" s="12">
        <f t="shared" si="17"/>
        <v>0.49847094801223246</v>
      </c>
      <c r="V27" s="12">
        <f t="shared" si="18"/>
        <v>0.5050847457627119</v>
      </c>
      <c r="W27" s="12">
        <f t="shared" si="19"/>
        <v>0.47633136094674566</v>
      </c>
      <c r="X27" s="12">
        <f t="shared" si="20"/>
        <v>0.52661064425770299</v>
      </c>
      <c r="Y27" s="12">
        <f t="shared" si="21"/>
        <v>0.5892857142857143</v>
      </c>
      <c r="Z27" s="12">
        <f t="shared" si="22"/>
        <v>0.49685534591194969</v>
      </c>
      <c r="AA27" s="12">
        <f t="shared" si="23"/>
        <v>0.47266881028938901</v>
      </c>
      <c r="AB27" s="12">
        <f t="shared" si="24"/>
        <v>0.62040816326530612</v>
      </c>
      <c r="AC27" s="12">
        <f t="shared" si="25"/>
        <v>0.5609756097560975</v>
      </c>
      <c r="AD27" s="12">
        <f t="shared" si="26"/>
        <v>0.5582089552238807</v>
      </c>
      <c r="AE27" s="12">
        <f t="shared" si="27"/>
        <v>0.55172413793103448</v>
      </c>
      <c r="AF27" s="12">
        <f t="shared" si="28"/>
        <v>0.53644314868804666</v>
      </c>
      <c r="AG27" s="12">
        <f t="shared" si="29"/>
        <v>0.49221183800623047</v>
      </c>
      <c r="AH27" s="12">
        <f t="shared" si="30"/>
        <v>0.50299401197604787</v>
      </c>
      <c r="AI27" s="12">
        <f t="shared" si="31"/>
        <v>0.59154929577464777</v>
      </c>
      <c r="AJ27" s="12">
        <f t="shared" si="32"/>
        <v>0.62973760932944611</v>
      </c>
      <c r="AK27" s="12">
        <f t="shared" si="33"/>
        <v>0.55294117647058827</v>
      </c>
      <c r="AL27" s="12">
        <f t="shared" si="34"/>
        <v>0.58934169278996862</v>
      </c>
      <c r="AM27" s="12">
        <f t="shared" si="35"/>
        <v>0.51388888888888884</v>
      </c>
      <c r="AN27" s="12">
        <f t="shared" si="36"/>
        <v>0.5</v>
      </c>
      <c r="AO27" s="12">
        <f t="shared" si="37"/>
        <v>0.55238095238095242</v>
      </c>
      <c r="AP27" s="12">
        <f t="shared" si="38"/>
        <v>0.52597402597402598</v>
      </c>
      <c r="AQ27" s="12">
        <f t="shared" si="39"/>
        <v>0.54710144927536231</v>
      </c>
      <c r="AR27" s="12">
        <f t="shared" si="40"/>
        <v>0.56591639871382626</v>
      </c>
      <c r="AS27" s="12">
        <f t="shared" si="41"/>
        <v>0.51048951048951041</v>
      </c>
      <c r="AT27" s="12">
        <f t="shared" si="42"/>
        <v>0.57288135593220335</v>
      </c>
      <c r="AU27" s="12">
        <f t="shared" si="43"/>
        <v>0.51552795031055898</v>
      </c>
      <c r="AV27" s="12">
        <f t="shared" si="44"/>
        <v>0.48773006134969321</v>
      </c>
      <c r="AW27" s="12">
        <f t="shared" si="45"/>
        <v>0.51034482758620692</v>
      </c>
      <c r="AX27" s="12">
        <f t="shared" si="46"/>
        <v>0.47486033519553073</v>
      </c>
      <c r="AY27" s="12">
        <f t="shared" si="47"/>
        <v>0.473015873015873</v>
      </c>
      <c r="AZ27" s="12">
        <f t="shared" si="48"/>
        <v>0.61409395973154357</v>
      </c>
    </row>
    <row r="28" spans="1:52" s="13" customFormat="1" x14ac:dyDescent="0.4">
      <c r="A28" s="23"/>
      <c r="B28" s="12">
        <v>20</v>
      </c>
      <c r="C28" s="12">
        <f t="shared" si="0"/>
        <v>0.53592814371257491</v>
      </c>
      <c r="D28" s="12">
        <f t="shared" si="1"/>
        <v>0.5582089552238807</v>
      </c>
      <c r="E28" s="12">
        <f t="shared" si="2"/>
        <v>0.52580645161290329</v>
      </c>
      <c r="F28" s="12">
        <f t="shared" si="3"/>
        <v>0.63157894736842102</v>
      </c>
      <c r="G28" s="12">
        <f t="shared" si="4"/>
        <v>0.52941176470588236</v>
      </c>
      <c r="H28" s="12">
        <f t="shared" si="5"/>
        <v>0.54434250764525993</v>
      </c>
      <c r="I28" s="12">
        <f t="shared" si="6"/>
        <v>0.50552486187845302</v>
      </c>
      <c r="J28" s="12">
        <f t="shared" si="7"/>
        <v>0.49853372434017595</v>
      </c>
      <c r="K28" s="12">
        <f t="shared" si="8"/>
        <v>0.55813953488372092</v>
      </c>
      <c r="L28" s="12">
        <f t="shared" si="9"/>
        <v>0.59666666666666668</v>
      </c>
      <c r="M28" s="12">
        <f t="shared" si="10"/>
        <v>0.62345679012345678</v>
      </c>
      <c r="N28" s="12">
        <f t="shared" si="11"/>
        <v>0.48427672955974843</v>
      </c>
      <c r="O28" s="12">
        <f t="shared" si="12"/>
        <v>0.47138047138047134</v>
      </c>
      <c r="P28" s="12">
        <f t="shared" si="12"/>
        <v>0.50168350168350173</v>
      </c>
      <c r="Q28" s="12">
        <f t="shared" si="13"/>
        <v>0.51315789473684204</v>
      </c>
      <c r="R28" s="12">
        <f t="shared" si="14"/>
        <v>0.46308724832214765</v>
      </c>
      <c r="S28" s="12">
        <f t="shared" si="15"/>
        <v>0.51204819277108427</v>
      </c>
      <c r="T28" s="12">
        <f t="shared" si="16"/>
        <v>0.55970149253731349</v>
      </c>
      <c r="U28" s="12">
        <f t="shared" si="17"/>
        <v>0.53822629969418956</v>
      </c>
      <c r="V28" s="12">
        <f t="shared" si="18"/>
        <v>0.57627118644067798</v>
      </c>
      <c r="W28" s="12">
        <f t="shared" si="19"/>
        <v>0.5</v>
      </c>
      <c r="X28" s="12">
        <f t="shared" si="20"/>
        <v>0.56862745098039214</v>
      </c>
      <c r="Y28" s="12">
        <f t="shared" si="21"/>
        <v>0.58571428571428574</v>
      </c>
      <c r="Z28" s="12">
        <f t="shared" si="22"/>
        <v>0.54402515723270439</v>
      </c>
      <c r="AA28" s="12">
        <f t="shared" si="23"/>
        <v>0.49196141479099675</v>
      </c>
      <c r="AB28" s="12">
        <f t="shared" si="24"/>
        <v>0.63673469387755111</v>
      </c>
      <c r="AC28" s="12">
        <f t="shared" si="25"/>
        <v>0.58188153310104529</v>
      </c>
      <c r="AD28" s="12">
        <f t="shared" si="26"/>
        <v>0.54626865671641789</v>
      </c>
      <c r="AE28" s="12">
        <f t="shared" si="27"/>
        <v>0.56896551724137923</v>
      </c>
      <c r="AF28" s="12">
        <f t="shared" si="28"/>
        <v>0.53352769679300294</v>
      </c>
      <c r="AG28" s="12">
        <f t="shared" si="29"/>
        <v>0.50467289719626174</v>
      </c>
      <c r="AH28" s="12">
        <f t="shared" si="30"/>
        <v>0.48502994011976053</v>
      </c>
      <c r="AI28" s="12">
        <f t="shared" si="31"/>
        <v>0.573943661971831</v>
      </c>
      <c r="AJ28" s="12">
        <f t="shared" si="32"/>
        <v>0.62682215743440239</v>
      </c>
      <c r="AK28" s="12">
        <f t="shared" si="33"/>
        <v>0.59411764705882353</v>
      </c>
      <c r="AL28" s="12">
        <f t="shared" si="34"/>
        <v>0.59247648902821315</v>
      </c>
      <c r="AM28" s="12">
        <f t="shared" si="35"/>
        <v>0.51944444444444449</v>
      </c>
      <c r="AN28" s="12">
        <f t="shared" si="36"/>
        <v>0.55033557046979853</v>
      </c>
      <c r="AO28" s="12">
        <f t="shared" si="37"/>
        <v>0.5714285714285714</v>
      </c>
      <c r="AP28" s="12">
        <f t="shared" si="38"/>
        <v>0.53246753246753253</v>
      </c>
      <c r="AQ28" s="12">
        <f t="shared" si="39"/>
        <v>0.56884057971014501</v>
      </c>
      <c r="AR28" s="12">
        <f t="shared" si="40"/>
        <v>0.58520900321543401</v>
      </c>
      <c r="AS28" s="12">
        <f t="shared" si="41"/>
        <v>0.55594405594405583</v>
      </c>
      <c r="AT28" s="12">
        <f t="shared" si="42"/>
        <v>0.6</v>
      </c>
      <c r="AU28" s="12">
        <f t="shared" si="43"/>
        <v>0.55900621118012428</v>
      </c>
      <c r="AV28" s="12">
        <f t="shared" si="44"/>
        <v>0.50613496932515334</v>
      </c>
      <c r="AW28" s="12">
        <f t="shared" si="45"/>
        <v>0.50689655172413794</v>
      </c>
      <c r="AX28" s="12">
        <f t="shared" si="46"/>
        <v>0.494413407821229</v>
      </c>
      <c r="AY28" s="12">
        <f t="shared" si="47"/>
        <v>0.45396825396825402</v>
      </c>
      <c r="AZ28" s="12">
        <f t="shared" si="48"/>
        <v>0.62416107382550334</v>
      </c>
    </row>
    <row r="29" spans="1:52" s="13" customFormat="1" x14ac:dyDescent="0.4">
      <c r="A29" s="23"/>
      <c r="B29" s="12">
        <v>25</v>
      </c>
      <c r="C29" s="12">
        <f t="shared" si="0"/>
        <v>0.55389221556886237</v>
      </c>
      <c r="D29" s="12">
        <f t="shared" si="1"/>
        <v>0.62388059701492538</v>
      </c>
      <c r="E29" s="12">
        <f t="shared" si="2"/>
        <v>0.56451612903225801</v>
      </c>
      <c r="F29" s="12">
        <f t="shared" si="3"/>
        <v>0.64561403508771931</v>
      </c>
      <c r="G29" s="12">
        <f t="shared" si="4"/>
        <v>0.55242966751918166</v>
      </c>
      <c r="H29" s="12">
        <f t="shared" si="5"/>
        <v>0.56269113149847105</v>
      </c>
      <c r="I29" s="12">
        <f t="shared" si="6"/>
        <v>0.48066298342541436</v>
      </c>
      <c r="J29" s="12">
        <f t="shared" si="7"/>
        <v>0.57771260997067453</v>
      </c>
      <c r="K29" s="12">
        <f t="shared" si="8"/>
        <v>0.59302325581395343</v>
      </c>
      <c r="L29" s="12">
        <f t="shared" si="9"/>
        <v>0.65666666666666673</v>
      </c>
      <c r="M29" s="12">
        <f t="shared" si="10"/>
        <v>0.67592592592592593</v>
      </c>
      <c r="N29" s="12">
        <f t="shared" si="11"/>
        <v>0.51572327044025157</v>
      </c>
      <c r="O29" s="12">
        <f t="shared" si="12"/>
        <v>0.5319865319865319</v>
      </c>
      <c r="P29" s="12">
        <f t="shared" si="12"/>
        <v>0.51178451178451179</v>
      </c>
      <c r="Q29" s="12">
        <f t="shared" si="13"/>
        <v>0.51842105263157889</v>
      </c>
      <c r="R29" s="12">
        <f t="shared" si="14"/>
        <v>0.50335570469798663</v>
      </c>
      <c r="S29" s="12">
        <f t="shared" si="15"/>
        <v>0.56325301204819289</v>
      </c>
      <c r="T29" s="12">
        <f t="shared" si="16"/>
        <v>0.57462686567164178</v>
      </c>
      <c r="U29" s="12">
        <f t="shared" si="17"/>
        <v>0.56269113149847105</v>
      </c>
      <c r="V29" s="12">
        <f t="shared" si="18"/>
        <v>0.6</v>
      </c>
      <c r="W29" s="12">
        <f t="shared" si="19"/>
        <v>0.54142011834319526</v>
      </c>
      <c r="X29" s="12">
        <f t="shared" si="20"/>
        <v>0.60504201680672276</v>
      </c>
      <c r="Y29" s="12">
        <f t="shared" si="21"/>
        <v>0.63214285714285712</v>
      </c>
      <c r="Z29" s="12">
        <f t="shared" si="22"/>
        <v>0.51572327044025157</v>
      </c>
      <c r="AA29" s="12">
        <f t="shared" si="23"/>
        <v>0.52733118971061099</v>
      </c>
      <c r="AB29" s="12">
        <f t="shared" si="24"/>
        <v>0.66530612244897958</v>
      </c>
      <c r="AC29" s="12">
        <f t="shared" si="25"/>
        <v>0.6097560975609756</v>
      </c>
      <c r="AD29" s="12">
        <f t="shared" si="26"/>
        <v>0.5582089552238807</v>
      </c>
      <c r="AE29" s="12">
        <f t="shared" si="27"/>
        <v>0.60689655172413781</v>
      </c>
      <c r="AF29" s="12">
        <f t="shared" si="28"/>
        <v>0.5860058309037901</v>
      </c>
      <c r="AG29" s="12">
        <f t="shared" si="29"/>
        <v>0.53271028037383172</v>
      </c>
      <c r="AH29" s="12">
        <f t="shared" si="30"/>
        <v>0.49101796407185627</v>
      </c>
      <c r="AI29" s="12">
        <f t="shared" si="31"/>
        <v>0.61971830985915488</v>
      </c>
      <c r="AJ29" s="12">
        <f t="shared" si="32"/>
        <v>0.65014577259475215</v>
      </c>
      <c r="AK29" s="12">
        <f t="shared" si="33"/>
        <v>0.6470588235294118</v>
      </c>
      <c r="AL29" s="12">
        <f t="shared" si="34"/>
        <v>0.61755485893416928</v>
      </c>
      <c r="AM29" s="12">
        <f t="shared" si="35"/>
        <v>0.56388888888888888</v>
      </c>
      <c r="AN29" s="12">
        <f t="shared" si="36"/>
        <v>0.57718120805369133</v>
      </c>
      <c r="AO29" s="12">
        <f t="shared" si="37"/>
        <v>0.61269841269841274</v>
      </c>
      <c r="AP29" s="12">
        <f t="shared" si="38"/>
        <v>0.56168831168831168</v>
      </c>
      <c r="AQ29" s="12">
        <f t="shared" si="39"/>
        <v>0.60869565217391308</v>
      </c>
      <c r="AR29" s="12">
        <f t="shared" si="40"/>
        <v>0.60771704180064312</v>
      </c>
      <c r="AS29" s="12">
        <f t="shared" si="41"/>
        <v>0.61188811188811187</v>
      </c>
      <c r="AT29" s="12">
        <f t="shared" si="42"/>
        <v>0.63050847457627124</v>
      </c>
      <c r="AU29" s="12">
        <f t="shared" si="43"/>
        <v>0.54658385093167705</v>
      </c>
      <c r="AV29" s="12">
        <f t="shared" si="44"/>
        <v>0.54907975460122704</v>
      </c>
      <c r="AW29" s="12">
        <f t="shared" si="45"/>
        <v>0.55172413793103448</v>
      </c>
      <c r="AX29" s="12">
        <f t="shared" si="46"/>
        <v>0.51955307262569828</v>
      </c>
      <c r="AY29" s="12">
        <f t="shared" si="47"/>
        <v>0.51111111111111107</v>
      </c>
      <c r="AZ29" s="12">
        <f t="shared" si="48"/>
        <v>0.62080536912751683</v>
      </c>
    </row>
    <row r="30" spans="1:52" s="13" customFormat="1" x14ac:dyDescent="0.4">
      <c r="A30" s="23"/>
      <c r="B30" s="12">
        <v>30</v>
      </c>
      <c r="C30" s="12">
        <f t="shared" si="0"/>
        <v>0.60179640718562877</v>
      </c>
      <c r="D30" s="12">
        <f t="shared" si="1"/>
        <v>0.64776119402985077</v>
      </c>
      <c r="E30" s="12">
        <f t="shared" si="2"/>
        <v>0.59677419354838701</v>
      </c>
      <c r="F30" s="12">
        <f t="shared" si="3"/>
        <v>0.66315789473684206</v>
      </c>
      <c r="G30" s="12">
        <f t="shared" si="4"/>
        <v>0.55498721227621495</v>
      </c>
      <c r="H30" s="12">
        <f t="shared" si="5"/>
        <v>0.60244648318042815</v>
      </c>
      <c r="I30" s="12">
        <f t="shared" si="6"/>
        <v>0.5441988950276242</v>
      </c>
      <c r="J30" s="12">
        <f t="shared" si="7"/>
        <v>0.58944281524926678</v>
      </c>
      <c r="K30" s="12">
        <f t="shared" si="8"/>
        <v>0.61627906976744184</v>
      </c>
      <c r="L30" s="12">
        <f t="shared" si="9"/>
        <v>0.69333333333333336</v>
      </c>
      <c r="M30" s="12">
        <f t="shared" si="10"/>
        <v>0.70370370370370372</v>
      </c>
      <c r="N30" s="12">
        <f t="shared" si="11"/>
        <v>0.54716981132075482</v>
      </c>
      <c r="O30" s="12">
        <f t="shared" si="12"/>
        <v>0.56565656565656564</v>
      </c>
      <c r="P30" s="12">
        <f t="shared" si="12"/>
        <v>0.56565656565656564</v>
      </c>
      <c r="Q30" s="12">
        <f t="shared" si="13"/>
        <v>0.59473684210526323</v>
      </c>
      <c r="R30" s="12">
        <f t="shared" si="14"/>
        <v>0.58389261744966436</v>
      </c>
      <c r="S30" s="12">
        <f t="shared" si="15"/>
        <v>0.55421686746987953</v>
      </c>
      <c r="T30" s="12">
        <f t="shared" si="16"/>
        <v>0.63184079601990062</v>
      </c>
      <c r="U30" s="12">
        <f t="shared" si="17"/>
        <v>0.62079510703363916</v>
      </c>
      <c r="V30" s="12">
        <f t="shared" si="18"/>
        <v>0.6271186440677966</v>
      </c>
      <c r="W30" s="12">
        <f t="shared" si="19"/>
        <v>0.56213017751479288</v>
      </c>
      <c r="X30" s="12">
        <f t="shared" si="20"/>
        <v>0.63585434173669464</v>
      </c>
      <c r="Y30" s="12">
        <f t="shared" si="21"/>
        <v>0.60357142857142865</v>
      </c>
      <c r="Z30" s="12">
        <f t="shared" si="22"/>
        <v>0.62893081761006298</v>
      </c>
      <c r="AA30" s="12">
        <f t="shared" si="23"/>
        <v>0.52090032154340837</v>
      </c>
      <c r="AB30" s="12">
        <f t="shared" si="24"/>
        <v>0.66530612244897958</v>
      </c>
      <c r="AC30" s="12">
        <f t="shared" si="25"/>
        <v>0.61672473867595823</v>
      </c>
      <c r="AD30" s="12">
        <f t="shared" si="26"/>
        <v>0.61194029850746268</v>
      </c>
      <c r="AE30" s="12">
        <f t="shared" si="27"/>
        <v>0.64482758620689662</v>
      </c>
      <c r="AF30" s="12">
        <f t="shared" si="28"/>
        <v>0.60058309037900881</v>
      </c>
      <c r="AG30" s="12">
        <f t="shared" si="29"/>
        <v>0.52959501557632405</v>
      </c>
      <c r="AH30" s="12">
        <f t="shared" si="30"/>
        <v>0.58383233532934131</v>
      </c>
      <c r="AI30" s="12">
        <f t="shared" si="31"/>
        <v>0.63028169014084501</v>
      </c>
      <c r="AJ30" s="12">
        <f t="shared" si="32"/>
        <v>0.65889212827988342</v>
      </c>
      <c r="AK30" s="12">
        <f t="shared" si="33"/>
        <v>0.65294117647058836</v>
      </c>
      <c r="AL30" s="12">
        <f t="shared" si="34"/>
        <v>0.6426332288401253</v>
      </c>
      <c r="AM30" s="12">
        <f t="shared" si="35"/>
        <v>0.60000000000000009</v>
      </c>
      <c r="AN30" s="12">
        <f t="shared" si="36"/>
        <v>0.6174496644295302</v>
      </c>
      <c r="AO30" s="12">
        <f t="shared" si="37"/>
        <v>0.63492063492063489</v>
      </c>
      <c r="AP30" s="12">
        <f t="shared" si="38"/>
        <v>0.55519480519480513</v>
      </c>
      <c r="AQ30" s="12">
        <f t="shared" si="39"/>
        <v>0.65217391304347827</v>
      </c>
      <c r="AR30" s="12">
        <f t="shared" si="40"/>
        <v>0.60771704180064312</v>
      </c>
      <c r="AS30" s="12">
        <f t="shared" si="41"/>
        <v>0.60139860139860135</v>
      </c>
      <c r="AT30" s="12">
        <f t="shared" si="42"/>
        <v>0.6271186440677966</v>
      </c>
      <c r="AU30" s="12">
        <f t="shared" si="43"/>
        <v>0.5931677018633541</v>
      </c>
      <c r="AV30" s="12">
        <f t="shared" si="44"/>
        <v>0.5644171779141105</v>
      </c>
      <c r="AW30" s="12">
        <f t="shared" si="45"/>
        <v>0.6206896551724137</v>
      </c>
      <c r="AX30" s="12">
        <f t="shared" si="46"/>
        <v>0.52513966480446927</v>
      </c>
      <c r="AY30" s="12">
        <f t="shared" si="47"/>
        <v>0.54285714285714293</v>
      </c>
      <c r="AZ30" s="12">
        <f t="shared" si="48"/>
        <v>0.65436241610738255</v>
      </c>
    </row>
    <row r="31" spans="1:52" s="13" customFormat="1" x14ac:dyDescent="0.4">
      <c r="A31" s="23"/>
      <c r="B31" s="12">
        <v>35</v>
      </c>
      <c r="C31" s="12">
        <f t="shared" si="0"/>
        <v>0.64970059880239517</v>
      </c>
      <c r="D31" s="12">
        <f t="shared" si="1"/>
        <v>0.71641791044776126</v>
      </c>
      <c r="E31" s="12">
        <f t="shared" si="2"/>
        <v>0.62580645161290316</v>
      </c>
      <c r="F31" s="12">
        <f t="shared" si="3"/>
        <v>0.743859649122807</v>
      </c>
      <c r="G31" s="12">
        <f t="shared" si="4"/>
        <v>0.59079283887468037</v>
      </c>
      <c r="H31" s="12">
        <f t="shared" si="5"/>
        <v>0.62385321100917435</v>
      </c>
      <c r="I31" s="12">
        <f t="shared" si="6"/>
        <v>0.63535911602209949</v>
      </c>
      <c r="J31" s="12">
        <f t="shared" si="7"/>
        <v>0.66568914956011738</v>
      </c>
      <c r="K31" s="12">
        <f t="shared" si="8"/>
        <v>0.70058139534883712</v>
      </c>
      <c r="L31" s="12">
        <f t="shared" si="9"/>
        <v>0.70666666666666667</v>
      </c>
      <c r="M31" s="12">
        <f t="shared" si="10"/>
        <v>0.71604938271604945</v>
      </c>
      <c r="N31" s="12">
        <f t="shared" si="11"/>
        <v>0.60062893081761004</v>
      </c>
      <c r="O31" s="12">
        <f t="shared" si="12"/>
        <v>0.64309764309764317</v>
      </c>
      <c r="P31" s="12">
        <f t="shared" si="12"/>
        <v>0.63636363636363635</v>
      </c>
      <c r="Q31" s="12">
        <f t="shared" si="13"/>
        <v>0.6763157894736842</v>
      </c>
      <c r="R31" s="12">
        <f t="shared" si="14"/>
        <v>0.66107382550335569</v>
      </c>
      <c r="S31" s="12">
        <f t="shared" si="15"/>
        <v>0.62349397590361444</v>
      </c>
      <c r="T31" s="12">
        <f t="shared" si="16"/>
        <v>0.67412935323383083</v>
      </c>
      <c r="U31" s="12">
        <f t="shared" si="17"/>
        <v>0.64220183486238525</v>
      </c>
      <c r="V31" s="12">
        <f t="shared" si="18"/>
        <v>0.73220338983050848</v>
      </c>
      <c r="W31" s="12">
        <f t="shared" si="19"/>
        <v>0.61538461538461542</v>
      </c>
      <c r="X31" s="12">
        <f t="shared" si="20"/>
        <v>0.66106442577030811</v>
      </c>
      <c r="Y31" s="12">
        <f t="shared" si="21"/>
        <v>0.68214285714285716</v>
      </c>
      <c r="Z31" s="12">
        <f t="shared" si="22"/>
        <v>0.65408805031446549</v>
      </c>
      <c r="AA31" s="12">
        <f t="shared" si="23"/>
        <v>0.61736334405144699</v>
      </c>
      <c r="AB31" s="12">
        <f t="shared" si="24"/>
        <v>0.73061224489795917</v>
      </c>
      <c r="AC31" s="12">
        <f t="shared" si="25"/>
        <v>0.70383275261324041</v>
      </c>
      <c r="AD31" s="12">
        <f t="shared" si="26"/>
        <v>0.68358208955223887</v>
      </c>
      <c r="AE31" s="12">
        <f t="shared" si="27"/>
        <v>0.68965517241379315</v>
      </c>
      <c r="AF31" s="12">
        <f t="shared" si="28"/>
        <v>0.67346938775510212</v>
      </c>
      <c r="AG31" s="12">
        <f t="shared" si="29"/>
        <v>0.66978193146417442</v>
      </c>
      <c r="AH31" s="12">
        <f t="shared" si="30"/>
        <v>0.68862275449101795</v>
      </c>
      <c r="AI31" s="12">
        <f t="shared" si="31"/>
        <v>0.71126760563380276</v>
      </c>
      <c r="AJ31" s="12">
        <f t="shared" si="32"/>
        <v>0.71137026239067058</v>
      </c>
      <c r="AK31" s="12">
        <f t="shared" si="33"/>
        <v>0.69705882352941173</v>
      </c>
      <c r="AL31" s="12">
        <f t="shared" si="34"/>
        <v>0.65830721003134796</v>
      </c>
      <c r="AM31" s="12">
        <f t="shared" si="35"/>
        <v>0.64999999999999991</v>
      </c>
      <c r="AN31" s="12">
        <f t="shared" si="36"/>
        <v>0.71140939597315445</v>
      </c>
      <c r="AO31" s="12">
        <f t="shared" si="37"/>
        <v>0.70793650793650786</v>
      </c>
      <c r="AP31" s="12">
        <f t="shared" si="38"/>
        <v>0.61688311688311692</v>
      </c>
      <c r="AQ31" s="12">
        <f t="shared" si="39"/>
        <v>0.68840579710144933</v>
      </c>
      <c r="AR31" s="12">
        <f t="shared" si="40"/>
        <v>0.67202572347266876</v>
      </c>
      <c r="AS31" s="12">
        <f t="shared" si="41"/>
        <v>0.72377622377622375</v>
      </c>
      <c r="AT31" s="12">
        <f t="shared" si="42"/>
        <v>0.68474576271186438</v>
      </c>
      <c r="AU31" s="12">
        <f t="shared" si="43"/>
        <v>0.63975155279503104</v>
      </c>
      <c r="AV31" s="12">
        <f t="shared" si="44"/>
        <v>0.61963190184049077</v>
      </c>
      <c r="AW31" s="12">
        <f t="shared" si="45"/>
        <v>0.65172413793103445</v>
      </c>
      <c r="AX31" s="12">
        <f t="shared" si="46"/>
        <v>0.6061452513966481</v>
      </c>
      <c r="AY31" s="12">
        <f t="shared" si="47"/>
        <v>0.61904761904761907</v>
      </c>
      <c r="AZ31" s="12">
        <f t="shared" si="48"/>
        <v>0.69463087248322153</v>
      </c>
    </row>
    <row r="32" spans="1:52" s="13" customFormat="1" x14ac:dyDescent="0.4">
      <c r="A32" s="23"/>
      <c r="B32" s="12">
        <v>40</v>
      </c>
      <c r="C32" s="12">
        <f t="shared" si="0"/>
        <v>0.62574850299401197</v>
      </c>
      <c r="D32" s="12">
        <f t="shared" si="1"/>
        <v>0.68059701492537317</v>
      </c>
      <c r="E32" s="12">
        <f t="shared" si="2"/>
        <v>0.66774193548387095</v>
      </c>
      <c r="F32" s="12">
        <f t="shared" si="3"/>
        <v>0.6947368421052631</v>
      </c>
      <c r="G32" s="12">
        <f t="shared" si="4"/>
        <v>0.62659846547314579</v>
      </c>
      <c r="H32" s="12">
        <f t="shared" si="5"/>
        <v>0.6330275229357798</v>
      </c>
      <c r="I32" s="12">
        <f t="shared" si="6"/>
        <v>0.61049723756906082</v>
      </c>
      <c r="J32" s="12">
        <f t="shared" si="7"/>
        <v>0.65395894428152501</v>
      </c>
      <c r="K32" s="12">
        <f t="shared" si="8"/>
        <v>0.69767441860465107</v>
      </c>
      <c r="L32" s="12">
        <f t="shared" si="9"/>
        <v>0.73</v>
      </c>
      <c r="M32" s="12">
        <f t="shared" si="10"/>
        <v>0.76234567901234573</v>
      </c>
      <c r="N32" s="12">
        <f t="shared" si="11"/>
        <v>0.57547169811320753</v>
      </c>
      <c r="O32" s="12">
        <f t="shared" si="12"/>
        <v>0.60942760942760943</v>
      </c>
      <c r="P32" s="12">
        <f t="shared" si="12"/>
        <v>0.62289562289562284</v>
      </c>
      <c r="Q32" s="12">
        <f t="shared" si="13"/>
        <v>0.65789473684210531</v>
      </c>
      <c r="R32" s="12">
        <f t="shared" si="14"/>
        <v>0.66107382550335569</v>
      </c>
      <c r="S32" s="12">
        <f t="shared" si="15"/>
        <v>0.62951807228915668</v>
      </c>
      <c r="T32" s="12">
        <f t="shared" si="16"/>
        <v>0.64427860696517425</v>
      </c>
      <c r="U32" s="12">
        <f t="shared" si="17"/>
        <v>0.66666666666666674</v>
      </c>
      <c r="V32" s="12">
        <f t="shared" si="18"/>
        <v>0.64745762711864407</v>
      </c>
      <c r="W32" s="12">
        <f t="shared" si="19"/>
        <v>0.53550295857988162</v>
      </c>
      <c r="X32" s="12">
        <f t="shared" si="20"/>
        <v>0.66666666666666674</v>
      </c>
      <c r="Y32" s="12">
        <f t="shared" si="21"/>
        <v>0.65</v>
      </c>
      <c r="Z32" s="12">
        <f t="shared" si="22"/>
        <v>0.69496855345911945</v>
      </c>
      <c r="AA32" s="12">
        <f t="shared" si="23"/>
        <v>0.58842443729903537</v>
      </c>
      <c r="AB32" s="12">
        <f t="shared" si="24"/>
        <v>0.69795918367346932</v>
      </c>
      <c r="AC32" s="12">
        <f t="shared" si="25"/>
        <v>0.70731707317073167</v>
      </c>
      <c r="AD32" s="12">
        <f t="shared" si="26"/>
        <v>0.68656716417910446</v>
      </c>
      <c r="AE32" s="12">
        <f t="shared" si="27"/>
        <v>0.69655172413793109</v>
      </c>
      <c r="AF32" s="12">
        <f t="shared" si="28"/>
        <v>0.685131195335277</v>
      </c>
      <c r="AG32" s="12">
        <f t="shared" si="29"/>
        <v>0.64485981308411211</v>
      </c>
      <c r="AH32" s="12">
        <f t="shared" si="30"/>
        <v>0.64371257485029942</v>
      </c>
      <c r="AI32" s="12">
        <f t="shared" si="31"/>
        <v>0.67957746478873238</v>
      </c>
      <c r="AJ32" s="12">
        <f t="shared" si="32"/>
        <v>0.70262390670553942</v>
      </c>
      <c r="AK32" s="12">
        <f t="shared" si="33"/>
        <v>0.68235294117647061</v>
      </c>
      <c r="AL32" s="12">
        <f t="shared" si="34"/>
        <v>0.67711598746081503</v>
      </c>
      <c r="AM32" s="12">
        <f t="shared" si="35"/>
        <v>0.60000000000000009</v>
      </c>
      <c r="AN32" s="12">
        <f t="shared" si="36"/>
        <v>0.6174496644295302</v>
      </c>
      <c r="AO32" s="12">
        <f t="shared" si="37"/>
        <v>0.68888888888888888</v>
      </c>
      <c r="AP32" s="12">
        <f t="shared" si="38"/>
        <v>0.58441558441558439</v>
      </c>
      <c r="AQ32" s="12">
        <f t="shared" si="39"/>
        <v>0.64130434782608692</v>
      </c>
      <c r="AR32" s="12">
        <f t="shared" si="40"/>
        <v>0.67202572347266876</v>
      </c>
      <c r="AS32" s="12">
        <f t="shared" si="41"/>
        <v>0.67482517482517479</v>
      </c>
      <c r="AT32" s="12">
        <f t="shared" si="42"/>
        <v>0.68135593220338975</v>
      </c>
      <c r="AU32" s="12">
        <f t="shared" si="43"/>
        <v>0.65838509316770188</v>
      </c>
      <c r="AV32" s="12">
        <f t="shared" si="44"/>
        <v>0.63496932515337434</v>
      </c>
      <c r="AW32" s="12">
        <f t="shared" si="45"/>
        <v>0.58275862068965512</v>
      </c>
      <c r="AX32" s="12">
        <f t="shared" si="46"/>
        <v>0.55307262569832405</v>
      </c>
      <c r="AY32" s="12">
        <f t="shared" si="47"/>
        <v>0.57777777777777772</v>
      </c>
      <c r="AZ32" s="12">
        <f t="shared" si="48"/>
        <v>0.70469798657718119</v>
      </c>
    </row>
    <row r="33" spans="1:52" s="13" customFormat="1" x14ac:dyDescent="0.4">
      <c r="A33" s="23"/>
      <c r="B33" s="12">
        <v>45</v>
      </c>
      <c r="C33" s="12">
        <f t="shared" si="0"/>
        <v>0.70359281437125754</v>
      </c>
      <c r="D33" s="12">
        <f t="shared" si="1"/>
        <v>0.76119402985074625</v>
      </c>
      <c r="E33" s="12">
        <f t="shared" si="2"/>
        <v>0.76451612903225807</v>
      </c>
      <c r="F33" s="12">
        <f t="shared" si="3"/>
        <v>0.79649122807017547</v>
      </c>
      <c r="G33" s="12">
        <f t="shared" si="4"/>
        <v>0.68286445012787733</v>
      </c>
      <c r="H33" s="12">
        <f t="shared" si="5"/>
        <v>0.74923547400611623</v>
      </c>
      <c r="I33" s="12">
        <f t="shared" si="6"/>
        <v>0.71270718232044206</v>
      </c>
      <c r="J33" s="12">
        <f t="shared" si="7"/>
        <v>0.70087976539589447</v>
      </c>
      <c r="K33" s="12">
        <f t="shared" si="8"/>
        <v>0.77325581395348841</v>
      </c>
      <c r="L33" s="12">
        <f t="shared" si="9"/>
        <v>0.77</v>
      </c>
      <c r="M33" s="12">
        <f t="shared" si="10"/>
        <v>0.80246913580246915</v>
      </c>
      <c r="N33" s="12">
        <f t="shared" si="11"/>
        <v>0.6823899371069182</v>
      </c>
      <c r="O33" s="12">
        <f t="shared" si="12"/>
        <v>0.68013468013468015</v>
      </c>
      <c r="P33" s="12">
        <f t="shared" si="12"/>
        <v>0.70707070707070707</v>
      </c>
      <c r="Q33" s="12">
        <f t="shared" si="13"/>
        <v>0.74736842105263157</v>
      </c>
      <c r="R33" s="12">
        <f t="shared" si="14"/>
        <v>0.76845637583892612</v>
      </c>
      <c r="S33" s="12">
        <f t="shared" si="15"/>
        <v>0.70481927710843373</v>
      </c>
      <c r="T33" s="12">
        <f t="shared" si="16"/>
        <v>0.73880597014925375</v>
      </c>
      <c r="U33" s="12">
        <f t="shared" si="17"/>
        <v>0.71253822629969421</v>
      </c>
      <c r="V33" s="12">
        <f t="shared" si="18"/>
        <v>0.80677966101694909</v>
      </c>
      <c r="W33" s="12">
        <f t="shared" si="19"/>
        <v>0.66272189349112431</v>
      </c>
      <c r="X33" s="12">
        <f t="shared" si="20"/>
        <v>0.75630252100840334</v>
      </c>
      <c r="Y33" s="12">
        <f t="shared" si="21"/>
        <v>0.73571428571428577</v>
      </c>
      <c r="Z33" s="12">
        <f t="shared" si="22"/>
        <v>0.7515723270440251</v>
      </c>
      <c r="AA33" s="12">
        <f t="shared" si="23"/>
        <v>0.74919614147909974</v>
      </c>
      <c r="AB33" s="12">
        <f t="shared" si="24"/>
        <v>0.78367346938775517</v>
      </c>
      <c r="AC33" s="12">
        <f t="shared" si="25"/>
        <v>0.75609756097560976</v>
      </c>
      <c r="AD33" s="12">
        <f t="shared" si="26"/>
        <v>0.76716417910447765</v>
      </c>
      <c r="AE33" s="12">
        <f t="shared" si="27"/>
        <v>0.77586206896551724</v>
      </c>
      <c r="AF33" s="12">
        <f t="shared" si="28"/>
        <v>0.69096209912536444</v>
      </c>
      <c r="AG33" s="12">
        <f t="shared" si="29"/>
        <v>0.75389408099688471</v>
      </c>
      <c r="AH33" s="12">
        <f t="shared" si="30"/>
        <v>0.78443113772455098</v>
      </c>
      <c r="AI33" s="12">
        <f t="shared" si="31"/>
        <v>0.77112676056338025</v>
      </c>
      <c r="AJ33" s="12">
        <f t="shared" si="32"/>
        <v>0.77842565597667646</v>
      </c>
      <c r="AK33" s="12">
        <f t="shared" si="33"/>
        <v>0.77352941176470591</v>
      </c>
      <c r="AL33" s="12">
        <f t="shared" si="34"/>
        <v>0.72413793103448276</v>
      </c>
      <c r="AM33" s="12">
        <f t="shared" si="35"/>
        <v>0.72777777777777775</v>
      </c>
      <c r="AN33" s="12">
        <f t="shared" si="36"/>
        <v>0.71812080536912748</v>
      </c>
      <c r="AO33" s="12">
        <f t="shared" si="37"/>
        <v>0.83809523809523812</v>
      </c>
      <c r="AP33" s="12">
        <f t="shared" si="38"/>
        <v>0.72077922077922074</v>
      </c>
      <c r="AQ33" s="12">
        <f t="shared" si="39"/>
        <v>0.75</v>
      </c>
      <c r="AR33" s="12">
        <f t="shared" si="40"/>
        <v>0.75562700964630225</v>
      </c>
      <c r="AS33" s="12">
        <f t="shared" si="41"/>
        <v>0.75174825174825177</v>
      </c>
      <c r="AT33" s="12">
        <f t="shared" si="42"/>
        <v>0.68474576271186438</v>
      </c>
      <c r="AU33" s="12">
        <f t="shared" si="43"/>
        <v>0.7142857142857143</v>
      </c>
      <c r="AV33" s="12">
        <f t="shared" si="44"/>
        <v>0.66257668711656437</v>
      </c>
      <c r="AW33" s="12">
        <f t="shared" si="45"/>
        <v>0.71379310344827585</v>
      </c>
      <c r="AX33" s="12">
        <f t="shared" si="46"/>
        <v>0.64525139664804465</v>
      </c>
      <c r="AY33" s="12">
        <f t="shared" si="47"/>
        <v>0.67301587301587307</v>
      </c>
      <c r="AZ33" s="12">
        <f t="shared" si="48"/>
        <v>0.79530201342281881</v>
      </c>
    </row>
    <row r="34" spans="1:52" s="13" customFormat="1" x14ac:dyDescent="0.4">
      <c r="A34" s="24"/>
      <c r="B34" s="12">
        <v>50</v>
      </c>
      <c r="C34" s="12">
        <f t="shared" si="0"/>
        <v>0.60479041916167664</v>
      </c>
      <c r="D34" s="12">
        <f t="shared" si="1"/>
        <v>0.6</v>
      </c>
      <c r="E34" s="12">
        <f t="shared" si="2"/>
        <v>0.56451612903225801</v>
      </c>
      <c r="F34" s="12">
        <f t="shared" si="3"/>
        <v>0.64561403508771931</v>
      </c>
      <c r="G34" s="12">
        <f t="shared" si="4"/>
        <v>0.55242966751918166</v>
      </c>
      <c r="H34" s="12">
        <f t="shared" si="5"/>
        <v>0.57492354740061158</v>
      </c>
      <c r="I34" s="12">
        <f t="shared" si="6"/>
        <v>0.54696132596685088</v>
      </c>
      <c r="J34" s="12">
        <f t="shared" si="7"/>
        <v>0.56598240469208216</v>
      </c>
      <c r="K34" s="12">
        <f t="shared" si="8"/>
        <v>0.60755813953488369</v>
      </c>
      <c r="L34" s="12">
        <f t="shared" si="9"/>
        <v>0.66666666666666663</v>
      </c>
      <c r="M34" s="12">
        <f t="shared" si="10"/>
        <v>0.70679012345679015</v>
      </c>
      <c r="N34" s="12">
        <f t="shared" si="11"/>
        <v>0.54402515723270439</v>
      </c>
      <c r="O34" s="12">
        <f t="shared" si="12"/>
        <v>0.53872053872053871</v>
      </c>
      <c r="P34" s="12">
        <f t="shared" si="12"/>
        <v>0.55892255892255882</v>
      </c>
      <c r="Q34" s="12">
        <f t="shared" si="13"/>
        <v>0.58684210526315783</v>
      </c>
      <c r="R34" s="12">
        <f t="shared" si="14"/>
        <v>0.55369127516778516</v>
      </c>
      <c r="S34" s="12">
        <f t="shared" si="15"/>
        <v>0.53915662650602414</v>
      </c>
      <c r="T34" s="12">
        <f t="shared" si="16"/>
        <v>0.59950248756218905</v>
      </c>
      <c r="U34" s="12">
        <f t="shared" si="17"/>
        <v>0.58409785932721714</v>
      </c>
      <c r="V34" s="12">
        <f t="shared" si="18"/>
        <v>0.6271186440677966</v>
      </c>
      <c r="W34" s="12">
        <f t="shared" si="19"/>
        <v>0.51183431952662728</v>
      </c>
      <c r="X34" s="12">
        <f>1-X23/0.357</f>
        <v>0.6022408963585435</v>
      </c>
      <c r="Y34" s="12">
        <f t="shared" si="21"/>
        <v>0.625</v>
      </c>
      <c r="Z34" s="12">
        <f t="shared" si="22"/>
        <v>0.58176100628930816</v>
      </c>
      <c r="AA34" s="12">
        <f t="shared" si="23"/>
        <v>0.53697749196141475</v>
      </c>
      <c r="AB34" s="12">
        <f t="shared" si="24"/>
        <v>0.68571428571428572</v>
      </c>
      <c r="AC34" s="12">
        <f t="shared" si="25"/>
        <v>0.58885017421602792</v>
      </c>
      <c r="AD34" s="12">
        <f t="shared" si="26"/>
        <v>0.65373134328358207</v>
      </c>
      <c r="AE34" s="12">
        <f t="shared" si="27"/>
        <v>0.64137931034482754</v>
      </c>
      <c r="AF34" s="12">
        <f t="shared" si="28"/>
        <v>0.56559766763848396</v>
      </c>
      <c r="AG34" s="12">
        <f t="shared" si="29"/>
        <v>0.53271028037383172</v>
      </c>
      <c r="AH34" s="12">
        <f t="shared" si="30"/>
        <v>0.53293413173652704</v>
      </c>
      <c r="AI34" s="12">
        <f t="shared" si="31"/>
        <v>0.59859154929577452</v>
      </c>
      <c r="AJ34" s="12">
        <f t="shared" si="32"/>
        <v>0.67638483965014573</v>
      </c>
      <c r="AK34" s="12">
        <f t="shared" si="33"/>
        <v>0.62352941176470589</v>
      </c>
      <c r="AL34" s="12">
        <f t="shared" si="34"/>
        <v>0.62695924764890276</v>
      </c>
      <c r="AM34" s="12">
        <f t="shared" si="35"/>
        <v>0.56944444444444442</v>
      </c>
      <c r="AN34" s="12">
        <f t="shared" si="36"/>
        <v>0.60067114093959728</v>
      </c>
      <c r="AO34" s="12">
        <f t="shared" si="37"/>
        <v>0.59682539682539681</v>
      </c>
      <c r="AP34" s="12">
        <f t="shared" si="38"/>
        <v>0.56493506493506485</v>
      </c>
      <c r="AQ34" s="12">
        <f t="shared" si="39"/>
        <v>0.59782608695652173</v>
      </c>
      <c r="AR34" s="12">
        <f t="shared" si="40"/>
        <v>0.6012861736334405</v>
      </c>
      <c r="AS34" s="12">
        <f t="shared" si="41"/>
        <v>0.58741258741258739</v>
      </c>
      <c r="AT34" s="12">
        <f t="shared" si="42"/>
        <v>0.63050847457627124</v>
      </c>
      <c r="AU34" s="12">
        <f t="shared" si="43"/>
        <v>0.55279503105590067</v>
      </c>
      <c r="AV34" s="12">
        <f t="shared" si="44"/>
        <v>0.54601226993865026</v>
      </c>
      <c r="AW34" s="12">
        <f t="shared" si="45"/>
        <v>0.55517241379310334</v>
      </c>
      <c r="AX34" s="12">
        <f t="shared" si="46"/>
        <v>0.53351955307262566</v>
      </c>
      <c r="AY34" s="12">
        <f t="shared" si="47"/>
        <v>0.53968253968253976</v>
      </c>
      <c r="AZ34" s="12">
        <f t="shared" si="48"/>
        <v>0.65100671140939603</v>
      </c>
    </row>
    <row r="35" spans="1:52" x14ac:dyDescent="0.4">
      <c r="B35" s="25" t="s">
        <v>13</v>
      </c>
      <c r="C35" s="12">
        <v>3.9379097868573604E-3</v>
      </c>
      <c r="D35" s="12">
        <v>3.7200426266915088E-3</v>
      </c>
      <c r="E35" s="12">
        <v>3.5631411042335321E-3</v>
      </c>
      <c r="F35" s="12">
        <v>3.7720570399862471E-3</v>
      </c>
      <c r="G35" s="12">
        <v>3.284831961651676E-3</v>
      </c>
      <c r="H35" s="12">
        <v>3.600265119954173E-3</v>
      </c>
      <c r="I35" s="12">
        <v>3.448885281464037E-3</v>
      </c>
      <c r="J35" s="12">
        <v>3.7131006523042761E-3</v>
      </c>
      <c r="K35" s="12">
        <v>3.8689295546490282E-3</v>
      </c>
      <c r="L35" s="12">
        <v>3.6786588721352841E-3</v>
      </c>
      <c r="M35" s="12">
        <v>4.0734535506634761E-3</v>
      </c>
      <c r="N35" s="12">
        <v>3.7234865938733579E-3</v>
      </c>
      <c r="O35" s="12">
        <v>3.5378586366810729E-3</v>
      </c>
      <c r="P35" s="12">
        <v>3.694597788869628E-3</v>
      </c>
      <c r="Q35" s="12">
        <v>3.7864029318637259E-3</v>
      </c>
      <c r="R35" s="12">
        <v>3.8122552467919329E-3</v>
      </c>
      <c r="S35" s="12">
        <v>3.6278950551510399E-3</v>
      </c>
      <c r="T35" s="12">
        <v>3.9892326008266832E-3</v>
      </c>
      <c r="U35" s="12">
        <v>3.6062790266494721E-3</v>
      </c>
      <c r="V35" s="12">
        <v>3.8114481399367508E-3</v>
      </c>
      <c r="W35" s="12">
        <v>3.400613014651182E-3</v>
      </c>
      <c r="X35" s="12">
        <v>3.8465714188301542E-3</v>
      </c>
      <c r="Y35" s="12">
        <v>3.73700175783885E-3</v>
      </c>
      <c r="Z35" s="12">
        <v>4.0718045382647783E-3</v>
      </c>
      <c r="AA35" s="12">
        <v>3.4435894293071358E-3</v>
      </c>
      <c r="AB35" s="12">
        <v>3.8538497083865481E-3</v>
      </c>
      <c r="AC35" s="12">
        <v>3.8733412029056591E-3</v>
      </c>
      <c r="AD35" s="12">
        <v>3.849587316555212E-3</v>
      </c>
      <c r="AE35" s="12">
        <v>3.8120220647242268E-3</v>
      </c>
      <c r="AF35" s="12">
        <v>3.4695903225556062E-3</v>
      </c>
      <c r="AG35" s="12">
        <v>3.9323726003238227E-3</v>
      </c>
      <c r="AH35" s="12">
        <v>3.9500982122001654E-3</v>
      </c>
      <c r="AI35" s="12">
        <v>3.6759021647506402E-3</v>
      </c>
      <c r="AJ35" s="12">
        <v>3.9804159484008216E-3</v>
      </c>
      <c r="AK35" s="12">
        <v>4.0082784943334723E-3</v>
      </c>
      <c r="AL35" s="12">
        <v>3.7248355289472941E-3</v>
      </c>
      <c r="AM35" s="12">
        <v>3.459629317155813E-3</v>
      </c>
      <c r="AN35" s="12">
        <v>3.3709941309208592E-3</v>
      </c>
      <c r="AO35" s="12">
        <v>3.9896436043151537E-3</v>
      </c>
      <c r="AP35" s="12">
        <v>3.2569549094681291E-3</v>
      </c>
      <c r="AQ35" s="12">
        <v>3.5885866869599121E-3</v>
      </c>
      <c r="AR35" s="12">
        <v>3.4659517503136368E-3</v>
      </c>
      <c r="AS35" s="12">
        <v>3.8023154090298132E-3</v>
      </c>
      <c r="AT35" s="12">
        <v>3.68642140070828E-3</v>
      </c>
      <c r="AU35" s="12">
        <v>3.7094320124041891E-3</v>
      </c>
      <c r="AV35" s="12">
        <v>3.3514407946161088E-3</v>
      </c>
      <c r="AW35" s="12">
        <v>3.3727263055273269E-3</v>
      </c>
      <c r="AX35" s="12">
        <v>3.3339878434017279E-3</v>
      </c>
      <c r="AY35" s="12">
        <v>3.4113310579022079E-3</v>
      </c>
      <c r="AZ35" s="12">
        <v>3.6836987409591109E-3</v>
      </c>
    </row>
    <row r="36" spans="1:52" x14ac:dyDescent="0.4">
      <c r="B36" s="25" t="s">
        <v>14</v>
      </c>
      <c r="C36" s="12">
        <v>1.679548459624924E-2</v>
      </c>
      <c r="D36" s="12">
        <v>3.2472905607762392E-2</v>
      </c>
      <c r="E36" s="12">
        <v>1.926069320759571E-2</v>
      </c>
      <c r="F36" s="12">
        <v>5.2814367840317573E-2</v>
      </c>
      <c r="G36" s="12">
        <v>4.5702374976140103E-2</v>
      </c>
      <c r="H36" s="12">
        <v>5.4134883012647628E-2</v>
      </c>
      <c r="I36" s="12">
        <v>7.4932171651828083E-3</v>
      </c>
      <c r="J36" s="12">
        <v>4.1548453664711271E-2</v>
      </c>
      <c r="K36" s="12">
        <v>3.2122403697801172E-2</v>
      </c>
      <c r="L36" s="12">
        <v>5.6079474817792963E-2</v>
      </c>
      <c r="M36" s="12">
        <v>6.5727922999733179E-2</v>
      </c>
      <c r="N36" s="12">
        <v>1.477625481734535E-2</v>
      </c>
      <c r="O36" s="12">
        <v>4.7297852133262319E-3</v>
      </c>
      <c r="P36" s="12">
        <v>5.1563225338359109E-3</v>
      </c>
      <c r="Q36" s="12">
        <v>6.3726179999854526E-3</v>
      </c>
      <c r="R36" s="12">
        <v>-6.2354626438053673E-3</v>
      </c>
      <c r="S36" s="12">
        <v>1.7981999228403212E-2</v>
      </c>
      <c r="T36" s="12">
        <v>3.3676954763094742E-2</v>
      </c>
      <c r="U36" s="12">
        <v>1.5948147420490999E-2</v>
      </c>
      <c r="V36" s="12">
        <v>2.7373905261655058E-3</v>
      </c>
      <c r="W36" s="12">
        <v>2.873147804867476E-2</v>
      </c>
      <c r="X36" s="12">
        <v>1.945095241077421E-2</v>
      </c>
      <c r="Y36" s="12">
        <v>4.8768498000525851E-2</v>
      </c>
      <c r="Z36" s="12">
        <v>1.184015001687766E-2</v>
      </c>
      <c r="AA36" s="12">
        <v>-1.659551174094348E-2</v>
      </c>
      <c r="AB36" s="12">
        <v>4.2872298935158759E-2</v>
      </c>
      <c r="AC36" s="12">
        <v>4.8737886263671149E-2</v>
      </c>
      <c r="AD36" s="12">
        <v>2.874027006623614E-2</v>
      </c>
      <c r="AE36" s="12">
        <v>1.7481547154785889E-2</v>
      </c>
      <c r="AF36" s="12">
        <v>4.4616734521658492E-2</v>
      </c>
      <c r="AG36" s="12">
        <v>-7.2397698866819571E-3</v>
      </c>
      <c r="AH36" s="12">
        <v>-2.0085688774084901E-2</v>
      </c>
      <c r="AI36" s="12">
        <v>3.2100520502776009E-2</v>
      </c>
      <c r="AJ36" s="12">
        <v>7.3271751931435536E-2</v>
      </c>
      <c r="AK36" s="12">
        <v>2.571959628690057E-2</v>
      </c>
      <c r="AL36" s="12">
        <v>5.3079580786477787E-2</v>
      </c>
      <c r="AM36" s="12">
        <v>1.505772782024972E-2</v>
      </c>
      <c r="AN36" s="12">
        <v>1.8148167642824339E-2</v>
      </c>
      <c r="AO36" s="12">
        <v>3.5950290337235617E-2</v>
      </c>
      <c r="AP36" s="12">
        <v>2.5531106246928281E-2</v>
      </c>
      <c r="AQ36" s="12">
        <v>3.2040325714576157E-2</v>
      </c>
      <c r="AR36" s="12">
        <v>3.8524235322689337E-2</v>
      </c>
      <c r="AS36" s="12">
        <v>1.557194583196608E-2</v>
      </c>
      <c r="AT36" s="12">
        <v>6.5962469909252253E-2</v>
      </c>
      <c r="AU36" s="12">
        <v>3.2780385564786407E-2</v>
      </c>
      <c r="AV36" s="12">
        <v>2.6294513961849508E-2</v>
      </c>
      <c r="AW36" s="12">
        <v>7.5471169641111446E-3</v>
      </c>
      <c r="AX36" s="12">
        <v>2.6242711815538389E-2</v>
      </c>
      <c r="AY36" s="12">
        <v>8.5959963111628679E-3</v>
      </c>
      <c r="AZ36" s="12">
        <v>3.4957471263277751E-2</v>
      </c>
    </row>
    <row r="37" spans="1:52" x14ac:dyDescent="0.4">
      <c r="B37" s="25" t="s">
        <v>15</v>
      </c>
      <c r="C37" s="12">
        <v>97.311654188392765</v>
      </c>
      <c r="D37" s="12">
        <v>98.796473931564847</v>
      </c>
      <c r="E37" s="12">
        <v>106.8549618593634</v>
      </c>
      <c r="F37" s="12">
        <v>92.041458673421403</v>
      </c>
      <c r="G37" s="12">
        <v>107.858675621785</v>
      </c>
      <c r="H37" s="12">
        <v>96.066568839728916</v>
      </c>
      <c r="I37" s="12">
        <v>113.80685375194621</v>
      </c>
      <c r="J37" s="12">
        <v>96.536986174301745</v>
      </c>
      <c r="K37" s="12">
        <v>95.085111038050727</v>
      </c>
      <c r="L37" s="12">
        <v>93.490735927514208</v>
      </c>
      <c r="M37" s="12">
        <v>82.061099468243924</v>
      </c>
      <c r="N37" s="12">
        <v>103.45780371990691</v>
      </c>
      <c r="O37" s="12">
        <v>111.7258362695587</v>
      </c>
      <c r="P37" s="12">
        <v>106.87054451655681</v>
      </c>
      <c r="Q37" s="12">
        <v>103.958133638531</v>
      </c>
      <c r="R37" s="12">
        <v>106.56040489042761</v>
      </c>
      <c r="S37" s="12">
        <v>105.3001795708482</v>
      </c>
      <c r="T37" s="12">
        <v>91.827948353022251</v>
      </c>
      <c r="U37" s="12">
        <v>106.4953237787384</v>
      </c>
      <c r="V37" s="12">
        <v>104.2287851988003</v>
      </c>
      <c r="W37" s="12">
        <v>109.1769396728631</v>
      </c>
      <c r="X37" s="12">
        <v>98.932011433954059</v>
      </c>
      <c r="Y37" s="12">
        <v>93.987513188271919</v>
      </c>
      <c r="Z37" s="12">
        <v>95.328704100452413</v>
      </c>
      <c r="AA37" s="12">
        <v>120.977114227222</v>
      </c>
      <c r="AB37" s="12">
        <v>92.667781072956316</v>
      </c>
      <c r="AC37" s="12">
        <v>90.687108451179824</v>
      </c>
      <c r="AD37" s="12">
        <v>96.44143629036688</v>
      </c>
      <c r="AE37" s="12">
        <v>100.3452882355986</v>
      </c>
      <c r="AF37" s="12">
        <v>102.4280195756875</v>
      </c>
      <c r="AG37" s="12">
        <v>103.5608298799424</v>
      </c>
      <c r="AH37" s="12">
        <v>106.3481630600018</v>
      </c>
      <c r="AI37" s="12">
        <v>100.084132549861</v>
      </c>
      <c r="AJ37" s="12">
        <v>82.0839460759952</v>
      </c>
      <c r="AK37" s="12">
        <v>93.376846005641127</v>
      </c>
      <c r="AL37" s="12">
        <v>93.137110757630779</v>
      </c>
      <c r="AM37" s="12">
        <v>111.266912403267</v>
      </c>
      <c r="AN37" s="12">
        <v>113.2757333673745</v>
      </c>
      <c r="AO37" s="12">
        <v>91.248679272758139</v>
      </c>
      <c r="AP37" s="12">
        <v>114.9751544500884</v>
      </c>
      <c r="AQ37" s="12">
        <v>102.53609746213</v>
      </c>
      <c r="AR37" s="12">
        <v>104.2933631850473</v>
      </c>
      <c r="AS37" s="12">
        <v>101.1036731079928</v>
      </c>
      <c r="AT37" s="12">
        <v>90.6129532631751</v>
      </c>
      <c r="AU37" s="12">
        <v>98.996184107768059</v>
      </c>
      <c r="AV37" s="12">
        <v>111.5059190776953</v>
      </c>
      <c r="AW37" s="12">
        <v>116.3607264522843</v>
      </c>
      <c r="AX37" s="12">
        <v>112.10517426575571</v>
      </c>
      <c r="AY37" s="12">
        <v>114.7364465791632</v>
      </c>
      <c r="AZ37" s="12">
        <v>99.096737927509636</v>
      </c>
    </row>
  </sheetData>
  <mergeCells count="3">
    <mergeCell ref="A13:A23"/>
    <mergeCell ref="A2:A12"/>
    <mergeCell ref="A24:A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BA33-31D5-4C71-AE3B-5A68FECB867A}">
  <dimension ref="A1:AZ38"/>
  <sheetViews>
    <sheetView topLeftCell="A10" zoomScale="85" zoomScaleNormal="85" workbookViewId="0">
      <selection activeCell="B33" sqref="B33:B37"/>
    </sheetView>
  </sheetViews>
  <sheetFormatPr defaultColWidth="8.86328125" defaultRowHeight="15.4" x14ac:dyDescent="0.4"/>
  <cols>
    <col min="1" max="1" width="12.9296875" style="6" customWidth="1"/>
    <col min="2" max="2" width="9.73046875" style="6" customWidth="1"/>
    <col min="3" max="3" width="8.33203125" style="6" bestFit="1" customWidth="1"/>
    <col min="4" max="4" width="16.33203125" style="5" bestFit="1" customWidth="1"/>
    <col min="5" max="5" width="7.46484375" style="5" bestFit="1" customWidth="1"/>
    <col min="6" max="6" width="16.33203125" style="5" bestFit="1" customWidth="1"/>
    <col min="7" max="7" width="7.46484375" style="5" bestFit="1" customWidth="1"/>
    <col min="8" max="8" width="14.86328125" style="5" bestFit="1" customWidth="1"/>
    <col min="9" max="9" width="7.46484375" style="5" bestFit="1" customWidth="1"/>
    <col min="10" max="10" width="15.6640625" style="5" bestFit="1" customWidth="1"/>
    <col min="11" max="11" width="7.46484375" style="5" bestFit="1" customWidth="1"/>
    <col min="12" max="12" width="14.46484375" style="5" bestFit="1" customWidth="1"/>
    <col min="13" max="13" width="7.46484375" style="5" bestFit="1" customWidth="1"/>
    <col min="14" max="14" width="10.19921875" style="5" customWidth="1"/>
    <col min="15" max="15" width="6.6640625" style="5" bestFit="1" customWidth="1"/>
    <col min="16" max="19" width="6.796875" style="5" bestFit="1" customWidth="1"/>
    <col min="20" max="22" width="8.53125" style="5" bestFit="1" customWidth="1"/>
    <col min="23" max="16384" width="8.86328125" style="5"/>
  </cols>
  <sheetData>
    <row r="1" spans="1:52" s="2" customFormat="1" x14ac:dyDescent="0.4">
      <c r="A1" s="1" t="s">
        <v>12</v>
      </c>
      <c r="B1" s="1" t="s">
        <v>67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</row>
    <row r="2" spans="1:52" x14ac:dyDescent="0.4">
      <c r="A2" s="16" t="s">
        <v>10</v>
      </c>
      <c r="B2" s="1">
        <v>0</v>
      </c>
      <c r="C2" s="3">
        <v>0</v>
      </c>
      <c r="D2" s="1">
        <v>0</v>
      </c>
      <c r="E2" s="3">
        <v>0</v>
      </c>
      <c r="F2" s="1">
        <v>0</v>
      </c>
      <c r="G2" s="3">
        <v>0</v>
      </c>
      <c r="H2" s="1">
        <v>0</v>
      </c>
      <c r="I2" s="3">
        <v>0</v>
      </c>
      <c r="J2" s="1">
        <v>0</v>
      </c>
      <c r="K2" s="3">
        <v>0</v>
      </c>
      <c r="L2" s="1">
        <v>0</v>
      </c>
      <c r="M2" s="3">
        <v>0</v>
      </c>
      <c r="N2" s="1">
        <v>0</v>
      </c>
      <c r="O2" s="3">
        <v>0</v>
      </c>
      <c r="P2" s="1">
        <v>0</v>
      </c>
      <c r="Q2" s="3">
        <v>0</v>
      </c>
      <c r="R2" s="1">
        <v>0</v>
      </c>
      <c r="S2" s="3">
        <v>0</v>
      </c>
      <c r="T2" s="1">
        <v>0</v>
      </c>
      <c r="U2" s="3">
        <v>0</v>
      </c>
      <c r="V2" s="1">
        <v>0</v>
      </c>
      <c r="W2" s="3">
        <v>0</v>
      </c>
      <c r="X2" s="1">
        <v>0</v>
      </c>
      <c r="Y2" s="3">
        <v>0</v>
      </c>
      <c r="Z2" s="1">
        <v>0</v>
      </c>
      <c r="AA2" s="3">
        <v>0</v>
      </c>
      <c r="AB2" s="1">
        <v>0</v>
      </c>
      <c r="AC2" s="3">
        <v>0</v>
      </c>
      <c r="AD2" s="1">
        <v>0</v>
      </c>
      <c r="AE2" s="3">
        <v>0</v>
      </c>
      <c r="AF2" s="1">
        <v>0</v>
      </c>
      <c r="AG2" s="3">
        <v>0</v>
      </c>
      <c r="AH2" s="1">
        <v>0</v>
      </c>
      <c r="AI2" s="3">
        <v>0</v>
      </c>
      <c r="AJ2" s="1">
        <v>0</v>
      </c>
      <c r="AK2" s="3">
        <v>0</v>
      </c>
      <c r="AL2" s="1">
        <v>0</v>
      </c>
      <c r="AM2" s="3">
        <v>0</v>
      </c>
      <c r="AN2" s="1">
        <v>0</v>
      </c>
      <c r="AO2" s="3">
        <v>0</v>
      </c>
      <c r="AP2" s="1">
        <v>0</v>
      </c>
      <c r="AQ2" s="3">
        <v>0</v>
      </c>
      <c r="AR2" s="1">
        <v>0</v>
      </c>
      <c r="AS2" s="3">
        <v>0</v>
      </c>
      <c r="AT2" s="1">
        <v>0</v>
      </c>
      <c r="AU2" s="3">
        <v>0</v>
      </c>
      <c r="AV2" s="1">
        <v>0</v>
      </c>
      <c r="AW2" s="3">
        <v>0</v>
      </c>
      <c r="AX2" s="1">
        <v>0</v>
      </c>
      <c r="AY2" s="3">
        <v>0</v>
      </c>
      <c r="AZ2" s="15">
        <v>0</v>
      </c>
    </row>
    <row r="3" spans="1:52" x14ac:dyDescent="0.4">
      <c r="A3" s="17"/>
      <c r="B3" s="1">
        <v>5</v>
      </c>
      <c r="C3" s="8">
        <v>74.439867811909195</v>
      </c>
      <c r="D3" s="9">
        <v>81.101356671899097</v>
      </c>
      <c r="E3" s="9">
        <v>80.429222635800699</v>
      </c>
      <c r="F3" s="9">
        <v>79.646889768483902</v>
      </c>
      <c r="G3" s="9">
        <v>78.891503841249204</v>
      </c>
      <c r="H3" s="9">
        <v>73.670980801006493</v>
      </c>
      <c r="I3" s="9">
        <v>78.433543304311797</v>
      </c>
      <c r="J3" s="9">
        <v>73.410969091326706</v>
      </c>
      <c r="K3" s="9">
        <v>74.318341191810006</v>
      </c>
      <c r="L3" s="9">
        <v>89.827320658898799</v>
      </c>
      <c r="M3" s="9">
        <v>77.476725218028406</v>
      </c>
      <c r="N3" s="9">
        <v>70.860565339176901</v>
      </c>
      <c r="O3" s="9">
        <v>80.784634421205396</v>
      </c>
      <c r="P3" s="9">
        <v>75.020371044309897</v>
      </c>
      <c r="Q3" s="9">
        <v>75.529351178455897</v>
      </c>
      <c r="R3" s="9">
        <v>75.006509737492607</v>
      </c>
      <c r="S3" s="9">
        <v>79.368314221487296</v>
      </c>
      <c r="T3" s="9">
        <v>73.254898607515202</v>
      </c>
      <c r="U3" s="9">
        <v>76.729540491039501</v>
      </c>
      <c r="V3" s="9">
        <v>87.503182334840304</v>
      </c>
      <c r="W3" s="9">
        <v>77.569587909779997</v>
      </c>
      <c r="X3" s="9">
        <v>83.866859286501395</v>
      </c>
      <c r="Y3" s="9">
        <v>85.708207461483198</v>
      </c>
      <c r="Z3" s="9">
        <v>73.177036723936098</v>
      </c>
      <c r="AA3" s="9">
        <v>79.934962753416997</v>
      </c>
      <c r="AB3" s="9">
        <v>83.911376726073101</v>
      </c>
      <c r="AC3" s="9">
        <v>73.813797468039496</v>
      </c>
      <c r="AD3" s="9">
        <v>79.695442810206799</v>
      </c>
      <c r="AE3" s="9">
        <v>86.038663226328396</v>
      </c>
      <c r="AF3" s="9">
        <v>79.767345220597207</v>
      </c>
      <c r="AG3" s="9">
        <v>72.547760251042803</v>
      </c>
      <c r="AH3" s="9">
        <v>74.809114210744497</v>
      </c>
      <c r="AI3" s="9">
        <v>82.104710676592902</v>
      </c>
      <c r="AJ3" s="9">
        <v>77.298394277273303</v>
      </c>
      <c r="AK3" s="9">
        <v>80.748426614663103</v>
      </c>
      <c r="AL3" s="9">
        <v>73.406258679966797</v>
      </c>
      <c r="AM3" s="9">
        <v>85.634145763222094</v>
      </c>
      <c r="AN3" s="9">
        <v>81.443626617228503</v>
      </c>
      <c r="AO3" s="9">
        <v>75.396255527405501</v>
      </c>
      <c r="AP3" s="9">
        <v>89.474297414365907</v>
      </c>
      <c r="AQ3" s="9">
        <v>80.616507826888906</v>
      </c>
      <c r="AR3" s="9">
        <v>79.583036543236702</v>
      </c>
      <c r="AS3" s="9">
        <v>82.753307316815807</v>
      </c>
      <c r="AT3" s="9">
        <v>79.381671352758502</v>
      </c>
      <c r="AU3" s="9">
        <v>80.543439955346599</v>
      </c>
      <c r="AV3" s="9">
        <v>85.037617535632904</v>
      </c>
      <c r="AW3" s="9">
        <v>87.452129756736994</v>
      </c>
      <c r="AX3" s="9">
        <v>76.611378575462297</v>
      </c>
      <c r="AY3" s="9">
        <v>72.449604758269999</v>
      </c>
      <c r="AZ3" s="9">
        <v>90.615130428829701</v>
      </c>
    </row>
    <row r="4" spans="1:52" x14ac:dyDescent="0.4">
      <c r="A4" s="17"/>
      <c r="B4" s="1">
        <v>10</v>
      </c>
      <c r="C4" s="8">
        <v>75.780325340033002</v>
      </c>
      <c r="D4" s="9">
        <v>87.945246997980107</v>
      </c>
      <c r="E4" s="9">
        <v>83.435885130974498</v>
      </c>
      <c r="F4" s="9">
        <v>86.784258389321806</v>
      </c>
      <c r="G4" s="9">
        <v>86.542385489531</v>
      </c>
      <c r="H4" s="9">
        <v>79.833659412285996</v>
      </c>
      <c r="I4" s="9">
        <v>85.384822016171199</v>
      </c>
      <c r="J4" s="9">
        <v>76.341336646509006</v>
      </c>
      <c r="K4" s="9">
        <v>80.472122647421301</v>
      </c>
      <c r="L4" s="9">
        <v>89.882139129990307</v>
      </c>
      <c r="M4" s="9">
        <v>78.772169030736706</v>
      </c>
      <c r="N4" s="9">
        <v>74.613919773339006</v>
      </c>
      <c r="O4" s="9">
        <v>84.387844907242695</v>
      </c>
      <c r="P4" s="9">
        <v>81.318904121955597</v>
      </c>
      <c r="Q4" s="9">
        <v>81.025846837419493</v>
      </c>
      <c r="R4" s="9">
        <v>79.930989096616798</v>
      </c>
      <c r="S4" s="9">
        <v>82.242602776344398</v>
      </c>
      <c r="T4" s="9">
        <v>75.990253959792199</v>
      </c>
      <c r="U4" s="9">
        <v>77.9187916442106</v>
      </c>
      <c r="V4" s="9">
        <v>85.792633955316703</v>
      </c>
      <c r="W4" s="9">
        <v>79.004312631856905</v>
      </c>
      <c r="X4" s="9">
        <v>84.5902238592044</v>
      </c>
      <c r="Y4" s="9">
        <v>86.710413463864299</v>
      </c>
      <c r="Z4" s="9">
        <v>76.253465539812794</v>
      </c>
      <c r="AA4" s="9">
        <v>88.802665625801495</v>
      </c>
      <c r="AB4" s="9">
        <v>85.361671165084601</v>
      </c>
      <c r="AC4" s="9">
        <v>79.215344236771699</v>
      </c>
      <c r="AD4" s="9">
        <v>78.676255230787206</v>
      </c>
      <c r="AE4" s="9">
        <v>91.600430842953799</v>
      </c>
      <c r="AF4" s="9">
        <v>80.253891935385496</v>
      </c>
      <c r="AG4" s="9">
        <v>76.783880538979702</v>
      </c>
      <c r="AH4" s="9">
        <v>79.200087870106003</v>
      </c>
      <c r="AI4" s="9">
        <v>85.356174845216998</v>
      </c>
      <c r="AJ4" s="9">
        <v>80.217204645193604</v>
      </c>
      <c r="AK4" s="9">
        <v>80.266765124730696</v>
      </c>
      <c r="AL4" s="9">
        <v>78.319242933441103</v>
      </c>
      <c r="AM4" s="9">
        <v>89.565907677992001</v>
      </c>
      <c r="AN4" s="9">
        <v>87.947304037221102</v>
      </c>
      <c r="AO4" s="9">
        <v>78.386730230270402</v>
      </c>
      <c r="AP4" s="9">
        <v>90.694233083225697</v>
      </c>
      <c r="AQ4" s="9">
        <v>91.656290936698895</v>
      </c>
      <c r="AR4" s="9">
        <v>86.379617643484494</v>
      </c>
      <c r="AS4" s="9">
        <v>87.234482097323095</v>
      </c>
      <c r="AT4" s="9">
        <v>82.667188693843002</v>
      </c>
      <c r="AU4" s="9">
        <v>80.205493734227204</v>
      </c>
      <c r="AV4" s="9">
        <v>86.017824090868601</v>
      </c>
      <c r="AW4" s="9">
        <v>93.198065466574405</v>
      </c>
      <c r="AX4" s="9">
        <v>78.730226502190803</v>
      </c>
      <c r="AY4" s="9">
        <v>75.537045734538594</v>
      </c>
      <c r="AZ4" s="9">
        <v>90.702833066052705</v>
      </c>
    </row>
    <row r="5" spans="1:52" x14ac:dyDescent="0.4">
      <c r="A5" s="17"/>
      <c r="B5" s="1">
        <v>15</v>
      </c>
      <c r="C5" s="8">
        <v>72.928796409846896</v>
      </c>
      <c r="D5" s="9">
        <v>84.736780676124098</v>
      </c>
      <c r="E5" s="9">
        <v>82.627349819520802</v>
      </c>
      <c r="F5" s="9">
        <v>84.913034810475494</v>
      </c>
      <c r="G5" s="9">
        <v>82.125864810263494</v>
      </c>
      <c r="H5" s="9">
        <v>74.613784887673802</v>
      </c>
      <c r="I5" s="9">
        <v>81.179418240510898</v>
      </c>
      <c r="J5" s="9">
        <v>73.184518064825397</v>
      </c>
      <c r="K5" s="9">
        <v>81.731505280114902</v>
      </c>
      <c r="L5" s="9">
        <v>89.156874803933604</v>
      </c>
      <c r="M5" s="9">
        <v>80.329125100767101</v>
      </c>
      <c r="N5" s="9">
        <v>72.182980929423906</v>
      </c>
      <c r="O5" s="9">
        <v>79.199723074110906</v>
      </c>
      <c r="P5" s="9">
        <v>79.3903331791402</v>
      </c>
      <c r="Q5" s="9">
        <v>82.4349557062</v>
      </c>
      <c r="R5" s="9">
        <v>76.504642018741393</v>
      </c>
      <c r="S5" s="9">
        <v>81.366847778841503</v>
      </c>
      <c r="T5" s="9">
        <v>74.857192320097298</v>
      </c>
      <c r="U5" s="9">
        <v>75.922138821287007</v>
      </c>
      <c r="V5" s="9">
        <v>86.475105933290493</v>
      </c>
      <c r="W5" s="9">
        <v>75.794068676019904</v>
      </c>
      <c r="X5" s="9">
        <v>84.813805683359703</v>
      </c>
      <c r="Y5" s="9">
        <v>84.484251858268095</v>
      </c>
      <c r="Z5" s="9">
        <v>78.208640623303197</v>
      </c>
      <c r="AA5" s="9">
        <v>87.140525728115193</v>
      </c>
      <c r="AB5" s="9">
        <v>85.0915517448842</v>
      </c>
      <c r="AC5" s="9">
        <v>73.863747550870599</v>
      </c>
      <c r="AD5" s="9">
        <v>77.369373115022398</v>
      </c>
      <c r="AE5" s="9">
        <v>88.248016134434593</v>
      </c>
      <c r="AF5" s="9">
        <v>80.3291444578973</v>
      </c>
      <c r="AG5" s="9">
        <v>76.826686257378995</v>
      </c>
      <c r="AH5" s="9">
        <v>73.007448542179802</v>
      </c>
      <c r="AI5" s="9">
        <v>81.703468034883699</v>
      </c>
      <c r="AJ5" s="9">
        <v>78.436653099031702</v>
      </c>
      <c r="AK5" s="9">
        <v>80.630293000314694</v>
      </c>
      <c r="AL5" s="9">
        <v>78.075885729274106</v>
      </c>
      <c r="AM5" s="9">
        <v>86.733510405670501</v>
      </c>
      <c r="AN5" s="9">
        <v>85.219824064333807</v>
      </c>
      <c r="AO5" s="9">
        <v>76.066254454055098</v>
      </c>
      <c r="AP5" s="9">
        <v>86.1054762194821</v>
      </c>
      <c r="AQ5" s="9">
        <v>88.562453675599102</v>
      </c>
      <c r="AR5" s="9">
        <v>82.187625031281499</v>
      </c>
      <c r="AS5" s="9">
        <v>85.035270122590404</v>
      </c>
      <c r="AT5" s="9">
        <v>79.464457806402194</v>
      </c>
      <c r="AU5" s="9">
        <v>77.477837310118801</v>
      </c>
      <c r="AV5" s="9">
        <v>84.724649574869005</v>
      </c>
      <c r="AW5" s="9">
        <v>90.159909175200298</v>
      </c>
      <c r="AX5" s="9">
        <v>78.293556191738404</v>
      </c>
      <c r="AY5" s="9">
        <v>74.693564324156895</v>
      </c>
      <c r="AZ5" s="9">
        <v>86.861487759429394</v>
      </c>
    </row>
    <row r="6" spans="1:52" x14ac:dyDescent="0.4">
      <c r="A6" s="17"/>
      <c r="B6" s="1">
        <v>20</v>
      </c>
      <c r="C6" s="8">
        <v>76.835647990318805</v>
      </c>
      <c r="D6" s="9">
        <v>86.251163005893304</v>
      </c>
      <c r="E6" s="9">
        <v>84.268006318458106</v>
      </c>
      <c r="F6" s="9">
        <v>86.490429593212099</v>
      </c>
      <c r="G6" s="9">
        <v>87.998043101139103</v>
      </c>
      <c r="H6" s="9">
        <v>78.967700678293895</v>
      </c>
      <c r="I6" s="9">
        <v>83.860955812597894</v>
      </c>
      <c r="J6" s="9">
        <v>75.0759334966924</v>
      </c>
      <c r="K6" s="9">
        <v>81.613103058838703</v>
      </c>
      <c r="L6" s="9">
        <v>88.722846130014702</v>
      </c>
      <c r="M6" s="9">
        <v>82.233601272336202</v>
      </c>
      <c r="N6" s="9">
        <v>73.517792951073005</v>
      </c>
      <c r="O6" s="9">
        <v>80.793596592606207</v>
      </c>
      <c r="P6" s="9">
        <v>79.119026414836497</v>
      </c>
      <c r="Q6" s="9">
        <v>81.732269056975696</v>
      </c>
      <c r="R6" s="9">
        <v>77.645865129344301</v>
      </c>
      <c r="S6" s="9">
        <v>83.484432190507604</v>
      </c>
      <c r="T6" s="9">
        <v>76.378037545819197</v>
      </c>
      <c r="U6" s="9">
        <v>79.380172683907801</v>
      </c>
      <c r="V6" s="9">
        <v>86.297918030194296</v>
      </c>
      <c r="W6" s="9">
        <v>77.149318050023695</v>
      </c>
      <c r="X6" s="9">
        <v>86.220474541194704</v>
      </c>
      <c r="Y6" s="9">
        <v>86.561976566604997</v>
      </c>
      <c r="Z6" s="9">
        <v>81.319074790158496</v>
      </c>
      <c r="AA6" s="9">
        <v>88.1299871487563</v>
      </c>
      <c r="AB6" s="9">
        <v>89.330006889241105</v>
      </c>
      <c r="AC6" s="9">
        <v>78.0602943751786</v>
      </c>
      <c r="AD6" s="9">
        <v>78.826495287714707</v>
      </c>
      <c r="AE6" s="9">
        <v>90.620347424314204</v>
      </c>
      <c r="AF6" s="9">
        <v>79.2742488729711</v>
      </c>
      <c r="AG6" s="9">
        <v>77.777996786205904</v>
      </c>
      <c r="AH6" s="9">
        <v>75.425281575885705</v>
      </c>
      <c r="AI6" s="9">
        <v>87.000094123649504</v>
      </c>
      <c r="AJ6" s="9">
        <v>80.857911274075605</v>
      </c>
      <c r="AK6" s="9">
        <v>82.413619269459105</v>
      </c>
      <c r="AL6" s="9">
        <v>78.044745681344693</v>
      </c>
      <c r="AM6" s="9">
        <v>88.574455625121203</v>
      </c>
      <c r="AN6" s="9">
        <v>88.468580256878496</v>
      </c>
      <c r="AO6" s="9">
        <v>79.788596194625896</v>
      </c>
      <c r="AP6" s="9">
        <v>90.446942017800296</v>
      </c>
      <c r="AQ6" s="9">
        <v>92.003756414694095</v>
      </c>
      <c r="AR6" s="9">
        <v>86.983439769895298</v>
      </c>
      <c r="AS6" s="9">
        <v>88.9390828074621</v>
      </c>
      <c r="AT6" s="9">
        <v>84.507731866717407</v>
      </c>
      <c r="AU6" s="9">
        <v>79.8622057527717</v>
      </c>
      <c r="AV6" s="9">
        <v>87.395814453073399</v>
      </c>
      <c r="AW6" s="9">
        <v>94.094116010811305</v>
      </c>
      <c r="AX6" s="9">
        <v>81.603978716985694</v>
      </c>
      <c r="AY6" s="9">
        <v>73.133220578579795</v>
      </c>
      <c r="AZ6" s="9">
        <v>87.138748354060297</v>
      </c>
    </row>
    <row r="7" spans="1:52" x14ac:dyDescent="0.4">
      <c r="A7" s="17"/>
      <c r="B7" s="1">
        <v>25</v>
      </c>
      <c r="C7" s="8">
        <v>77.781786244780207</v>
      </c>
      <c r="D7" s="9">
        <v>90.841247567620101</v>
      </c>
      <c r="E7" s="9">
        <v>84.634329121255902</v>
      </c>
      <c r="F7" s="9">
        <v>90.3673663101914</v>
      </c>
      <c r="G7" s="9">
        <v>89.3065326035276</v>
      </c>
      <c r="H7" s="9">
        <v>80.742613885504497</v>
      </c>
      <c r="I7" s="9">
        <v>86.943527993346393</v>
      </c>
      <c r="J7" s="9">
        <v>75.591564449675701</v>
      </c>
      <c r="K7" s="9">
        <v>85.711615502366698</v>
      </c>
      <c r="L7" s="9">
        <v>92.065029625325195</v>
      </c>
      <c r="M7" s="9">
        <v>83.209737056456106</v>
      </c>
      <c r="N7" s="9">
        <v>75.813377875865797</v>
      </c>
      <c r="O7" s="9">
        <v>83.451459491121199</v>
      </c>
      <c r="P7" s="9">
        <v>82.623218274794397</v>
      </c>
      <c r="Q7" s="9">
        <v>85.316637868844595</v>
      </c>
      <c r="R7" s="9">
        <v>80.274288237712696</v>
      </c>
      <c r="S7" s="9">
        <v>86.9906792037945</v>
      </c>
      <c r="T7" s="9">
        <v>77.603576350511602</v>
      </c>
      <c r="U7" s="9">
        <v>82.101984896033102</v>
      </c>
      <c r="V7" s="9">
        <v>89.998539054846503</v>
      </c>
      <c r="W7" s="9">
        <v>79.592513526758395</v>
      </c>
      <c r="X7" s="9">
        <v>87.080180142585405</v>
      </c>
      <c r="Y7" s="9">
        <v>87.459500202839294</v>
      </c>
      <c r="Z7" s="9">
        <v>79.507615467717699</v>
      </c>
      <c r="AA7" s="9">
        <v>91.838620443796898</v>
      </c>
      <c r="AB7" s="9">
        <v>90.128850876596005</v>
      </c>
      <c r="AC7" s="9">
        <v>78.6168078657537</v>
      </c>
      <c r="AD7" s="9">
        <v>81.833137605904199</v>
      </c>
      <c r="AE7" s="9">
        <v>94.699318830318006</v>
      </c>
      <c r="AF7" s="9">
        <v>80.827101311444494</v>
      </c>
      <c r="AG7" s="9">
        <v>79.422531652476707</v>
      </c>
      <c r="AH7" s="9">
        <v>79.283212685686493</v>
      </c>
      <c r="AI7" s="9">
        <v>87.885719126253093</v>
      </c>
      <c r="AJ7" s="9">
        <v>82.127354629779504</v>
      </c>
      <c r="AK7" s="9">
        <v>85.087382688940494</v>
      </c>
      <c r="AL7" s="9">
        <v>79.769377201282296</v>
      </c>
      <c r="AM7" s="9">
        <v>89.842288522008104</v>
      </c>
      <c r="AN7" s="9">
        <v>91.161865314834202</v>
      </c>
      <c r="AO7" s="9">
        <v>81.437333535402502</v>
      </c>
      <c r="AP7" s="9">
        <v>90.746295462354396</v>
      </c>
      <c r="AQ7" s="9">
        <v>93.5492011077217</v>
      </c>
      <c r="AR7" s="9">
        <v>86.651771117410505</v>
      </c>
      <c r="AS7" s="9">
        <v>92.318102762632094</v>
      </c>
      <c r="AT7" s="9">
        <v>86.356885777633195</v>
      </c>
      <c r="AU7" s="9">
        <v>80.6414465483941</v>
      </c>
      <c r="AV7" s="9">
        <v>89.514359667274803</v>
      </c>
      <c r="AW7" s="9">
        <v>96.187678023647806</v>
      </c>
      <c r="AX7" s="9">
        <v>83.633969157941095</v>
      </c>
      <c r="AY7" s="9">
        <v>76.350768010584204</v>
      </c>
      <c r="AZ7" s="9">
        <v>91.290634256682594</v>
      </c>
    </row>
    <row r="8" spans="1:52" x14ac:dyDescent="0.4">
      <c r="A8" s="17"/>
      <c r="B8" s="1">
        <v>30</v>
      </c>
      <c r="C8" s="8">
        <v>79.743798614638294</v>
      </c>
      <c r="D8" s="9">
        <v>89.810870929217003</v>
      </c>
      <c r="E8" s="9">
        <v>87.592698239944696</v>
      </c>
      <c r="F8" s="9">
        <v>89.545962954583501</v>
      </c>
      <c r="G8" s="9">
        <v>90.126334910631599</v>
      </c>
      <c r="H8" s="9">
        <v>82.264578389637194</v>
      </c>
      <c r="I8" s="9">
        <v>86.787356697662801</v>
      </c>
      <c r="J8" s="9">
        <v>79.328055227485606</v>
      </c>
      <c r="K8" s="9">
        <v>84.0804891666114</v>
      </c>
      <c r="L8" s="9">
        <v>92.447498143697203</v>
      </c>
      <c r="M8" s="9">
        <v>84.053250960522902</v>
      </c>
      <c r="N8" s="9">
        <v>75.595046427112706</v>
      </c>
      <c r="O8" s="9">
        <v>84.079932011450595</v>
      </c>
      <c r="P8" s="9">
        <v>81.929386714906798</v>
      </c>
      <c r="Q8" s="9">
        <v>85.501217056460803</v>
      </c>
      <c r="R8" s="9">
        <v>79.210442047914597</v>
      </c>
      <c r="S8" s="9">
        <v>88.164898899128801</v>
      </c>
      <c r="T8" s="9">
        <v>79.835291924523204</v>
      </c>
      <c r="U8" s="9">
        <v>82.260774969075598</v>
      </c>
      <c r="V8" s="9">
        <v>91.889199019420701</v>
      </c>
      <c r="W8" s="9">
        <v>81.077565470192795</v>
      </c>
      <c r="X8" s="9">
        <v>88.154159604529099</v>
      </c>
      <c r="Y8" s="9">
        <v>87.064045577789102</v>
      </c>
      <c r="Z8" s="9">
        <v>81.442713294639205</v>
      </c>
      <c r="AA8" s="9">
        <v>92.724984011415302</v>
      </c>
      <c r="AB8" s="9">
        <v>91.192296933364602</v>
      </c>
      <c r="AC8" s="9">
        <v>79.802882316269901</v>
      </c>
      <c r="AD8" s="9">
        <v>82.481324182769896</v>
      </c>
      <c r="AE8" s="9">
        <v>95.362033988192806</v>
      </c>
      <c r="AF8" s="9">
        <v>83.856480031007905</v>
      </c>
      <c r="AG8" s="9">
        <v>78.4298405682988</v>
      </c>
      <c r="AH8" s="9">
        <v>81.332658295091505</v>
      </c>
      <c r="AI8" s="9">
        <v>88.281001201084607</v>
      </c>
      <c r="AJ8" s="9">
        <v>83.652036043785401</v>
      </c>
      <c r="AK8" s="9">
        <v>86.182976017072903</v>
      </c>
      <c r="AL8" s="9">
        <v>82.031597511012507</v>
      </c>
      <c r="AM8" s="9">
        <v>91.033583898994493</v>
      </c>
      <c r="AN8" s="9">
        <v>90.945853992745796</v>
      </c>
      <c r="AO8" s="9">
        <v>81.602909750256899</v>
      </c>
      <c r="AP8" s="9">
        <v>90.079449691354597</v>
      </c>
      <c r="AQ8" s="9">
        <v>94.429290794586294</v>
      </c>
      <c r="AR8" s="9">
        <v>87.083125489473105</v>
      </c>
      <c r="AS8" s="9">
        <v>89.974299094887996</v>
      </c>
      <c r="AT8" s="9">
        <v>84.935614515453594</v>
      </c>
      <c r="AU8" s="9">
        <v>83.293937008779594</v>
      </c>
      <c r="AV8" s="9">
        <v>91.179152257888802</v>
      </c>
      <c r="AW8" s="9">
        <v>97.100931522470901</v>
      </c>
      <c r="AX8" s="9">
        <v>83.853515770663606</v>
      </c>
      <c r="AY8" s="9">
        <v>79.096984511572799</v>
      </c>
      <c r="AZ8" s="9">
        <v>93.316385072854402</v>
      </c>
    </row>
    <row r="9" spans="1:52" x14ac:dyDescent="0.4">
      <c r="A9" s="17"/>
      <c r="B9" s="1">
        <v>35</v>
      </c>
      <c r="C9" s="8">
        <v>80.179215881747496</v>
      </c>
      <c r="D9" s="9">
        <v>92.604717982266394</v>
      </c>
      <c r="E9" s="9">
        <v>89.195921234147505</v>
      </c>
      <c r="F9" s="9">
        <v>91.182205906948298</v>
      </c>
      <c r="G9" s="9">
        <v>90.947463901262694</v>
      </c>
      <c r="H9" s="9">
        <v>85.113050692989205</v>
      </c>
      <c r="I9" s="9">
        <v>90.018734492926498</v>
      </c>
      <c r="J9" s="9">
        <v>80.7394904185455</v>
      </c>
      <c r="K9" s="9">
        <v>87.153342138691897</v>
      </c>
      <c r="L9" s="9">
        <v>95.989452491019307</v>
      </c>
      <c r="M9" s="9">
        <v>84.707958982181395</v>
      </c>
      <c r="N9" s="9">
        <v>78.7628333411119</v>
      </c>
      <c r="O9" s="9">
        <v>86.436042074683897</v>
      </c>
      <c r="P9" s="9">
        <v>85.041100103756904</v>
      </c>
      <c r="Q9" s="9">
        <v>86.257412982403693</v>
      </c>
      <c r="R9" s="9">
        <v>81.265358387791395</v>
      </c>
      <c r="S9" s="9">
        <v>88.439124072352598</v>
      </c>
      <c r="T9" s="9">
        <v>81.717611470697904</v>
      </c>
      <c r="U9" s="9">
        <v>84.149987627341403</v>
      </c>
      <c r="V9" s="9">
        <v>94.294990327341495</v>
      </c>
      <c r="W9" s="9">
        <v>81.795563848016201</v>
      </c>
      <c r="X9" s="9">
        <v>89.559623884009795</v>
      </c>
      <c r="Y9" s="9">
        <v>90.313905701008807</v>
      </c>
      <c r="Z9" s="9">
        <v>82.835587821710405</v>
      </c>
      <c r="AA9" s="9">
        <v>94.276234109108003</v>
      </c>
      <c r="AB9" s="9">
        <v>94.429663338385694</v>
      </c>
      <c r="AC9" s="9">
        <v>82.448619090293903</v>
      </c>
      <c r="AD9" s="9">
        <v>85.067240678117798</v>
      </c>
      <c r="AE9" s="9">
        <v>96.909194705047</v>
      </c>
      <c r="AF9" s="9">
        <v>85.254833309906402</v>
      </c>
      <c r="AG9" s="9">
        <v>82.336653330895601</v>
      </c>
      <c r="AH9" s="9">
        <v>82.523218247199907</v>
      </c>
      <c r="AI9" s="9">
        <v>90.877708310436802</v>
      </c>
      <c r="AJ9" s="9">
        <v>85.936654305394498</v>
      </c>
      <c r="AK9" s="9">
        <v>87.102348944857496</v>
      </c>
      <c r="AL9" s="9">
        <v>84.200589402143294</v>
      </c>
      <c r="AM9" s="9">
        <v>95.419722544430996</v>
      </c>
      <c r="AN9" s="9">
        <v>93.349773146564004</v>
      </c>
      <c r="AO9" s="9">
        <v>84.470976497190705</v>
      </c>
      <c r="AP9" s="9">
        <v>94.232260395783101</v>
      </c>
      <c r="AQ9" s="9">
        <v>98.1691321526651</v>
      </c>
      <c r="AR9" s="9">
        <v>89.767244191986805</v>
      </c>
      <c r="AS9" s="9">
        <v>92.4492598341795</v>
      </c>
      <c r="AT9" s="9">
        <v>85.983954969251897</v>
      </c>
      <c r="AU9" s="9">
        <v>84.687114806326804</v>
      </c>
      <c r="AV9" s="9">
        <v>93.112189472996107</v>
      </c>
      <c r="AW9" s="9">
        <v>98.154441523801793</v>
      </c>
      <c r="AX9" s="9">
        <v>86.4928263909555</v>
      </c>
      <c r="AY9" s="9">
        <v>82.329469049495202</v>
      </c>
      <c r="AZ9" s="9">
        <v>96.222061085930306</v>
      </c>
    </row>
    <row r="10" spans="1:52" x14ac:dyDescent="0.4">
      <c r="A10" s="17"/>
      <c r="B10" s="1">
        <v>40</v>
      </c>
      <c r="C10" s="8">
        <v>84.1941238242118</v>
      </c>
      <c r="D10" s="9">
        <v>93.352812742626099</v>
      </c>
      <c r="E10" s="9">
        <v>88.882237096556594</v>
      </c>
      <c r="F10" s="9">
        <v>94.535822607668706</v>
      </c>
      <c r="G10" s="9">
        <v>91.855299806685807</v>
      </c>
      <c r="H10" s="9">
        <v>85.351932351998101</v>
      </c>
      <c r="I10" s="9">
        <v>90.628642489454407</v>
      </c>
      <c r="J10" s="9">
        <v>79.870739793549603</v>
      </c>
      <c r="K10" s="9">
        <v>87.319385000423594</v>
      </c>
      <c r="L10" s="9">
        <v>96.284205366659904</v>
      </c>
      <c r="M10" s="9">
        <v>87.813614301727199</v>
      </c>
      <c r="N10" s="9">
        <v>80.053581488103504</v>
      </c>
      <c r="O10" s="9">
        <v>87.042379592750805</v>
      </c>
      <c r="P10" s="9">
        <v>88.096221234675696</v>
      </c>
      <c r="Q10" s="9">
        <v>88.916465983177801</v>
      </c>
      <c r="R10" s="9">
        <v>84.562141551074205</v>
      </c>
      <c r="S10" s="9">
        <v>91.440816280686406</v>
      </c>
      <c r="T10" s="9">
        <v>83.220750602166703</v>
      </c>
      <c r="U10" s="9">
        <v>86.290538082796502</v>
      </c>
      <c r="V10" s="9">
        <v>93.804282806978904</v>
      </c>
      <c r="W10" s="9">
        <v>82.685544734294396</v>
      </c>
      <c r="X10" s="9">
        <v>90.539777742251999</v>
      </c>
      <c r="Y10" s="9">
        <v>91.331483772618697</v>
      </c>
      <c r="Z10" s="9">
        <v>83.950835231994404</v>
      </c>
      <c r="AA10" s="9">
        <v>97.095697463649699</v>
      </c>
      <c r="AB10" s="9">
        <v>94.073720850453498</v>
      </c>
      <c r="AC10" s="9">
        <v>82.223781641588204</v>
      </c>
      <c r="AD10" s="9">
        <v>85.91815878557</v>
      </c>
      <c r="AE10" s="9">
        <v>98.970475288096097</v>
      </c>
      <c r="AF10" s="9">
        <v>85.660897947636698</v>
      </c>
      <c r="AG10" s="9">
        <v>82.012791245347202</v>
      </c>
      <c r="AH10" s="9">
        <v>84.175875307345507</v>
      </c>
      <c r="AI10" s="9">
        <v>92.615228403808601</v>
      </c>
      <c r="AJ10" s="9">
        <v>85.399065792124503</v>
      </c>
      <c r="AK10" s="9">
        <v>87.529241081537194</v>
      </c>
      <c r="AL10" s="9">
        <v>84.453786495264694</v>
      </c>
      <c r="AM10" s="9">
        <v>95.045770325297099</v>
      </c>
      <c r="AN10" s="9">
        <v>94.667720752795503</v>
      </c>
      <c r="AO10" s="9">
        <v>84.893231643527599</v>
      </c>
      <c r="AP10" s="9">
        <v>94.905916606380202</v>
      </c>
      <c r="AQ10" s="9">
        <v>98.3286972080097</v>
      </c>
      <c r="AR10" s="9">
        <v>91.176379493695805</v>
      </c>
      <c r="AS10" s="9">
        <v>92.182215465854995</v>
      </c>
      <c r="AT10" s="9">
        <v>88.624184073553593</v>
      </c>
      <c r="AU10" s="9">
        <v>85.3259237959589</v>
      </c>
      <c r="AV10" s="9">
        <v>93.436954760786804</v>
      </c>
      <c r="AW10" s="9">
        <v>99.603101705164903</v>
      </c>
      <c r="AX10" s="9">
        <v>87.563259665270607</v>
      </c>
      <c r="AY10" s="9">
        <v>81.055806283226602</v>
      </c>
      <c r="AZ10" s="9">
        <v>95.097746698113596</v>
      </c>
    </row>
    <row r="11" spans="1:52" x14ac:dyDescent="0.4">
      <c r="A11" s="17"/>
      <c r="B11" s="1">
        <v>45</v>
      </c>
      <c r="C11" s="8">
        <v>84.690867378746105</v>
      </c>
      <c r="D11" s="9">
        <v>95.944062797375196</v>
      </c>
      <c r="E11" s="9">
        <v>91.257061155600496</v>
      </c>
      <c r="F11" s="9">
        <v>96.160205346843796</v>
      </c>
      <c r="G11" s="9">
        <v>94.920898169648495</v>
      </c>
      <c r="H11" s="9">
        <v>89.988380646289798</v>
      </c>
      <c r="I11" s="9">
        <v>91.658886056177096</v>
      </c>
      <c r="J11" s="9">
        <v>82.665502613551496</v>
      </c>
      <c r="K11" s="9">
        <v>89.592259512388296</v>
      </c>
      <c r="L11" s="9">
        <v>97.861392512686606</v>
      </c>
      <c r="M11" s="9">
        <v>86.941755870252194</v>
      </c>
      <c r="N11" s="9">
        <v>81.094438344449699</v>
      </c>
      <c r="O11" s="9">
        <v>90.280744247847494</v>
      </c>
      <c r="P11" s="9">
        <v>88.672420762039295</v>
      </c>
      <c r="Q11" s="9">
        <v>91.360286121978504</v>
      </c>
      <c r="R11" s="9">
        <v>86.463685267945294</v>
      </c>
      <c r="S11" s="9">
        <v>92.435502157769406</v>
      </c>
      <c r="T11" s="9">
        <v>82.640248635473796</v>
      </c>
      <c r="U11" s="9">
        <v>86.053197552289404</v>
      </c>
      <c r="V11" s="9">
        <v>95.248744731226097</v>
      </c>
      <c r="W11" s="9">
        <v>85.517318573799002</v>
      </c>
      <c r="X11" s="9">
        <v>92.660977863749096</v>
      </c>
      <c r="Y11" s="9">
        <v>93.550030895025799</v>
      </c>
      <c r="Z11" s="9">
        <v>85.860122193580395</v>
      </c>
      <c r="AA11" s="9">
        <v>98.616616065238802</v>
      </c>
      <c r="AB11" s="9">
        <v>95.228507819219203</v>
      </c>
      <c r="AC11" s="9">
        <v>84.670054030273405</v>
      </c>
      <c r="AD11" s="9">
        <v>86.895917874489498</v>
      </c>
      <c r="AE11" s="9">
        <v>100.008376437018</v>
      </c>
      <c r="AF11" s="9">
        <v>87.646933596187296</v>
      </c>
      <c r="AG11" s="9">
        <v>85.609888955769506</v>
      </c>
      <c r="AH11" s="9">
        <v>85.973873520568404</v>
      </c>
      <c r="AI11" s="9">
        <v>93.933518226449905</v>
      </c>
      <c r="AJ11" s="9">
        <v>87.442348418989695</v>
      </c>
      <c r="AK11" s="9">
        <v>90.514289888878594</v>
      </c>
      <c r="AL11" s="9">
        <v>88.227323954305504</v>
      </c>
      <c r="AM11" s="9">
        <v>98.609488119787898</v>
      </c>
      <c r="AN11" s="9">
        <v>97.354866812693402</v>
      </c>
      <c r="AO11" s="9">
        <v>86.387238812658097</v>
      </c>
      <c r="AP11" s="9">
        <v>97.815843519973896</v>
      </c>
      <c r="AQ11" s="9">
        <v>98.448811524599506</v>
      </c>
      <c r="AR11" s="9">
        <v>93.878979323508901</v>
      </c>
      <c r="AS11" s="9">
        <v>95.0521532674681</v>
      </c>
      <c r="AT11" s="9">
        <v>89.478821027323306</v>
      </c>
      <c r="AU11" s="9">
        <v>88.060644654756203</v>
      </c>
      <c r="AV11" s="9">
        <v>95.833994839036194</v>
      </c>
      <c r="AW11" s="9">
        <v>102.28567505435799</v>
      </c>
      <c r="AX11" s="9">
        <v>89.818503967275603</v>
      </c>
      <c r="AY11" s="9">
        <v>84.676548813725901</v>
      </c>
      <c r="AZ11" s="9">
        <v>98.019886650094904</v>
      </c>
    </row>
    <row r="12" spans="1:52" x14ac:dyDescent="0.4">
      <c r="A12" s="18"/>
      <c r="B12" s="1">
        <v>50</v>
      </c>
      <c r="C12" s="8">
        <v>84.567720809298706</v>
      </c>
      <c r="D12" s="9">
        <v>98.703250161824997</v>
      </c>
      <c r="E12" s="9">
        <v>92.677213137917306</v>
      </c>
      <c r="F12" s="9">
        <v>96.904156979956994</v>
      </c>
      <c r="G12" s="9">
        <v>95.020878841680201</v>
      </c>
      <c r="H12" s="9">
        <v>87.989624718199593</v>
      </c>
      <c r="I12" s="9">
        <v>95.171388251263593</v>
      </c>
      <c r="J12" s="9">
        <v>84.187282679343198</v>
      </c>
      <c r="K12" s="9">
        <v>91.379583708331893</v>
      </c>
      <c r="L12" s="9">
        <v>98.820350613578995</v>
      </c>
      <c r="M12" s="9">
        <v>89.547287473988504</v>
      </c>
      <c r="N12" s="9">
        <v>82.465719420404398</v>
      </c>
      <c r="O12" s="9">
        <v>92.290997086271602</v>
      </c>
      <c r="P12" s="9">
        <v>91.137122094147401</v>
      </c>
      <c r="Q12" s="9">
        <v>91.867863190326702</v>
      </c>
      <c r="R12" s="9">
        <v>87.596483171624698</v>
      </c>
      <c r="S12" s="9">
        <v>92.889384805538199</v>
      </c>
      <c r="T12" s="9">
        <v>85.2841616250588</v>
      </c>
      <c r="U12" s="9">
        <v>89.074978919454296</v>
      </c>
      <c r="V12" s="9">
        <v>96.861777321548104</v>
      </c>
      <c r="W12" s="9">
        <v>87.167309129428503</v>
      </c>
      <c r="X12" s="9">
        <v>92.254252341539299</v>
      </c>
      <c r="Y12" s="9">
        <v>96.230998031351405</v>
      </c>
      <c r="Z12" s="9">
        <v>87.131035371768206</v>
      </c>
      <c r="AA12" s="9">
        <v>99.983067971039304</v>
      </c>
      <c r="AB12" s="9">
        <v>97.460889666281005</v>
      </c>
      <c r="AC12" s="9">
        <v>88.151067025041002</v>
      </c>
      <c r="AD12" s="9">
        <v>90.357238743943498</v>
      </c>
      <c r="AE12" s="9">
        <v>101.24398752601699</v>
      </c>
      <c r="AF12" s="9">
        <v>88.464689313541498</v>
      </c>
      <c r="AG12" s="9">
        <v>85.6498844665051</v>
      </c>
      <c r="AH12" s="9">
        <v>86.264271952928297</v>
      </c>
      <c r="AI12" s="9">
        <v>94.669730276247094</v>
      </c>
      <c r="AJ12" s="9">
        <v>93.906821694532496</v>
      </c>
      <c r="AK12" s="9">
        <v>91.485573793656997</v>
      </c>
      <c r="AL12" s="9">
        <v>86.970829653301607</v>
      </c>
      <c r="AM12" s="9">
        <v>99.092043571385204</v>
      </c>
      <c r="AN12" s="9">
        <v>99.155660330444306</v>
      </c>
      <c r="AO12" s="9">
        <v>87.945786970995002</v>
      </c>
      <c r="AP12" s="9">
        <v>96.932944403759095</v>
      </c>
      <c r="AQ12" s="9">
        <v>101.957735476861</v>
      </c>
      <c r="AR12" s="9">
        <v>94.1123300731483</v>
      </c>
      <c r="AS12" s="9">
        <v>98.062248668905198</v>
      </c>
      <c r="AT12" s="9">
        <v>91.531781780677306</v>
      </c>
      <c r="AU12" s="9">
        <v>87.907523412079499</v>
      </c>
      <c r="AV12" s="9">
        <v>96.764389023435001</v>
      </c>
      <c r="AW12" s="9">
        <v>103.596165374644</v>
      </c>
      <c r="AX12" s="9">
        <v>89.712023353892207</v>
      </c>
      <c r="AY12" s="9">
        <v>85.385356331764598</v>
      </c>
      <c r="AZ12" s="9">
        <v>98.967592287047594</v>
      </c>
    </row>
    <row r="13" spans="1:52" ht="15.4" customHeight="1" x14ac:dyDescent="0.4">
      <c r="A13" s="16" t="s">
        <v>11</v>
      </c>
      <c r="B13" s="3">
        <v>0</v>
      </c>
      <c r="C13" s="7">
        <v>0.40500000000000003</v>
      </c>
      <c r="D13" s="7">
        <v>0.376</v>
      </c>
      <c r="E13" s="7">
        <v>0.39300000000000002</v>
      </c>
      <c r="F13" s="7">
        <v>0.33600000000000002</v>
      </c>
      <c r="G13" s="7">
        <v>0.44500000000000001</v>
      </c>
      <c r="H13" s="7">
        <v>0.38100000000000001</v>
      </c>
      <c r="I13" s="7">
        <v>0.42899999999999999</v>
      </c>
      <c r="J13" s="7">
        <v>0.40100000000000002</v>
      </c>
      <c r="K13" s="7">
        <v>0.36</v>
      </c>
      <c r="L13" s="7">
        <v>0.34300000000000003</v>
      </c>
      <c r="M13" s="7">
        <v>0.35899999999999999</v>
      </c>
      <c r="N13" s="7">
        <v>0.379</v>
      </c>
      <c r="O13" s="7">
        <v>0.35699999999999998</v>
      </c>
      <c r="P13" s="7">
        <v>0.36899999999999999</v>
      </c>
      <c r="Q13" s="7">
        <v>0.42299999999999999</v>
      </c>
      <c r="R13" s="7">
        <v>0.32800000000000001</v>
      </c>
      <c r="S13" s="7">
        <v>0.39</v>
      </c>
      <c r="T13" s="7">
        <v>0.47199999999999998</v>
      </c>
      <c r="U13" s="7">
        <v>0.34399999999999997</v>
      </c>
      <c r="V13" s="7">
        <v>0.33900000000000002</v>
      </c>
      <c r="W13" s="7">
        <v>0.40600000000000003</v>
      </c>
      <c r="X13" s="7">
        <v>0.41299999999999998</v>
      </c>
      <c r="Y13" s="7">
        <v>0.35599999999999998</v>
      </c>
      <c r="Z13" s="7">
        <v>0.40699999999999997</v>
      </c>
      <c r="AA13" s="7">
        <v>0.373</v>
      </c>
      <c r="AB13" s="7">
        <v>0.27500000000000002</v>
      </c>
      <c r="AC13" s="7">
        <v>0.33400000000000002</v>
      </c>
      <c r="AD13" s="7">
        <v>0.39500000000000002</v>
      </c>
      <c r="AE13" s="7">
        <v>0.36</v>
      </c>
      <c r="AF13" s="7">
        <v>0.376</v>
      </c>
      <c r="AG13" s="7">
        <v>0.39500000000000002</v>
      </c>
      <c r="AH13" s="7">
        <v>0.38300000000000001</v>
      </c>
      <c r="AI13" s="7">
        <v>0.33</v>
      </c>
      <c r="AJ13" s="7">
        <v>0.35899999999999999</v>
      </c>
      <c r="AK13" s="7">
        <v>0.38800000000000001</v>
      </c>
      <c r="AL13" s="7">
        <v>0.36899999999999999</v>
      </c>
      <c r="AM13" s="7">
        <v>0.38700000000000001</v>
      </c>
      <c r="AN13" s="7">
        <v>0.32600000000000001</v>
      </c>
      <c r="AO13" s="7">
        <v>0.35799999999999998</v>
      </c>
      <c r="AP13" s="7">
        <v>0.35099999999999998</v>
      </c>
      <c r="AQ13" s="7">
        <v>0.32</v>
      </c>
      <c r="AR13" s="7">
        <v>0.36399999999999999</v>
      </c>
      <c r="AS13" s="7">
        <v>0.32200000000000001</v>
      </c>
      <c r="AT13" s="7">
        <v>0.38300000000000001</v>
      </c>
      <c r="AU13" s="7">
        <v>0.37</v>
      </c>
      <c r="AV13" s="7">
        <v>0.38300000000000001</v>
      </c>
      <c r="AW13" s="7">
        <v>0.35699999999999998</v>
      </c>
      <c r="AX13" s="7">
        <v>0.39800000000000002</v>
      </c>
      <c r="AY13" s="7">
        <v>0.38900000000000001</v>
      </c>
      <c r="AZ13" s="7">
        <v>0.35399999999999998</v>
      </c>
    </row>
    <row r="14" spans="1:52" ht="15.4" customHeight="1" x14ac:dyDescent="0.4">
      <c r="A14" s="17"/>
      <c r="B14" s="3">
        <v>5</v>
      </c>
      <c r="C14" s="7">
        <v>0.29299999999999998</v>
      </c>
      <c r="D14" s="7">
        <v>0.24299999999999999</v>
      </c>
      <c r="E14" s="7">
        <v>0.29599999999999999</v>
      </c>
      <c r="F14" s="7">
        <v>0.22800000000000001</v>
      </c>
      <c r="G14" s="7">
        <v>0.34699999999999998</v>
      </c>
      <c r="H14" s="7">
        <v>0.28299999999999997</v>
      </c>
      <c r="I14" s="7">
        <v>0.32800000000000001</v>
      </c>
      <c r="J14" s="7">
        <v>0.28899999999999998</v>
      </c>
      <c r="K14" s="7">
        <v>0.26700000000000002</v>
      </c>
      <c r="L14" s="7">
        <v>0.23499999999999999</v>
      </c>
      <c r="M14" s="7">
        <v>0.27</v>
      </c>
      <c r="N14" s="7">
        <v>0.28299999999999997</v>
      </c>
      <c r="O14" s="7">
        <v>0.22800000000000001</v>
      </c>
      <c r="P14" s="7">
        <v>0.27300000000000002</v>
      </c>
      <c r="Q14" s="7">
        <v>0.29899999999999999</v>
      </c>
      <c r="R14" s="7">
        <v>0.23699999999999999</v>
      </c>
      <c r="S14" s="7">
        <v>0.28499999999999998</v>
      </c>
      <c r="T14" s="7">
        <v>0.35899999999999999</v>
      </c>
      <c r="U14" s="7">
        <v>0.246</v>
      </c>
      <c r="V14" s="7">
        <v>0.24399999999999999</v>
      </c>
      <c r="W14" s="7">
        <v>0.29099999999999998</v>
      </c>
      <c r="X14" s="7">
        <v>0.29699999999999999</v>
      </c>
      <c r="Y14" s="7">
        <v>0.246</v>
      </c>
      <c r="Z14" s="7">
        <v>0.28199999999999997</v>
      </c>
      <c r="AA14" s="7">
        <v>0.27600000000000002</v>
      </c>
      <c r="AB14" s="7">
        <v>0.17299999999999999</v>
      </c>
      <c r="AC14" s="7">
        <v>0.223</v>
      </c>
      <c r="AD14" s="7">
        <v>0.27900000000000003</v>
      </c>
      <c r="AE14" s="7">
        <v>0.23799999999999999</v>
      </c>
      <c r="AF14" s="7">
        <v>0.29699999999999999</v>
      </c>
      <c r="AG14" s="7">
        <v>0.28499999999999998</v>
      </c>
      <c r="AH14" s="7">
        <v>0.29699999999999999</v>
      </c>
      <c r="AI14" s="7">
        <v>0.245</v>
      </c>
      <c r="AJ14" s="7">
        <v>0.26700000000000002</v>
      </c>
      <c r="AK14" s="7">
        <v>0.27300000000000002</v>
      </c>
      <c r="AL14" s="7">
        <v>0.23599999999999999</v>
      </c>
      <c r="AM14" s="7">
        <v>0.27400000000000002</v>
      </c>
      <c r="AN14" s="7">
        <v>0.22700000000000001</v>
      </c>
      <c r="AO14" s="7">
        <v>0.251</v>
      </c>
      <c r="AP14" s="7">
        <v>0.246</v>
      </c>
      <c r="AQ14" s="7">
        <v>0.217</v>
      </c>
      <c r="AR14" s="7">
        <v>0.26200000000000001</v>
      </c>
      <c r="AS14" s="7">
        <v>0.23300000000000001</v>
      </c>
      <c r="AT14" s="7">
        <v>0.24199999999999999</v>
      </c>
      <c r="AU14" s="7">
        <v>0.27700000000000002</v>
      </c>
      <c r="AV14" s="7">
        <v>0.27300000000000002</v>
      </c>
      <c r="AW14" s="7">
        <v>0.26400000000000001</v>
      </c>
      <c r="AX14" s="7">
        <v>0.3</v>
      </c>
      <c r="AY14" s="7">
        <v>0.28199999999999997</v>
      </c>
      <c r="AZ14" s="7">
        <v>0.248</v>
      </c>
    </row>
    <row r="15" spans="1:52" ht="15.4" customHeight="1" x14ac:dyDescent="0.4">
      <c r="A15" s="17"/>
      <c r="B15" s="3">
        <v>10</v>
      </c>
      <c r="C15" s="7">
        <v>0.28399999999999997</v>
      </c>
      <c r="D15" s="7">
        <v>0.23599999999999999</v>
      </c>
      <c r="E15" s="7">
        <v>0.27200000000000002</v>
      </c>
      <c r="F15" s="7">
        <v>0.217</v>
      </c>
      <c r="G15" s="7">
        <v>0.34499999999999997</v>
      </c>
      <c r="H15" s="7">
        <v>0.27600000000000002</v>
      </c>
      <c r="I15" s="7">
        <v>0.32300000000000001</v>
      </c>
      <c r="J15" s="7">
        <v>0.27700000000000002</v>
      </c>
      <c r="K15" s="7">
        <v>0.252</v>
      </c>
      <c r="L15" s="7">
        <v>0.218</v>
      </c>
      <c r="M15" s="7">
        <v>0.25800000000000001</v>
      </c>
      <c r="N15" s="7">
        <v>0.28100000000000003</v>
      </c>
      <c r="O15" s="7">
        <v>0.23699999999999999</v>
      </c>
      <c r="P15" s="7">
        <v>0.26500000000000001</v>
      </c>
      <c r="Q15" s="7">
        <v>0.30299999999999999</v>
      </c>
      <c r="R15" s="7">
        <v>0.23899999999999999</v>
      </c>
      <c r="S15" s="7">
        <v>0.28499999999999998</v>
      </c>
      <c r="T15" s="7">
        <v>0.34799999999999998</v>
      </c>
      <c r="U15" s="7">
        <v>0.25900000000000001</v>
      </c>
      <c r="V15" s="7">
        <v>0.247</v>
      </c>
      <c r="W15" s="7">
        <v>0.28799999999999998</v>
      </c>
      <c r="X15" s="7">
        <v>0.29299999999999998</v>
      </c>
      <c r="Y15" s="7">
        <v>0.247</v>
      </c>
      <c r="Z15" s="7">
        <v>0.27100000000000002</v>
      </c>
      <c r="AA15" s="7">
        <v>0.27600000000000002</v>
      </c>
      <c r="AB15" s="7">
        <v>0.16</v>
      </c>
      <c r="AC15" s="7">
        <v>0.222</v>
      </c>
      <c r="AD15" s="7">
        <v>0.26</v>
      </c>
      <c r="AE15" s="7">
        <v>0.23699999999999999</v>
      </c>
      <c r="AF15" s="7">
        <v>0.27600000000000002</v>
      </c>
      <c r="AG15" s="7">
        <v>0.27500000000000002</v>
      </c>
      <c r="AH15" s="7">
        <v>0.3</v>
      </c>
      <c r="AI15" s="7">
        <v>0.23300000000000001</v>
      </c>
      <c r="AJ15" s="7">
        <v>0.251</v>
      </c>
      <c r="AK15" s="7">
        <v>0.28000000000000003</v>
      </c>
      <c r="AL15" s="7">
        <v>0.24299999999999999</v>
      </c>
      <c r="AM15" s="7">
        <v>0.26500000000000001</v>
      </c>
      <c r="AN15" s="7">
        <v>0.21099999999999999</v>
      </c>
      <c r="AO15" s="7">
        <v>0.23400000000000001</v>
      </c>
      <c r="AP15" s="7">
        <v>0.23799999999999999</v>
      </c>
      <c r="AQ15" s="7">
        <v>0.20599999999999999</v>
      </c>
      <c r="AR15" s="7">
        <v>0.252</v>
      </c>
      <c r="AS15" s="7">
        <v>0.23</v>
      </c>
      <c r="AT15" s="7">
        <v>0.248</v>
      </c>
      <c r="AU15" s="7">
        <v>0.253</v>
      </c>
      <c r="AV15" s="7">
        <v>0.26800000000000002</v>
      </c>
      <c r="AW15" s="7">
        <v>0.26</v>
      </c>
      <c r="AX15" s="7">
        <v>0.31</v>
      </c>
      <c r="AY15" s="7">
        <v>0.28499999999999998</v>
      </c>
      <c r="AZ15" s="7">
        <v>0.248</v>
      </c>
    </row>
    <row r="16" spans="1:52" ht="15.4" customHeight="1" x14ac:dyDescent="0.4">
      <c r="A16" s="17"/>
      <c r="B16" s="3">
        <v>15</v>
      </c>
      <c r="C16" s="7">
        <v>0.29699999999999999</v>
      </c>
      <c r="D16" s="7">
        <v>0.246</v>
      </c>
      <c r="E16" s="7">
        <v>0.27300000000000002</v>
      </c>
      <c r="F16" s="7">
        <v>0.222</v>
      </c>
      <c r="G16" s="7">
        <v>0.35399999999999998</v>
      </c>
      <c r="H16" s="7">
        <v>0.29099999999999998</v>
      </c>
      <c r="I16" s="7">
        <v>0.32800000000000001</v>
      </c>
      <c r="J16" s="7">
        <v>0.29099999999999998</v>
      </c>
      <c r="K16" s="7">
        <v>0.249</v>
      </c>
      <c r="L16" s="7">
        <v>0.22</v>
      </c>
      <c r="M16" s="7">
        <v>0.25600000000000001</v>
      </c>
      <c r="N16" s="7">
        <v>0.27500000000000002</v>
      </c>
      <c r="O16" s="7">
        <v>0.23899999999999999</v>
      </c>
      <c r="P16" s="7">
        <v>0.25700000000000001</v>
      </c>
      <c r="Q16" s="7">
        <v>0.28999999999999998</v>
      </c>
      <c r="R16" s="7">
        <v>0.23699999999999999</v>
      </c>
      <c r="S16" s="7">
        <v>0.28899999999999998</v>
      </c>
      <c r="T16" s="7">
        <v>0.36299999999999999</v>
      </c>
      <c r="U16" s="7">
        <v>0.251</v>
      </c>
      <c r="V16" s="7">
        <v>0.24199999999999999</v>
      </c>
      <c r="W16" s="7">
        <v>0.28299999999999997</v>
      </c>
      <c r="X16" s="7">
        <v>0.29099999999999998</v>
      </c>
      <c r="Y16" s="7">
        <v>0.23899999999999999</v>
      </c>
      <c r="Z16" s="7">
        <v>0.27500000000000002</v>
      </c>
      <c r="AA16" s="7">
        <v>0.28999999999999998</v>
      </c>
      <c r="AB16" s="7">
        <v>0.156</v>
      </c>
      <c r="AC16" s="7">
        <v>0.22</v>
      </c>
      <c r="AD16" s="7">
        <v>0.26300000000000001</v>
      </c>
      <c r="AE16" s="7">
        <v>0.23599999999999999</v>
      </c>
      <c r="AF16" s="7">
        <v>0.28499999999999998</v>
      </c>
      <c r="AG16" s="7">
        <v>0.27700000000000002</v>
      </c>
      <c r="AH16" s="7">
        <v>0.30599999999999999</v>
      </c>
      <c r="AI16" s="7">
        <v>0.23899999999999999</v>
      </c>
      <c r="AJ16" s="7">
        <v>0.252</v>
      </c>
      <c r="AK16" s="7">
        <v>0.28499999999999998</v>
      </c>
      <c r="AL16" s="7">
        <v>0.245</v>
      </c>
      <c r="AM16" s="7">
        <v>0.25800000000000001</v>
      </c>
      <c r="AN16" s="7">
        <v>0.22900000000000001</v>
      </c>
      <c r="AO16" s="7">
        <v>0.255</v>
      </c>
      <c r="AP16" s="7">
        <v>0.248</v>
      </c>
      <c r="AQ16" s="7">
        <v>0.21099999999999999</v>
      </c>
      <c r="AR16" s="7">
        <v>0.249</v>
      </c>
      <c r="AS16" s="7">
        <v>0.24</v>
      </c>
      <c r="AT16" s="7">
        <v>0.254</v>
      </c>
      <c r="AU16" s="7">
        <v>0.26800000000000002</v>
      </c>
      <c r="AV16" s="7">
        <v>0.26700000000000002</v>
      </c>
      <c r="AW16" s="7">
        <v>0.255</v>
      </c>
      <c r="AX16" s="7">
        <v>0.30599999999999999</v>
      </c>
      <c r="AY16" s="7">
        <v>0.29499999999999998</v>
      </c>
      <c r="AZ16" s="7">
        <v>0.24</v>
      </c>
    </row>
    <row r="17" spans="1:52" ht="15.4" customHeight="1" x14ac:dyDescent="0.4">
      <c r="A17" s="17"/>
      <c r="B17" s="3">
        <v>20</v>
      </c>
      <c r="C17" s="3">
        <v>0.28699999999999998</v>
      </c>
      <c r="D17" s="3">
        <v>0.23799999999999999</v>
      </c>
      <c r="E17" s="3">
        <v>0.26300000000000001</v>
      </c>
      <c r="F17" s="3">
        <v>0.20399999999999999</v>
      </c>
      <c r="G17" s="3">
        <v>0.34399999999999997</v>
      </c>
      <c r="H17" s="3">
        <v>0.28699999999999998</v>
      </c>
      <c r="I17" s="3">
        <v>0.32800000000000001</v>
      </c>
      <c r="J17" s="3">
        <v>0.28399999999999997</v>
      </c>
      <c r="K17" s="3">
        <v>0.245</v>
      </c>
      <c r="L17" s="3">
        <v>0.217</v>
      </c>
      <c r="M17" s="3">
        <v>0.27700000000000002</v>
      </c>
      <c r="N17" s="3">
        <v>0.27600000000000002</v>
      </c>
      <c r="O17" s="3">
        <v>0.23799999999999999</v>
      </c>
      <c r="P17" s="3">
        <v>0.26200000000000001</v>
      </c>
      <c r="Q17" s="3">
        <v>0.30499999999999999</v>
      </c>
      <c r="R17" s="3">
        <v>0.224</v>
      </c>
      <c r="S17" s="3">
        <v>0.28000000000000003</v>
      </c>
      <c r="T17" s="3">
        <v>0.33800000000000002</v>
      </c>
      <c r="U17" s="3">
        <v>0.246</v>
      </c>
      <c r="V17" s="3">
        <v>0.249</v>
      </c>
      <c r="W17" s="3">
        <v>0.28299999999999997</v>
      </c>
      <c r="X17" s="3">
        <v>0.28799999999999998</v>
      </c>
      <c r="Y17" s="3">
        <v>0.247</v>
      </c>
      <c r="Z17" s="3">
        <v>0.27500000000000002</v>
      </c>
      <c r="AA17" s="3">
        <v>0.28100000000000003</v>
      </c>
      <c r="AB17" s="3">
        <v>0.14799999999999999</v>
      </c>
      <c r="AC17" s="3">
        <v>0.221</v>
      </c>
      <c r="AD17" s="3">
        <v>0.27300000000000002</v>
      </c>
      <c r="AE17" s="3">
        <v>0.245</v>
      </c>
      <c r="AF17" s="3">
        <v>0.27600000000000002</v>
      </c>
      <c r="AG17" s="3">
        <v>0.27500000000000002</v>
      </c>
      <c r="AH17" s="3">
        <v>0.308</v>
      </c>
      <c r="AI17" s="3">
        <v>0.23400000000000001</v>
      </c>
      <c r="AJ17" s="3">
        <v>0.255</v>
      </c>
      <c r="AK17" s="3">
        <v>0.29099999999999998</v>
      </c>
      <c r="AL17" s="3">
        <v>0.23899999999999999</v>
      </c>
      <c r="AM17" s="3">
        <v>0.25900000000000001</v>
      </c>
      <c r="AN17" s="3">
        <v>0.23</v>
      </c>
      <c r="AO17" s="3">
        <v>0.246</v>
      </c>
      <c r="AP17" s="3">
        <v>0.24299999999999999</v>
      </c>
      <c r="AQ17" s="3">
        <v>0.19800000000000001</v>
      </c>
      <c r="AR17" s="3">
        <v>0.245</v>
      </c>
      <c r="AS17" s="3">
        <v>0.23699999999999999</v>
      </c>
      <c r="AT17" s="3">
        <v>0.247</v>
      </c>
      <c r="AU17" s="3">
        <v>0.26700000000000002</v>
      </c>
      <c r="AV17" s="3">
        <v>0.27100000000000002</v>
      </c>
      <c r="AW17" s="3">
        <v>0.26</v>
      </c>
      <c r="AX17" s="3">
        <v>0.30299999999999999</v>
      </c>
      <c r="AY17" s="3">
        <v>0.28100000000000003</v>
      </c>
      <c r="AZ17" s="3">
        <v>0.252</v>
      </c>
    </row>
    <row r="18" spans="1:52" ht="15.4" customHeight="1" x14ac:dyDescent="0.4">
      <c r="A18" s="17"/>
      <c r="B18" s="3">
        <v>25</v>
      </c>
      <c r="C18" s="3">
        <v>0.28699999999999998</v>
      </c>
      <c r="D18" s="3">
        <v>0.23400000000000001</v>
      </c>
      <c r="E18" s="3">
        <v>0.27500000000000002</v>
      </c>
      <c r="F18" s="3">
        <v>0.19900000000000001</v>
      </c>
      <c r="G18" s="3">
        <v>0.34100000000000003</v>
      </c>
      <c r="H18" s="3">
        <v>0.27200000000000002</v>
      </c>
      <c r="I18" s="3">
        <v>0.32</v>
      </c>
      <c r="J18" s="3">
        <v>0.27500000000000002</v>
      </c>
      <c r="K18" s="3">
        <v>0.248</v>
      </c>
      <c r="L18" s="3">
        <v>0.22600000000000001</v>
      </c>
      <c r="M18" s="3">
        <v>0.26200000000000001</v>
      </c>
      <c r="N18" s="3">
        <v>0.27600000000000002</v>
      </c>
      <c r="O18" s="3">
        <v>0.24399999999999999</v>
      </c>
      <c r="P18" s="3">
        <v>0.26100000000000001</v>
      </c>
      <c r="Q18" s="3">
        <v>0.30099999999999999</v>
      </c>
      <c r="R18" s="3">
        <v>0.23</v>
      </c>
      <c r="S18" s="3">
        <v>0.28499999999999998</v>
      </c>
      <c r="T18" s="3">
        <v>0.34399999999999997</v>
      </c>
      <c r="U18" s="3">
        <v>0.24199999999999999</v>
      </c>
      <c r="V18" s="3">
        <v>0.24199999999999999</v>
      </c>
      <c r="W18" s="3">
        <v>0.28100000000000003</v>
      </c>
      <c r="X18" s="3">
        <v>0.28299999999999997</v>
      </c>
      <c r="Y18" s="3">
        <v>0.24099999999999999</v>
      </c>
      <c r="Z18" s="3">
        <v>0.27100000000000002</v>
      </c>
      <c r="AA18" s="3">
        <v>0.27400000000000002</v>
      </c>
      <c r="AB18" s="3">
        <v>0.14899999999999999</v>
      </c>
      <c r="AC18" s="3">
        <v>0.20899999999999999</v>
      </c>
      <c r="AD18" s="3">
        <v>0.25800000000000001</v>
      </c>
      <c r="AE18" s="3">
        <v>0.23300000000000001</v>
      </c>
      <c r="AF18" s="3">
        <v>0.27900000000000003</v>
      </c>
      <c r="AG18" s="3">
        <v>0.26600000000000001</v>
      </c>
      <c r="AH18" s="3">
        <v>0.30599999999999999</v>
      </c>
      <c r="AI18" s="3">
        <v>0.23599999999999999</v>
      </c>
      <c r="AJ18" s="3">
        <v>0.246</v>
      </c>
      <c r="AK18" s="3">
        <v>0.27800000000000002</v>
      </c>
      <c r="AL18" s="3">
        <v>0.24299999999999999</v>
      </c>
      <c r="AM18" s="3">
        <v>0.252</v>
      </c>
      <c r="AN18" s="3">
        <v>0.22800000000000001</v>
      </c>
      <c r="AO18" s="3">
        <v>0.23</v>
      </c>
      <c r="AP18" s="3">
        <v>0.24199999999999999</v>
      </c>
      <c r="AQ18" s="3">
        <v>0.20300000000000001</v>
      </c>
      <c r="AR18" s="3">
        <v>0.245</v>
      </c>
      <c r="AS18" s="3">
        <v>0.23400000000000001</v>
      </c>
      <c r="AT18" s="3">
        <v>0.24099999999999999</v>
      </c>
      <c r="AU18" s="3">
        <v>0.252</v>
      </c>
      <c r="AV18" s="3">
        <v>0.26</v>
      </c>
      <c r="AW18" s="3">
        <v>0.25800000000000001</v>
      </c>
      <c r="AX18" s="3">
        <v>0.29899999999999999</v>
      </c>
      <c r="AY18" s="3">
        <v>0.27700000000000002</v>
      </c>
      <c r="AZ18" s="3">
        <v>0.23400000000000001</v>
      </c>
    </row>
    <row r="19" spans="1:52" ht="15.4" customHeight="1" x14ac:dyDescent="0.4">
      <c r="A19" s="17"/>
      <c r="B19" s="3">
        <v>30</v>
      </c>
      <c r="C19" s="3">
        <v>0.28699999999999998</v>
      </c>
      <c r="D19" s="3">
        <v>0.23499999999999999</v>
      </c>
      <c r="E19" s="3">
        <v>0.25700000000000001</v>
      </c>
      <c r="F19" s="3">
        <v>0.219</v>
      </c>
      <c r="G19" s="3">
        <v>0.34300000000000003</v>
      </c>
      <c r="H19" s="3">
        <v>0.27300000000000002</v>
      </c>
      <c r="I19" s="3">
        <v>0.32700000000000001</v>
      </c>
      <c r="J19" s="3">
        <v>0.27500000000000002</v>
      </c>
      <c r="K19" s="3">
        <v>0.23599999999999999</v>
      </c>
      <c r="L19" s="3">
        <v>0.217</v>
      </c>
      <c r="M19" s="3">
        <v>0.254</v>
      </c>
      <c r="N19" s="3">
        <v>0.27200000000000002</v>
      </c>
      <c r="O19" s="3">
        <v>0.23400000000000001</v>
      </c>
      <c r="P19" s="3">
        <v>0.25600000000000001</v>
      </c>
      <c r="Q19" s="3">
        <v>0.3</v>
      </c>
      <c r="R19" s="3">
        <v>0.23799999999999999</v>
      </c>
      <c r="S19" s="3">
        <v>0.27500000000000002</v>
      </c>
      <c r="T19" s="3">
        <v>0.372</v>
      </c>
      <c r="U19" s="3">
        <v>0.24399999999999999</v>
      </c>
      <c r="V19" s="3">
        <v>0.23799999999999999</v>
      </c>
      <c r="W19" s="3">
        <v>0.27700000000000002</v>
      </c>
      <c r="X19" s="3">
        <v>0.29099999999999998</v>
      </c>
      <c r="Y19" s="3">
        <v>0.23599999999999999</v>
      </c>
      <c r="Z19" s="3">
        <v>0.26200000000000001</v>
      </c>
      <c r="AA19" s="3">
        <v>0.28499999999999998</v>
      </c>
      <c r="AB19" s="3">
        <v>0.14399999999999999</v>
      </c>
      <c r="AC19" s="3">
        <v>0.218</v>
      </c>
      <c r="AD19" s="3">
        <v>0.26400000000000001</v>
      </c>
      <c r="AE19" s="3">
        <v>0.23</v>
      </c>
      <c r="AF19" s="3">
        <v>0.27300000000000002</v>
      </c>
      <c r="AG19" s="3">
        <v>0.26900000000000002</v>
      </c>
      <c r="AH19" s="3">
        <v>0.29699999999999999</v>
      </c>
      <c r="AI19" s="3">
        <v>0.223</v>
      </c>
      <c r="AJ19" s="3">
        <v>0.249</v>
      </c>
      <c r="AK19" s="3">
        <v>0.27400000000000002</v>
      </c>
      <c r="AL19" s="3">
        <v>0.24399999999999999</v>
      </c>
      <c r="AM19" s="3">
        <v>0.26</v>
      </c>
      <c r="AN19" s="3">
        <v>0.224</v>
      </c>
      <c r="AO19" s="3">
        <v>0.23400000000000001</v>
      </c>
      <c r="AP19" s="3">
        <v>0.23699999999999999</v>
      </c>
      <c r="AQ19" s="3">
        <v>0.20399999999999999</v>
      </c>
      <c r="AR19" s="3">
        <v>0.24299999999999999</v>
      </c>
      <c r="AS19" s="3">
        <v>0.23400000000000001</v>
      </c>
      <c r="AT19" s="3">
        <v>0.24099999999999999</v>
      </c>
      <c r="AU19" s="3">
        <v>0.249</v>
      </c>
      <c r="AV19" s="3">
        <v>0.26</v>
      </c>
      <c r="AW19" s="3">
        <v>0.249</v>
      </c>
      <c r="AX19" s="3">
        <v>0.30099999999999999</v>
      </c>
      <c r="AY19" s="3">
        <v>0.27500000000000002</v>
      </c>
      <c r="AZ19" s="3">
        <v>0.23499999999999999</v>
      </c>
    </row>
    <row r="20" spans="1:52" ht="15.4" customHeight="1" x14ac:dyDescent="0.4">
      <c r="A20" s="17"/>
      <c r="B20" s="3">
        <v>35</v>
      </c>
      <c r="C20" s="3">
        <v>0.28999999999999998</v>
      </c>
      <c r="D20" s="3">
        <v>0.22600000000000001</v>
      </c>
      <c r="E20" s="3">
        <v>0.26600000000000001</v>
      </c>
      <c r="F20" s="3">
        <v>0.21199999999999999</v>
      </c>
      <c r="G20" s="3">
        <v>0.33500000000000002</v>
      </c>
      <c r="H20" s="3">
        <v>0.26800000000000002</v>
      </c>
      <c r="I20" s="3">
        <v>0.312</v>
      </c>
      <c r="J20" s="3">
        <v>0.26400000000000001</v>
      </c>
      <c r="K20" s="3">
        <v>0.24399999999999999</v>
      </c>
      <c r="L20" s="3">
        <v>0.21299999999999999</v>
      </c>
      <c r="M20" s="3">
        <v>0.26400000000000001</v>
      </c>
      <c r="N20" s="3">
        <v>0.26900000000000002</v>
      </c>
      <c r="O20" s="3">
        <v>0.23400000000000001</v>
      </c>
      <c r="P20" s="3">
        <v>0.252</v>
      </c>
      <c r="Q20" s="3">
        <v>0.29099999999999998</v>
      </c>
      <c r="R20" s="3">
        <v>0.221</v>
      </c>
      <c r="S20" s="3">
        <v>0.27700000000000002</v>
      </c>
      <c r="T20" s="3">
        <v>0.35199999999999998</v>
      </c>
      <c r="U20" s="3">
        <v>0.23899999999999999</v>
      </c>
      <c r="V20" s="3">
        <v>0.247</v>
      </c>
      <c r="W20" s="3">
        <v>0.27800000000000002</v>
      </c>
      <c r="X20" s="3">
        <v>0.28100000000000003</v>
      </c>
      <c r="Y20" s="3">
        <v>0.23300000000000001</v>
      </c>
      <c r="Z20" s="3">
        <v>0.26</v>
      </c>
      <c r="AA20" s="3">
        <v>0.26700000000000002</v>
      </c>
      <c r="AB20" s="3">
        <v>0.14799999999999999</v>
      </c>
      <c r="AC20" s="3">
        <v>0.22</v>
      </c>
      <c r="AD20" s="3">
        <v>0.252</v>
      </c>
      <c r="AE20" s="3">
        <v>0.23799999999999999</v>
      </c>
      <c r="AF20" s="3">
        <v>0.26700000000000002</v>
      </c>
      <c r="AG20" s="3">
        <v>0.26300000000000001</v>
      </c>
      <c r="AH20" s="3">
        <v>0.29199999999999998</v>
      </c>
      <c r="AI20" s="3">
        <v>0.23</v>
      </c>
      <c r="AJ20" s="3">
        <v>0.245</v>
      </c>
      <c r="AK20" s="3">
        <v>0.26</v>
      </c>
      <c r="AL20" s="3">
        <v>0.23599999999999999</v>
      </c>
      <c r="AM20" s="3">
        <v>0.252</v>
      </c>
      <c r="AN20" s="3">
        <v>0.20899999999999999</v>
      </c>
      <c r="AO20" s="3">
        <v>0.23100000000000001</v>
      </c>
      <c r="AP20" s="3">
        <v>0.23599999999999999</v>
      </c>
      <c r="AQ20" s="3">
        <v>0.2</v>
      </c>
      <c r="AR20" s="3">
        <v>0.24199999999999999</v>
      </c>
      <c r="AS20" s="3">
        <v>0.23300000000000001</v>
      </c>
      <c r="AT20" s="3">
        <v>0.23799999999999999</v>
      </c>
      <c r="AU20" s="3">
        <v>0.246</v>
      </c>
      <c r="AV20" s="3">
        <v>0.26200000000000001</v>
      </c>
      <c r="AW20" s="3">
        <v>0.254</v>
      </c>
      <c r="AX20" s="3">
        <v>0.31</v>
      </c>
      <c r="AY20" s="3">
        <v>0.27600000000000002</v>
      </c>
      <c r="AZ20" s="3">
        <v>0.22800000000000001</v>
      </c>
    </row>
    <row r="21" spans="1:52" ht="15.4" customHeight="1" x14ac:dyDescent="0.4">
      <c r="A21" s="17"/>
      <c r="B21" s="3">
        <v>40</v>
      </c>
      <c r="C21" s="3">
        <v>0.28199999999999997</v>
      </c>
      <c r="D21" s="3">
        <v>0.21299999999999999</v>
      </c>
      <c r="E21" s="3">
        <v>0.26300000000000001</v>
      </c>
      <c r="F21" s="3">
        <v>0.20399999999999999</v>
      </c>
      <c r="G21" s="3">
        <v>0.33700000000000002</v>
      </c>
      <c r="H21" s="3">
        <v>0.26800000000000002</v>
      </c>
      <c r="I21" s="3">
        <v>0.32100000000000001</v>
      </c>
      <c r="J21" s="3">
        <v>0.26800000000000002</v>
      </c>
      <c r="K21" s="3">
        <v>0.23400000000000001</v>
      </c>
      <c r="L21" s="3">
        <v>0.21099999999999999</v>
      </c>
      <c r="M21" s="3">
        <v>0.245</v>
      </c>
      <c r="N21" s="3">
        <v>0.26800000000000002</v>
      </c>
      <c r="O21" s="3">
        <v>0.23100000000000001</v>
      </c>
      <c r="P21" s="3">
        <v>0.25</v>
      </c>
      <c r="Q21" s="3">
        <v>0.28799999999999998</v>
      </c>
      <c r="R21" s="3">
        <v>0.216</v>
      </c>
      <c r="S21" s="3">
        <v>0.27800000000000002</v>
      </c>
      <c r="T21" s="3">
        <v>0.33700000000000002</v>
      </c>
      <c r="U21" s="3">
        <v>0.24399999999999999</v>
      </c>
      <c r="V21" s="3">
        <v>0.23499999999999999</v>
      </c>
      <c r="W21" s="3">
        <v>0.27600000000000002</v>
      </c>
      <c r="X21" s="3">
        <v>0.27900000000000003</v>
      </c>
      <c r="Y21" s="3">
        <v>0.22800000000000001</v>
      </c>
      <c r="Z21" s="3">
        <v>0.26100000000000001</v>
      </c>
      <c r="AA21" s="3">
        <v>0.27800000000000002</v>
      </c>
      <c r="AB21" s="3">
        <v>0.15</v>
      </c>
      <c r="AC21" s="3">
        <v>0.218</v>
      </c>
      <c r="AD21" s="3">
        <v>0.25800000000000001</v>
      </c>
      <c r="AE21" s="3">
        <v>0.219</v>
      </c>
      <c r="AF21" s="3">
        <v>0.28799999999999998</v>
      </c>
      <c r="AG21" s="3">
        <v>0.26400000000000001</v>
      </c>
      <c r="AH21" s="3">
        <v>0.30399999999999999</v>
      </c>
      <c r="AI21" s="3">
        <v>0.22700000000000001</v>
      </c>
      <c r="AJ21" s="3">
        <v>0.23799999999999999</v>
      </c>
      <c r="AK21" s="3">
        <v>0.26500000000000001</v>
      </c>
      <c r="AL21" s="3">
        <v>0.24299999999999999</v>
      </c>
      <c r="AM21" s="3">
        <v>0.253</v>
      </c>
      <c r="AN21" s="3">
        <v>0.218</v>
      </c>
      <c r="AO21" s="3">
        <v>0.23699999999999999</v>
      </c>
      <c r="AP21" s="3">
        <v>0.23899999999999999</v>
      </c>
      <c r="AQ21" s="3">
        <v>0.19500000000000001</v>
      </c>
      <c r="AR21" s="3">
        <v>0.245</v>
      </c>
      <c r="AS21" s="3">
        <v>0.23200000000000001</v>
      </c>
      <c r="AT21" s="3">
        <v>0.23300000000000001</v>
      </c>
      <c r="AU21" s="3">
        <v>0.254</v>
      </c>
      <c r="AV21" s="3">
        <v>0.25</v>
      </c>
      <c r="AW21" s="3">
        <v>0.24399999999999999</v>
      </c>
      <c r="AX21" s="3">
        <v>0.29699999999999999</v>
      </c>
      <c r="AY21" s="3">
        <v>0.27500000000000002</v>
      </c>
      <c r="AZ21" s="3">
        <v>0.22</v>
      </c>
    </row>
    <row r="22" spans="1:52" ht="15.4" customHeight="1" x14ac:dyDescent="0.4">
      <c r="A22" s="17"/>
      <c r="B22" s="3">
        <v>45</v>
      </c>
      <c r="C22" s="3">
        <v>0.28000000000000003</v>
      </c>
      <c r="D22" s="3">
        <v>0.22500000000000001</v>
      </c>
      <c r="E22" s="3">
        <v>0.25700000000000001</v>
      </c>
      <c r="F22" s="3">
        <v>0.20599999999999999</v>
      </c>
      <c r="G22" s="3">
        <v>0.33700000000000002</v>
      </c>
      <c r="H22" s="3">
        <v>0.27500000000000002</v>
      </c>
      <c r="I22" s="3">
        <v>0.32500000000000001</v>
      </c>
      <c r="J22" s="3">
        <v>0.252</v>
      </c>
      <c r="K22" s="3">
        <v>0.23699999999999999</v>
      </c>
      <c r="L22" s="3">
        <v>0.21</v>
      </c>
      <c r="M22" s="3">
        <v>0.25800000000000001</v>
      </c>
      <c r="N22" s="3">
        <v>0.27</v>
      </c>
      <c r="O22" s="3">
        <v>0.22500000000000001</v>
      </c>
      <c r="P22" s="3">
        <v>0.26</v>
      </c>
      <c r="Q22" s="3">
        <v>0.28299999999999997</v>
      </c>
      <c r="R22" s="3">
        <v>0.217</v>
      </c>
      <c r="S22" s="3">
        <v>0.27900000000000003</v>
      </c>
      <c r="T22" s="3">
        <v>0.33900000000000002</v>
      </c>
      <c r="U22" s="3">
        <v>0.23499999999999999</v>
      </c>
      <c r="V22" s="3">
        <v>0.23100000000000001</v>
      </c>
      <c r="W22" s="3">
        <v>0.26800000000000002</v>
      </c>
      <c r="X22" s="3">
        <v>0.28399999999999997</v>
      </c>
      <c r="Y22" s="3">
        <v>0.223</v>
      </c>
      <c r="Z22" s="3">
        <v>0.253</v>
      </c>
      <c r="AA22" s="3">
        <v>0.27100000000000002</v>
      </c>
      <c r="AB22" s="3">
        <v>0.14799999999999999</v>
      </c>
      <c r="AC22" s="3">
        <v>0.217</v>
      </c>
      <c r="AD22" s="3">
        <v>0.26</v>
      </c>
      <c r="AE22" s="3">
        <v>0.22600000000000001</v>
      </c>
      <c r="AF22" s="3">
        <v>0.27100000000000002</v>
      </c>
      <c r="AG22" s="3">
        <v>0.25600000000000001</v>
      </c>
      <c r="AH22" s="3">
        <v>0.29399999999999998</v>
      </c>
      <c r="AI22" s="3">
        <v>0.23100000000000001</v>
      </c>
      <c r="AJ22" s="3">
        <v>0.24299999999999999</v>
      </c>
      <c r="AK22" s="3">
        <v>0.26400000000000001</v>
      </c>
      <c r="AL22" s="3">
        <v>0.23699999999999999</v>
      </c>
      <c r="AM22" s="3">
        <v>0.25</v>
      </c>
      <c r="AN22" s="3">
        <v>0.20399999999999999</v>
      </c>
      <c r="AO22" s="3">
        <v>0.22900000000000001</v>
      </c>
      <c r="AP22" s="3">
        <v>0.23</v>
      </c>
      <c r="AQ22" s="3">
        <v>0.19900000000000001</v>
      </c>
      <c r="AR22" s="3">
        <v>0.22900000000000001</v>
      </c>
      <c r="AS22" s="3">
        <v>0.22800000000000001</v>
      </c>
      <c r="AT22" s="3">
        <v>0.23200000000000001</v>
      </c>
      <c r="AU22" s="3">
        <v>0.25</v>
      </c>
      <c r="AV22" s="3">
        <v>0.247</v>
      </c>
      <c r="AW22" s="3">
        <v>0.249</v>
      </c>
      <c r="AX22" s="3">
        <v>0.29699999999999999</v>
      </c>
      <c r="AY22" s="3">
        <v>0.27500000000000002</v>
      </c>
      <c r="AZ22" s="3">
        <v>0.23100000000000001</v>
      </c>
    </row>
    <row r="23" spans="1:52" ht="15.4" customHeight="1" x14ac:dyDescent="0.4">
      <c r="A23" s="18"/>
      <c r="B23" s="3">
        <v>50</v>
      </c>
      <c r="C23" s="3">
        <v>0.26800000000000002</v>
      </c>
      <c r="D23" s="3">
        <v>0.223</v>
      </c>
      <c r="E23" s="3">
        <v>0.252</v>
      </c>
      <c r="F23" s="3">
        <v>0.20200000000000001</v>
      </c>
      <c r="G23" s="3">
        <v>0.33800000000000002</v>
      </c>
      <c r="H23" s="3">
        <v>0.26900000000000002</v>
      </c>
      <c r="I23" s="3">
        <v>0.318</v>
      </c>
      <c r="J23" s="3">
        <v>0.26500000000000001</v>
      </c>
      <c r="K23" s="3">
        <v>0.22900000000000001</v>
      </c>
      <c r="L23" s="3">
        <v>0.20699999999999999</v>
      </c>
      <c r="M23" s="3">
        <v>0.25</v>
      </c>
      <c r="N23" s="3">
        <v>0.26200000000000001</v>
      </c>
      <c r="O23" s="3">
        <v>0.23400000000000001</v>
      </c>
      <c r="P23" s="3">
        <v>0.248</v>
      </c>
      <c r="Q23" s="3">
        <v>0.27700000000000002</v>
      </c>
      <c r="R23" s="3">
        <v>0.222</v>
      </c>
      <c r="S23" s="3">
        <v>0.27200000000000002</v>
      </c>
      <c r="T23" s="3">
        <v>0.32900000000000001</v>
      </c>
      <c r="U23" s="3">
        <v>0.23599999999999999</v>
      </c>
      <c r="V23" s="3">
        <v>0.23200000000000001</v>
      </c>
      <c r="W23" s="3">
        <v>0.28999999999999998</v>
      </c>
      <c r="X23" s="3">
        <v>0.27500000000000002</v>
      </c>
      <c r="Y23" s="3">
        <v>0.218</v>
      </c>
      <c r="Z23" s="3">
        <v>0.249</v>
      </c>
      <c r="AA23" s="3">
        <v>0.26500000000000001</v>
      </c>
      <c r="AB23" s="3">
        <v>0.14799999999999999</v>
      </c>
      <c r="AC23" s="3">
        <v>0.21199999999999999</v>
      </c>
      <c r="AD23" s="3">
        <v>0.25</v>
      </c>
      <c r="AE23" s="3">
        <v>0.219</v>
      </c>
      <c r="AF23" s="3">
        <v>0.27200000000000002</v>
      </c>
      <c r="AG23" s="3">
        <v>0.26100000000000001</v>
      </c>
      <c r="AH23" s="3">
        <v>0.29399999999999998</v>
      </c>
      <c r="AI23" s="3">
        <v>0.218</v>
      </c>
      <c r="AJ23" s="3">
        <v>0.23499999999999999</v>
      </c>
      <c r="AK23" s="3">
        <v>0.25700000000000001</v>
      </c>
      <c r="AL23" s="3">
        <v>0.23300000000000001</v>
      </c>
      <c r="AM23" s="3">
        <v>0.24199999999999999</v>
      </c>
      <c r="AN23" s="3">
        <v>0.20599999999999999</v>
      </c>
      <c r="AO23" s="3">
        <v>0.22700000000000001</v>
      </c>
      <c r="AP23" s="3">
        <v>0.22900000000000001</v>
      </c>
      <c r="AQ23" s="3">
        <v>0.2</v>
      </c>
      <c r="AR23" s="3">
        <v>0.22900000000000001</v>
      </c>
      <c r="AS23" s="3">
        <v>0.23</v>
      </c>
      <c r="AT23" s="3">
        <v>0.23400000000000001</v>
      </c>
      <c r="AU23" s="3">
        <v>0.251</v>
      </c>
      <c r="AV23" s="3">
        <v>0.27</v>
      </c>
      <c r="AW23" s="3">
        <v>0.25700000000000001</v>
      </c>
      <c r="AX23" s="3">
        <v>0.29799999999999999</v>
      </c>
      <c r="AY23" s="3">
        <v>0.27500000000000002</v>
      </c>
      <c r="AZ23" s="3">
        <v>0.22700000000000001</v>
      </c>
    </row>
    <row r="24" spans="1:52" s="13" customFormat="1" x14ac:dyDescent="0.4">
      <c r="A24" s="22" t="s">
        <v>66</v>
      </c>
      <c r="B24" s="12">
        <v>0</v>
      </c>
      <c r="C24" s="12">
        <f>1-C13/0.405</f>
        <v>0</v>
      </c>
      <c r="D24" s="12">
        <f>1-D13/0.376</f>
        <v>0</v>
      </c>
      <c r="E24" s="12">
        <f>1-E13/0.393</f>
        <v>0</v>
      </c>
      <c r="F24" s="12">
        <f>1-F13/0.336</f>
        <v>0</v>
      </c>
      <c r="G24" s="12">
        <f>1-G13/0.445</f>
        <v>0</v>
      </c>
      <c r="H24" s="12">
        <f>1-H13/0.381</f>
        <v>0</v>
      </c>
      <c r="I24" s="12">
        <f>1-I13/0.429</f>
        <v>0</v>
      </c>
      <c r="J24" s="12">
        <f>1-J13/0.401</f>
        <v>0</v>
      </c>
      <c r="K24" s="12">
        <f>1-K13/0.36</f>
        <v>0</v>
      </c>
      <c r="L24" s="12">
        <f>1-L13/0.343</f>
        <v>0</v>
      </c>
      <c r="M24" s="12">
        <f>1-M13/0.359</f>
        <v>0</v>
      </c>
      <c r="N24" s="12">
        <f>1-N13/0.379</f>
        <v>0</v>
      </c>
      <c r="O24" s="12">
        <f>1-O13/0.357</f>
        <v>0</v>
      </c>
      <c r="P24" s="12">
        <f>1-P13/0.369</f>
        <v>0</v>
      </c>
      <c r="Q24" s="12">
        <f>1-Q13/0.423</f>
        <v>0</v>
      </c>
      <c r="R24" s="12">
        <f>1-R13/0.328</f>
        <v>0</v>
      </c>
      <c r="S24" s="12">
        <f>1-S13/0.39</f>
        <v>0</v>
      </c>
      <c r="T24" s="12">
        <f>1-T13/0.472</f>
        <v>0</v>
      </c>
      <c r="U24" s="12">
        <f>1-U13/0.344</f>
        <v>0</v>
      </c>
      <c r="V24" s="12">
        <f>1-V13/0.339</f>
        <v>0</v>
      </c>
      <c r="W24" s="12">
        <f>1-W13/0.406</f>
        <v>0</v>
      </c>
      <c r="X24" s="12">
        <f>1-X13/0.413</f>
        <v>0</v>
      </c>
      <c r="Y24" s="12">
        <f>1-Y13/0.356</f>
        <v>0</v>
      </c>
      <c r="Z24" s="12">
        <f>1-Z13/0.407</f>
        <v>0</v>
      </c>
      <c r="AA24" s="12">
        <f>1-AA13/0.373</f>
        <v>0</v>
      </c>
      <c r="AB24" s="12">
        <f>1-AB13/0.275</f>
        <v>0</v>
      </c>
      <c r="AC24" s="12">
        <f>1-AC13/0.334</f>
        <v>0</v>
      </c>
      <c r="AD24" s="12">
        <f>1-AD13/0.395</f>
        <v>0</v>
      </c>
      <c r="AE24" s="12">
        <f>1-AE13/0.36</f>
        <v>0</v>
      </c>
      <c r="AF24" s="12">
        <f>1-AF13/0.376</f>
        <v>0</v>
      </c>
      <c r="AG24" s="12">
        <f>1-AG13/0.395</f>
        <v>0</v>
      </c>
      <c r="AH24" s="12">
        <f>1-AH13/0.383</f>
        <v>0</v>
      </c>
      <c r="AI24" s="12">
        <f>1-AI13/0.33</f>
        <v>0</v>
      </c>
      <c r="AJ24" s="12">
        <f>1-AJ13/0.359</f>
        <v>0</v>
      </c>
      <c r="AK24" s="12">
        <f>1-AK13/0.388</f>
        <v>0</v>
      </c>
      <c r="AL24" s="12">
        <f>1-AL13/0.369</f>
        <v>0</v>
      </c>
      <c r="AM24" s="12">
        <f>1-AM13/0.387</f>
        <v>0</v>
      </c>
      <c r="AN24" s="12">
        <f>1-AN13/0.326</f>
        <v>0</v>
      </c>
      <c r="AO24" s="12">
        <f>1-AO13/0.358</f>
        <v>0</v>
      </c>
      <c r="AP24" s="12">
        <f>1-AP13/0.351</f>
        <v>0</v>
      </c>
      <c r="AQ24" s="12">
        <f>1-AQ13/0.32</f>
        <v>0</v>
      </c>
      <c r="AR24" s="12">
        <f>1-AR13/0.364</f>
        <v>0</v>
      </c>
      <c r="AS24" s="12">
        <f>1-AS13/0.322</f>
        <v>0</v>
      </c>
      <c r="AT24" s="12">
        <f>1-AT13/0.383</f>
        <v>0</v>
      </c>
      <c r="AU24" s="12">
        <f>1-AU13/0.37</f>
        <v>0</v>
      </c>
      <c r="AV24" s="12">
        <f>1-AV13/0.383</f>
        <v>0</v>
      </c>
      <c r="AW24" s="12">
        <f t="shared" ref="AW24:AW34" si="0">1-AW13/0.357</f>
        <v>0</v>
      </c>
      <c r="AX24" s="12">
        <f>1-AX13/0.398</f>
        <v>0</v>
      </c>
      <c r="AY24" s="12">
        <f>1-AY13/0.389</f>
        <v>0</v>
      </c>
      <c r="AZ24" s="12">
        <f>1-AZ13/0.354</f>
        <v>0</v>
      </c>
    </row>
    <row r="25" spans="1:52" s="13" customFormat="1" x14ac:dyDescent="0.4">
      <c r="A25" s="23"/>
      <c r="B25" s="12">
        <v>5</v>
      </c>
      <c r="C25" s="12">
        <f t="shared" ref="C25:C34" si="1">1-C14/0.405</f>
        <v>0.27654320987654335</v>
      </c>
      <c r="D25" s="12">
        <f t="shared" ref="D25:D34" si="2">1-D14/0.376</f>
        <v>0.35372340425531912</v>
      </c>
      <c r="E25" s="12">
        <f t="shared" ref="E25:E34" si="3">1-E14/0.393</f>
        <v>0.2468193384223919</v>
      </c>
      <c r="F25" s="12">
        <f t="shared" ref="F25:F34" si="4">1-F14/0.336</f>
        <v>0.3214285714285714</v>
      </c>
      <c r="G25" s="12">
        <f t="shared" ref="G25:G34" si="5">1-G14/0.445</f>
        <v>0.22022471910112362</v>
      </c>
      <c r="H25" s="12">
        <f t="shared" ref="H25:H34" si="6">1-H14/0.381</f>
        <v>0.2572178477690289</v>
      </c>
      <c r="I25" s="12">
        <f t="shared" ref="I25:I34" si="7">1-I14/0.429</f>
        <v>0.23543123543123534</v>
      </c>
      <c r="J25" s="12">
        <f t="shared" ref="J25:J34" si="8">1-J14/0.401</f>
        <v>0.27930174563591037</v>
      </c>
      <c r="K25" s="12">
        <f t="shared" ref="K25:K34" si="9">1-K14/0.36</f>
        <v>0.2583333333333333</v>
      </c>
      <c r="L25" s="12">
        <f t="shared" ref="L25:L34" si="10">1-L14/0.343</f>
        <v>0.31486880466472311</v>
      </c>
      <c r="M25" s="12">
        <f t="shared" ref="M25:M34" si="11">1-M14/0.359</f>
        <v>0.24791086350974922</v>
      </c>
      <c r="N25" s="12">
        <f t="shared" ref="N25:N34" si="12">1-N14/0.379</f>
        <v>0.25329815303430092</v>
      </c>
      <c r="O25" s="12">
        <f t="shared" ref="O25:O34" si="13">1-O14/0.357</f>
        <v>0.36134453781512599</v>
      </c>
      <c r="P25" s="12">
        <f t="shared" ref="P25:P34" si="14">1-P14/0.369</f>
        <v>0.26016260162601623</v>
      </c>
      <c r="Q25" s="12">
        <f t="shared" ref="Q25:Q34" si="15">1-Q14/0.423</f>
        <v>0.29314420803782504</v>
      </c>
      <c r="R25" s="12">
        <f t="shared" ref="R25:R34" si="16">1-R14/0.328</f>
        <v>0.27743902439024393</v>
      </c>
      <c r="S25" s="12">
        <f t="shared" ref="S25:S34" si="17">1-S14/0.39</f>
        <v>0.26923076923076927</v>
      </c>
      <c r="T25" s="12">
        <f t="shared" ref="T25:T34" si="18">1-T14/0.472</f>
        <v>0.23940677966101698</v>
      </c>
      <c r="U25" s="12">
        <f t="shared" ref="U25:U34" si="19">1-U14/0.344</f>
        <v>0.28488372093023251</v>
      </c>
      <c r="V25" s="12">
        <f t="shared" ref="V25:V35" si="20">1-V14/0.339</f>
        <v>0.28023598820059004</v>
      </c>
      <c r="W25" s="12">
        <f t="shared" ref="W25:W34" si="21">1-W14/0.406</f>
        <v>0.28325123152709364</v>
      </c>
      <c r="X25" s="12">
        <f t="shared" ref="X25:X34" si="22">1-X14/0.413</f>
        <v>0.28087167070217922</v>
      </c>
      <c r="Y25" s="12">
        <f t="shared" ref="Y25:Y34" si="23">1-Y14/0.356</f>
        <v>0.3089887640449438</v>
      </c>
      <c r="Z25" s="12">
        <f t="shared" ref="Z25:Z34" si="24">1-Z14/0.407</f>
        <v>0.30712530712530717</v>
      </c>
      <c r="AA25" s="12">
        <f t="shared" ref="AA25:AA34" si="25">1-AA14/0.373</f>
        <v>0.26005361930294901</v>
      </c>
      <c r="AB25" s="12">
        <f t="shared" ref="AB25:AB34" si="26">1-AB14/0.275</f>
        <v>0.37090909090909097</v>
      </c>
      <c r="AC25" s="12">
        <f t="shared" ref="AC25:AC34" si="27">1-AC14/0.334</f>
        <v>0.33233532934131738</v>
      </c>
      <c r="AD25" s="12">
        <f t="shared" ref="AD25:AD34" si="28">1-AD14/0.395</f>
        <v>0.29367088607594938</v>
      </c>
      <c r="AE25" s="12">
        <f t="shared" ref="AE25:AE34" si="29">1-AE14/0.36</f>
        <v>0.33888888888888891</v>
      </c>
      <c r="AF25" s="12">
        <f t="shared" ref="AF25:AF34" si="30">1-AF14/0.376</f>
        <v>0.21010638297872342</v>
      </c>
      <c r="AG25" s="12">
        <f t="shared" ref="AG25:AG34" si="31">1-AG14/0.395</f>
        <v>0.27848101265822789</v>
      </c>
      <c r="AH25" s="12">
        <f t="shared" ref="AH25:AH34" si="32">1-AH14/0.383</f>
        <v>0.22454308093994779</v>
      </c>
      <c r="AI25" s="12">
        <f t="shared" ref="AI25:AI34" si="33">1-AI14/0.33</f>
        <v>0.25757575757575757</v>
      </c>
      <c r="AJ25" s="12">
        <f t="shared" ref="AJ25:AJ34" si="34">1-AJ14/0.359</f>
        <v>0.25626740947075199</v>
      </c>
      <c r="AK25" s="12">
        <f t="shared" ref="AK25:AK34" si="35">1-AK14/0.388</f>
        <v>0.29639175257731953</v>
      </c>
      <c r="AL25" s="12">
        <f t="shared" ref="AL25:AL34" si="36">1-AL14/0.369</f>
        <v>0.36043360433604343</v>
      </c>
      <c r="AM25" s="12">
        <f t="shared" ref="AM25:AM34" si="37">1-AM14/0.387</f>
        <v>0.29198966408268734</v>
      </c>
      <c r="AN25" s="12">
        <f t="shared" ref="AN25:AN34" si="38">1-AN14/0.326</f>
        <v>0.30368098159509205</v>
      </c>
      <c r="AO25" s="12">
        <f t="shared" ref="AO25:AO34" si="39">1-AO14/0.358</f>
        <v>0.2988826815642458</v>
      </c>
      <c r="AP25" s="12">
        <f t="shared" ref="AP25:AP34" si="40">1-AP14/0.351</f>
        <v>0.29914529914529908</v>
      </c>
      <c r="AQ25" s="12">
        <f t="shared" ref="AQ25:AQ34" si="41">1-AQ14/0.32</f>
        <v>0.32187500000000002</v>
      </c>
      <c r="AR25" s="12">
        <f t="shared" ref="AR25:AR34" si="42">1-AR14/0.364</f>
        <v>0.28021978021978022</v>
      </c>
      <c r="AS25" s="12">
        <f t="shared" ref="AS25:AS34" si="43">1-AS14/0.322</f>
        <v>0.27639751552795033</v>
      </c>
      <c r="AT25" s="12">
        <f t="shared" ref="AT25:AT34" si="44">1-AT14/0.383</f>
        <v>0.36814621409921677</v>
      </c>
      <c r="AU25" s="12">
        <f t="shared" ref="AU25:AU34" si="45">1-AU14/0.37</f>
        <v>0.25135135135135123</v>
      </c>
      <c r="AV25" s="12">
        <f t="shared" ref="AV25:AV34" si="46">1-AV14/0.383</f>
        <v>0.28720626631853785</v>
      </c>
      <c r="AW25" s="12">
        <f t="shared" si="0"/>
        <v>0.26050420168067223</v>
      </c>
      <c r="AX25" s="12">
        <f t="shared" ref="AX25:AX34" si="47">1-AX14/0.398</f>
        <v>0.24623115577889454</v>
      </c>
      <c r="AY25" s="12">
        <f t="shared" ref="AY25:AY34" si="48">1-AY14/0.389</f>
        <v>0.27506426735218514</v>
      </c>
      <c r="AZ25" s="12">
        <f t="shared" ref="AZ25:AZ34" si="49">1-AZ14/0.354</f>
        <v>0.29943502824858759</v>
      </c>
    </row>
    <row r="26" spans="1:52" s="13" customFormat="1" x14ac:dyDescent="0.4">
      <c r="A26" s="23"/>
      <c r="B26" s="12">
        <v>10</v>
      </c>
      <c r="C26" s="12">
        <f t="shared" si="1"/>
        <v>0.29876543209876549</v>
      </c>
      <c r="D26" s="12">
        <f t="shared" si="2"/>
        <v>0.37234042553191493</v>
      </c>
      <c r="E26" s="12">
        <f t="shared" si="3"/>
        <v>0.30788804071246823</v>
      </c>
      <c r="F26" s="12">
        <f t="shared" si="4"/>
        <v>0.35416666666666674</v>
      </c>
      <c r="G26" s="12">
        <f t="shared" si="5"/>
        <v>0.22471910112359561</v>
      </c>
      <c r="H26" s="12">
        <f t="shared" si="6"/>
        <v>0.27559055118110232</v>
      </c>
      <c r="I26" s="12">
        <f t="shared" si="7"/>
        <v>0.24708624708624705</v>
      </c>
      <c r="J26" s="12">
        <f t="shared" si="8"/>
        <v>0.30922693266832912</v>
      </c>
      <c r="K26" s="12">
        <f t="shared" si="9"/>
        <v>0.29999999999999993</v>
      </c>
      <c r="L26" s="12">
        <f t="shared" si="10"/>
        <v>0.36443148688046656</v>
      </c>
      <c r="M26" s="12">
        <f t="shared" si="11"/>
        <v>0.28133704735376042</v>
      </c>
      <c r="N26" s="12">
        <f t="shared" si="12"/>
        <v>0.25857519788918204</v>
      </c>
      <c r="O26" s="12">
        <f t="shared" si="13"/>
        <v>0.33613445378151263</v>
      </c>
      <c r="P26" s="12">
        <f t="shared" si="14"/>
        <v>0.28184281842818426</v>
      </c>
      <c r="Q26" s="12">
        <f t="shared" si="15"/>
        <v>0.28368794326241131</v>
      </c>
      <c r="R26" s="12">
        <f t="shared" si="16"/>
        <v>0.27134146341463417</v>
      </c>
      <c r="S26" s="12">
        <f t="shared" si="17"/>
        <v>0.26923076923076927</v>
      </c>
      <c r="T26" s="12">
        <f t="shared" si="18"/>
        <v>0.26271186440677963</v>
      </c>
      <c r="U26" s="12">
        <f t="shared" si="19"/>
        <v>0.24709302325581384</v>
      </c>
      <c r="V26" s="12">
        <f t="shared" si="20"/>
        <v>0.27138643067846613</v>
      </c>
      <c r="W26" s="12">
        <f t="shared" si="21"/>
        <v>0.29064039408867004</v>
      </c>
      <c r="X26" s="12">
        <f t="shared" si="22"/>
        <v>0.29055690072639229</v>
      </c>
      <c r="Y26" s="12">
        <f t="shared" si="23"/>
        <v>0.3061797752808989</v>
      </c>
      <c r="Z26" s="12">
        <f t="shared" si="24"/>
        <v>0.33415233415233403</v>
      </c>
      <c r="AA26" s="12">
        <f t="shared" si="25"/>
        <v>0.26005361930294901</v>
      </c>
      <c r="AB26" s="12">
        <f t="shared" si="26"/>
        <v>0.41818181818181821</v>
      </c>
      <c r="AC26" s="12">
        <f t="shared" si="27"/>
        <v>0.33532934131736525</v>
      </c>
      <c r="AD26" s="12">
        <f t="shared" si="28"/>
        <v>0.34177215189873422</v>
      </c>
      <c r="AE26" s="12">
        <f t="shared" si="29"/>
        <v>0.34166666666666667</v>
      </c>
      <c r="AF26" s="12">
        <f t="shared" si="30"/>
        <v>0.26595744680851063</v>
      </c>
      <c r="AG26" s="12">
        <f t="shared" si="31"/>
        <v>0.30379746835443033</v>
      </c>
      <c r="AH26" s="12">
        <f t="shared" si="32"/>
        <v>0.2167101827676241</v>
      </c>
      <c r="AI26" s="12">
        <f t="shared" si="33"/>
        <v>0.29393939393939394</v>
      </c>
      <c r="AJ26" s="12">
        <f t="shared" si="34"/>
        <v>0.30083565459610029</v>
      </c>
      <c r="AK26" s="12">
        <f t="shared" si="35"/>
        <v>0.27835051546391743</v>
      </c>
      <c r="AL26" s="12">
        <f t="shared" si="36"/>
        <v>0.34146341463414631</v>
      </c>
      <c r="AM26" s="12">
        <f t="shared" si="37"/>
        <v>0.31524547803617564</v>
      </c>
      <c r="AN26" s="12">
        <f t="shared" si="38"/>
        <v>0.35276073619631909</v>
      </c>
      <c r="AO26" s="12">
        <f t="shared" si="39"/>
        <v>0.34636871508379885</v>
      </c>
      <c r="AP26" s="12">
        <f t="shared" si="40"/>
        <v>0.32193732193732194</v>
      </c>
      <c r="AQ26" s="12">
        <f t="shared" si="41"/>
        <v>0.35625000000000007</v>
      </c>
      <c r="AR26" s="12">
        <f t="shared" si="42"/>
        <v>0.30769230769230771</v>
      </c>
      <c r="AS26" s="12">
        <f t="shared" si="43"/>
        <v>0.2857142857142857</v>
      </c>
      <c r="AT26" s="12">
        <f t="shared" si="44"/>
        <v>0.35248041775456918</v>
      </c>
      <c r="AU26" s="12">
        <f t="shared" si="45"/>
        <v>0.31621621621621621</v>
      </c>
      <c r="AV26" s="12">
        <f t="shared" si="46"/>
        <v>0.30026109660574407</v>
      </c>
      <c r="AW26" s="12">
        <f t="shared" si="0"/>
        <v>0.27170868347338928</v>
      </c>
      <c r="AX26" s="12">
        <f t="shared" si="47"/>
        <v>0.22110552763819102</v>
      </c>
      <c r="AY26" s="12">
        <f t="shared" si="48"/>
        <v>0.26735218508997438</v>
      </c>
      <c r="AZ26" s="12">
        <f t="shared" si="49"/>
        <v>0.29943502824858759</v>
      </c>
    </row>
    <row r="27" spans="1:52" s="13" customFormat="1" x14ac:dyDescent="0.4">
      <c r="A27" s="23"/>
      <c r="B27" s="12">
        <v>15</v>
      </c>
      <c r="C27" s="12">
        <f t="shared" si="1"/>
        <v>0.26666666666666672</v>
      </c>
      <c r="D27" s="12">
        <f t="shared" si="2"/>
        <v>0.3457446808510638</v>
      </c>
      <c r="E27" s="12">
        <f t="shared" si="3"/>
        <v>0.30534351145038163</v>
      </c>
      <c r="F27" s="12">
        <f t="shared" si="4"/>
        <v>0.3392857142857143</v>
      </c>
      <c r="G27" s="12">
        <f t="shared" si="5"/>
        <v>0.20449438202247194</v>
      </c>
      <c r="H27" s="12">
        <f t="shared" si="6"/>
        <v>0.23622047244094491</v>
      </c>
      <c r="I27" s="12">
        <f t="shared" si="7"/>
        <v>0.23543123543123534</v>
      </c>
      <c r="J27" s="12">
        <f t="shared" si="8"/>
        <v>0.27431421446384052</v>
      </c>
      <c r="K27" s="12">
        <f t="shared" si="9"/>
        <v>0.30833333333333335</v>
      </c>
      <c r="L27" s="12">
        <f t="shared" si="10"/>
        <v>0.35860058309037901</v>
      </c>
      <c r="M27" s="12">
        <f t="shared" si="11"/>
        <v>0.28690807799442897</v>
      </c>
      <c r="N27" s="12">
        <f t="shared" si="12"/>
        <v>0.27440633245382584</v>
      </c>
      <c r="O27" s="12">
        <f t="shared" si="13"/>
        <v>0.33053221288515411</v>
      </c>
      <c r="P27" s="12">
        <f t="shared" si="14"/>
        <v>0.30352303523035229</v>
      </c>
      <c r="Q27" s="12">
        <f t="shared" si="15"/>
        <v>0.31442080378250592</v>
      </c>
      <c r="R27" s="12">
        <f t="shared" si="16"/>
        <v>0.27743902439024393</v>
      </c>
      <c r="S27" s="12">
        <f t="shared" si="17"/>
        <v>0.25897435897435905</v>
      </c>
      <c r="T27" s="12">
        <f t="shared" si="18"/>
        <v>0.23093220338983045</v>
      </c>
      <c r="U27" s="12">
        <f t="shared" si="19"/>
        <v>0.27034883720930225</v>
      </c>
      <c r="V27" s="12">
        <f t="shared" si="20"/>
        <v>0.28613569321533927</v>
      </c>
      <c r="W27" s="12">
        <f t="shared" si="21"/>
        <v>0.30295566502463067</v>
      </c>
      <c r="X27" s="12">
        <f t="shared" si="22"/>
        <v>0.29539951573849876</v>
      </c>
      <c r="Y27" s="12">
        <f t="shared" si="23"/>
        <v>0.3286516853932584</v>
      </c>
      <c r="Z27" s="12">
        <f t="shared" si="24"/>
        <v>0.32432432432432423</v>
      </c>
      <c r="AA27" s="12">
        <f t="shared" si="25"/>
        <v>0.22252010723860594</v>
      </c>
      <c r="AB27" s="12">
        <f t="shared" si="26"/>
        <v>0.43272727272727274</v>
      </c>
      <c r="AC27" s="12">
        <f t="shared" si="27"/>
        <v>0.3413173652694611</v>
      </c>
      <c r="AD27" s="12">
        <f t="shared" si="28"/>
        <v>0.33417721518987342</v>
      </c>
      <c r="AE27" s="12">
        <f t="shared" si="29"/>
        <v>0.34444444444444444</v>
      </c>
      <c r="AF27" s="12">
        <f t="shared" si="30"/>
        <v>0.24202127659574479</v>
      </c>
      <c r="AG27" s="12">
        <f t="shared" si="31"/>
        <v>0.2987341772151898</v>
      </c>
      <c r="AH27" s="12">
        <f t="shared" si="32"/>
        <v>0.20104438642297651</v>
      </c>
      <c r="AI27" s="12">
        <f t="shared" si="33"/>
        <v>0.27575757575757587</v>
      </c>
      <c r="AJ27" s="12">
        <f t="shared" si="34"/>
        <v>0.29805013927576596</v>
      </c>
      <c r="AK27" s="12">
        <f t="shared" si="35"/>
        <v>0.26546391752577325</v>
      </c>
      <c r="AL27" s="12">
        <f t="shared" si="36"/>
        <v>0.33604336043360439</v>
      </c>
      <c r="AM27" s="12">
        <f t="shared" si="37"/>
        <v>0.33333333333333337</v>
      </c>
      <c r="AN27" s="12">
        <f t="shared" si="38"/>
        <v>0.2975460122699386</v>
      </c>
      <c r="AO27" s="12">
        <f t="shared" si="39"/>
        <v>0.28770949720670391</v>
      </c>
      <c r="AP27" s="12">
        <f t="shared" si="40"/>
        <v>0.29344729344729337</v>
      </c>
      <c r="AQ27" s="12">
        <f t="shared" si="41"/>
        <v>0.34062500000000007</v>
      </c>
      <c r="AR27" s="12">
        <f t="shared" si="42"/>
        <v>0.31593406593406592</v>
      </c>
      <c r="AS27" s="12">
        <f t="shared" si="43"/>
        <v>0.25465838509316774</v>
      </c>
      <c r="AT27" s="12">
        <f t="shared" si="44"/>
        <v>0.33681462140992169</v>
      </c>
      <c r="AU27" s="12">
        <f t="shared" si="45"/>
        <v>0.27567567567567564</v>
      </c>
      <c r="AV27" s="12">
        <f t="shared" si="46"/>
        <v>0.30287206266318534</v>
      </c>
      <c r="AW27" s="12">
        <f t="shared" si="0"/>
        <v>0.2857142857142857</v>
      </c>
      <c r="AX27" s="12">
        <f t="shared" si="47"/>
        <v>0.23115577889447236</v>
      </c>
      <c r="AY27" s="12">
        <f t="shared" si="48"/>
        <v>0.24164524421593836</v>
      </c>
      <c r="AZ27" s="12">
        <f t="shared" si="49"/>
        <v>0.32203389830508478</v>
      </c>
    </row>
    <row r="28" spans="1:52" s="13" customFormat="1" x14ac:dyDescent="0.4">
      <c r="A28" s="23"/>
      <c r="B28" s="12">
        <v>20</v>
      </c>
      <c r="C28" s="12">
        <f t="shared" si="1"/>
        <v>0.29135802469135808</v>
      </c>
      <c r="D28" s="12">
        <f t="shared" si="2"/>
        <v>0.36702127659574468</v>
      </c>
      <c r="E28" s="12">
        <f t="shared" si="3"/>
        <v>0.33078880407124678</v>
      </c>
      <c r="F28" s="12">
        <f t="shared" si="4"/>
        <v>0.3928571428571429</v>
      </c>
      <c r="G28" s="12">
        <f t="shared" si="5"/>
        <v>0.22696629213483155</v>
      </c>
      <c r="H28" s="12">
        <f t="shared" si="6"/>
        <v>0.24671916010498696</v>
      </c>
      <c r="I28" s="12">
        <f t="shared" si="7"/>
        <v>0.23543123543123534</v>
      </c>
      <c r="J28" s="12">
        <f t="shared" si="8"/>
        <v>0.29177057356608493</v>
      </c>
      <c r="K28" s="12">
        <f t="shared" si="9"/>
        <v>0.31944444444444442</v>
      </c>
      <c r="L28" s="12">
        <f t="shared" si="10"/>
        <v>0.36734693877551028</v>
      </c>
      <c r="M28" s="12">
        <f t="shared" si="11"/>
        <v>0.22841225626740935</v>
      </c>
      <c r="N28" s="12">
        <f t="shared" si="12"/>
        <v>0.27176781002638517</v>
      </c>
      <c r="O28" s="12">
        <f t="shared" si="13"/>
        <v>0.33333333333333337</v>
      </c>
      <c r="P28" s="12">
        <f t="shared" si="14"/>
        <v>0.2899728997289972</v>
      </c>
      <c r="Q28" s="12">
        <f t="shared" si="15"/>
        <v>0.27895981087470445</v>
      </c>
      <c r="R28" s="12">
        <f t="shared" si="16"/>
        <v>0.31707317073170738</v>
      </c>
      <c r="S28" s="12">
        <f t="shared" si="17"/>
        <v>0.28205128205128205</v>
      </c>
      <c r="T28" s="12">
        <f t="shared" si="18"/>
        <v>0.28389830508474567</v>
      </c>
      <c r="U28" s="12">
        <f t="shared" si="19"/>
        <v>0.28488372093023251</v>
      </c>
      <c r="V28" s="12">
        <f t="shared" si="20"/>
        <v>0.26548672566371689</v>
      </c>
      <c r="W28" s="12">
        <f t="shared" si="21"/>
        <v>0.30295566502463067</v>
      </c>
      <c r="X28" s="12">
        <f t="shared" si="22"/>
        <v>0.30266343825665865</v>
      </c>
      <c r="Y28" s="12">
        <f t="shared" si="23"/>
        <v>0.3061797752808989</v>
      </c>
      <c r="Z28" s="12">
        <f t="shared" si="24"/>
        <v>0.32432432432432423</v>
      </c>
      <c r="AA28" s="12">
        <f t="shared" si="25"/>
        <v>0.24664879356568359</v>
      </c>
      <c r="AB28" s="12">
        <f t="shared" si="26"/>
        <v>0.46181818181818191</v>
      </c>
      <c r="AC28" s="12">
        <f t="shared" si="27"/>
        <v>0.33832335329341323</v>
      </c>
      <c r="AD28" s="12">
        <f t="shared" si="28"/>
        <v>0.30886075949367087</v>
      </c>
      <c r="AE28" s="12">
        <f t="shared" si="29"/>
        <v>0.31944444444444442</v>
      </c>
      <c r="AF28" s="12">
        <f t="shared" si="30"/>
        <v>0.26595744680851063</v>
      </c>
      <c r="AG28" s="12">
        <f t="shared" si="31"/>
        <v>0.30379746835443033</v>
      </c>
      <c r="AH28" s="12">
        <f t="shared" si="32"/>
        <v>0.19582245430809397</v>
      </c>
      <c r="AI28" s="12">
        <f t="shared" si="33"/>
        <v>0.29090909090909089</v>
      </c>
      <c r="AJ28" s="12">
        <f t="shared" si="34"/>
        <v>0.28969359331476319</v>
      </c>
      <c r="AK28" s="12">
        <f t="shared" si="35"/>
        <v>0.25000000000000011</v>
      </c>
      <c r="AL28" s="12">
        <f t="shared" si="36"/>
        <v>0.35230352303523038</v>
      </c>
      <c r="AM28" s="12">
        <f t="shared" si="37"/>
        <v>0.33074935400516792</v>
      </c>
      <c r="AN28" s="12">
        <f t="shared" si="38"/>
        <v>0.29447852760736193</v>
      </c>
      <c r="AO28" s="12">
        <f t="shared" si="39"/>
        <v>0.31284916201117319</v>
      </c>
      <c r="AP28" s="12">
        <f t="shared" si="40"/>
        <v>0.30769230769230771</v>
      </c>
      <c r="AQ28" s="12">
        <f t="shared" si="41"/>
        <v>0.38124999999999998</v>
      </c>
      <c r="AR28" s="12">
        <f t="shared" si="42"/>
        <v>0.32692307692307687</v>
      </c>
      <c r="AS28" s="12">
        <f t="shared" si="43"/>
        <v>0.26397515527950322</v>
      </c>
      <c r="AT28" s="12">
        <f t="shared" si="44"/>
        <v>0.35509138381201044</v>
      </c>
      <c r="AU28" s="12">
        <f t="shared" si="45"/>
        <v>0.27837837837837831</v>
      </c>
      <c r="AV28" s="12">
        <f t="shared" si="46"/>
        <v>0.29242819843342038</v>
      </c>
      <c r="AW28" s="12">
        <f t="shared" si="0"/>
        <v>0.27170868347338928</v>
      </c>
      <c r="AX28" s="12">
        <f t="shared" si="47"/>
        <v>0.23869346733668351</v>
      </c>
      <c r="AY28" s="12">
        <f t="shared" si="48"/>
        <v>0.27763496143958866</v>
      </c>
      <c r="AZ28" s="12">
        <f t="shared" si="49"/>
        <v>0.28813559322033899</v>
      </c>
    </row>
    <row r="29" spans="1:52" s="13" customFormat="1" x14ac:dyDescent="0.4">
      <c r="A29" s="23"/>
      <c r="B29" s="12">
        <v>25</v>
      </c>
      <c r="C29" s="12">
        <f t="shared" si="1"/>
        <v>0.29135802469135808</v>
      </c>
      <c r="D29" s="12">
        <f t="shared" si="2"/>
        <v>0.37765957446808507</v>
      </c>
      <c r="E29" s="12">
        <f t="shared" si="3"/>
        <v>0.30025445292620867</v>
      </c>
      <c r="F29" s="12">
        <f t="shared" si="4"/>
        <v>0.40773809523809523</v>
      </c>
      <c r="G29" s="12">
        <f t="shared" si="5"/>
        <v>0.23370786516853925</v>
      </c>
      <c r="H29" s="12">
        <f t="shared" si="6"/>
        <v>0.28608923884514437</v>
      </c>
      <c r="I29" s="12">
        <f t="shared" si="7"/>
        <v>0.25407925407925402</v>
      </c>
      <c r="J29" s="12">
        <f t="shared" si="8"/>
        <v>0.31421446384039897</v>
      </c>
      <c r="K29" s="12">
        <f t="shared" si="9"/>
        <v>0.31111111111111112</v>
      </c>
      <c r="L29" s="12">
        <f t="shared" si="10"/>
        <v>0.3411078717201167</v>
      </c>
      <c r="M29" s="12">
        <f t="shared" si="11"/>
        <v>0.27019498607242332</v>
      </c>
      <c r="N29" s="12">
        <f t="shared" si="12"/>
        <v>0.27176781002638517</v>
      </c>
      <c r="O29" s="12">
        <f t="shared" si="13"/>
        <v>0.31652661064425769</v>
      </c>
      <c r="P29" s="12">
        <f t="shared" si="14"/>
        <v>0.29268292682926822</v>
      </c>
      <c r="Q29" s="12">
        <f t="shared" si="15"/>
        <v>0.28841607565011818</v>
      </c>
      <c r="R29" s="12">
        <f t="shared" si="16"/>
        <v>0.29878048780487809</v>
      </c>
      <c r="S29" s="12">
        <f t="shared" si="17"/>
        <v>0.26923076923076927</v>
      </c>
      <c r="T29" s="12">
        <f t="shared" si="18"/>
        <v>0.27118644067796616</v>
      </c>
      <c r="U29" s="12">
        <f t="shared" si="19"/>
        <v>0.29651162790697672</v>
      </c>
      <c r="V29" s="12">
        <f t="shared" si="20"/>
        <v>0.28613569321533927</v>
      </c>
      <c r="W29" s="12">
        <f t="shared" si="21"/>
        <v>0.30788177339901479</v>
      </c>
      <c r="X29" s="12">
        <f t="shared" si="22"/>
        <v>0.314769975786925</v>
      </c>
      <c r="Y29" s="12">
        <f t="shared" si="23"/>
        <v>0.3230337078651685</v>
      </c>
      <c r="Z29" s="12">
        <f t="shared" si="24"/>
        <v>0.33415233415233403</v>
      </c>
      <c r="AA29" s="12">
        <f t="shared" si="25"/>
        <v>0.26541554959785518</v>
      </c>
      <c r="AB29" s="12">
        <f t="shared" si="26"/>
        <v>0.45818181818181825</v>
      </c>
      <c r="AC29" s="12">
        <f t="shared" si="27"/>
        <v>0.37425149700598803</v>
      </c>
      <c r="AD29" s="12">
        <f t="shared" si="28"/>
        <v>0.34683544303797464</v>
      </c>
      <c r="AE29" s="12">
        <f t="shared" si="29"/>
        <v>0.35277777777777775</v>
      </c>
      <c r="AF29" s="12">
        <f t="shared" si="30"/>
        <v>0.25797872340425521</v>
      </c>
      <c r="AG29" s="12">
        <f t="shared" si="31"/>
        <v>0.32658227848101262</v>
      </c>
      <c r="AH29" s="12">
        <f t="shared" si="32"/>
        <v>0.20104438642297651</v>
      </c>
      <c r="AI29" s="12">
        <f t="shared" si="33"/>
        <v>0.28484848484848491</v>
      </c>
      <c r="AJ29" s="12">
        <f t="shared" si="34"/>
        <v>0.31476323119777161</v>
      </c>
      <c r="AK29" s="12">
        <f t="shared" si="35"/>
        <v>0.28350515463917525</v>
      </c>
      <c r="AL29" s="12">
        <f t="shared" si="36"/>
        <v>0.34146341463414631</v>
      </c>
      <c r="AM29" s="12">
        <f t="shared" si="37"/>
        <v>0.34883720930232565</v>
      </c>
      <c r="AN29" s="12">
        <f t="shared" si="38"/>
        <v>0.30061349693251538</v>
      </c>
      <c r="AO29" s="12">
        <f t="shared" si="39"/>
        <v>0.35754189944134074</v>
      </c>
      <c r="AP29" s="12">
        <f t="shared" si="40"/>
        <v>0.31054131054131051</v>
      </c>
      <c r="AQ29" s="12">
        <f t="shared" si="41"/>
        <v>0.36562499999999998</v>
      </c>
      <c r="AR29" s="12">
        <f t="shared" si="42"/>
        <v>0.32692307692307687</v>
      </c>
      <c r="AS29" s="12">
        <f t="shared" si="43"/>
        <v>0.27329192546583847</v>
      </c>
      <c r="AT29" s="12">
        <f t="shared" si="44"/>
        <v>0.37075718015665804</v>
      </c>
      <c r="AU29" s="12">
        <f t="shared" si="45"/>
        <v>0.31891891891891888</v>
      </c>
      <c r="AV29" s="12">
        <f t="shared" si="46"/>
        <v>0.32114882506527409</v>
      </c>
      <c r="AW29" s="12">
        <f t="shared" si="0"/>
        <v>0.2773109243697478</v>
      </c>
      <c r="AX29" s="12">
        <f t="shared" si="47"/>
        <v>0.24874371859296485</v>
      </c>
      <c r="AY29" s="12">
        <f t="shared" si="48"/>
        <v>0.28791773778920304</v>
      </c>
      <c r="AZ29" s="12">
        <f t="shared" si="49"/>
        <v>0.3389830508474575</v>
      </c>
    </row>
    <row r="30" spans="1:52" s="13" customFormat="1" x14ac:dyDescent="0.4">
      <c r="A30" s="23"/>
      <c r="B30" s="12">
        <v>30</v>
      </c>
      <c r="C30" s="12">
        <f t="shared" si="1"/>
        <v>0.29135802469135808</v>
      </c>
      <c r="D30" s="12">
        <f t="shared" si="2"/>
        <v>0.375</v>
      </c>
      <c r="E30" s="12">
        <f t="shared" si="3"/>
        <v>0.34605597964376589</v>
      </c>
      <c r="F30" s="12">
        <f t="shared" si="4"/>
        <v>0.34821428571428581</v>
      </c>
      <c r="G30" s="12">
        <f t="shared" si="5"/>
        <v>0.22921348314606738</v>
      </c>
      <c r="H30" s="12">
        <f t="shared" si="6"/>
        <v>0.2834645669291338</v>
      </c>
      <c r="I30" s="12">
        <f t="shared" si="7"/>
        <v>0.2377622377622377</v>
      </c>
      <c r="J30" s="12">
        <f t="shared" si="8"/>
        <v>0.31421446384039897</v>
      </c>
      <c r="K30" s="12">
        <f t="shared" si="9"/>
        <v>0.34444444444444444</v>
      </c>
      <c r="L30" s="12">
        <f t="shared" si="10"/>
        <v>0.36734693877551028</v>
      </c>
      <c r="M30" s="12">
        <f t="shared" si="11"/>
        <v>0.29247910863509741</v>
      </c>
      <c r="N30" s="12">
        <f t="shared" si="12"/>
        <v>0.28232189973614774</v>
      </c>
      <c r="O30" s="12">
        <f t="shared" si="13"/>
        <v>0.34453781512605031</v>
      </c>
      <c r="P30" s="12">
        <f t="shared" si="14"/>
        <v>0.30623306233062331</v>
      </c>
      <c r="Q30" s="12">
        <f t="shared" si="15"/>
        <v>0.29078014184397161</v>
      </c>
      <c r="R30" s="12">
        <f t="shared" si="16"/>
        <v>0.27439024390243905</v>
      </c>
      <c r="S30" s="12">
        <f t="shared" si="17"/>
        <v>0.29487179487179482</v>
      </c>
      <c r="T30" s="12">
        <f t="shared" si="18"/>
        <v>0.21186440677966101</v>
      </c>
      <c r="U30" s="12">
        <f t="shared" si="19"/>
        <v>0.29069767441860461</v>
      </c>
      <c r="V30" s="12">
        <f t="shared" si="20"/>
        <v>0.29793510324483785</v>
      </c>
      <c r="W30" s="12">
        <f t="shared" si="21"/>
        <v>0.31773399014778325</v>
      </c>
      <c r="X30" s="12">
        <f t="shared" si="22"/>
        <v>0.29539951573849876</v>
      </c>
      <c r="Y30" s="12">
        <f t="shared" si="23"/>
        <v>0.3370786516853933</v>
      </c>
      <c r="Z30" s="12">
        <f t="shared" si="24"/>
        <v>0.35626535626535616</v>
      </c>
      <c r="AA30" s="12">
        <f t="shared" si="25"/>
        <v>0.23592493297587136</v>
      </c>
      <c r="AB30" s="12">
        <f t="shared" si="26"/>
        <v>0.47636363636363643</v>
      </c>
      <c r="AC30" s="12">
        <f t="shared" si="27"/>
        <v>0.34730538922155696</v>
      </c>
      <c r="AD30" s="12">
        <f t="shared" si="28"/>
        <v>0.33164556962025316</v>
      </c>
      <c r="AE30" s="12">
        <f t="shared" si="29"/>
        <v>0.36111111111111105</v>
      </c>
      <c r="AF30" s="12">
        <f t="shared" si="30"/>
        <v>0.27393617021276595</v>
      </c>
      <c r="AG30" s="12">
        <f t="shared" si="31"/>
        <v>0.31898734177215193</v>
      </c>
      <c r="AH30" s="12">
        <f t="shared" si="32"/>
        <v>0.22454308093994779</v>
      </c>
      <c r="AI30" s="12">
        <f t="shared" si="33"/>
        <v>0.32424242424242422</v>
      </c>
      <c r="AJ30" s="12">
        <f t="shared" si="34"/>
        <v>0.30640668523676873</v>
      </c>
      <c r="AK30" s="12">
        <f t="shared" si="35"/>
        <v>0.29381443298969068</v>
      </c>
      <c r="AL30" s="12">
        <f t="shared" si="36"/>
        <v>0.33875338753387529</v>
      </c>
      <c r="AM30" s="12">
        <f t="shared" si="37"/>
        <v>0.32816537467700257</v>
      </c>
      <c r="AN30" s="12">
        <f t="shared" si="38"/>
        <v>0.31288343558282206</v>
      </c>
      <c r="AO30" s="12">
        <f t="shared" si="39"/>
        <v>0.34636871508379885</v>
      </c>
      <c r="AP30" s="12">
        <f t="shared" si="40"/>
        <v>0.32478632478632474</v>
      </c>
      <c r="AQ30" s="12">
        <f t="shared" si="41"/>
        <v>0.36250000000000004</v>
      </c>
      <c r="AR30" s="12">
        <f t="shared" si="42"/>
        <v>0.33241758241758246</v>
      </c>
      <c r="AS30" s="12">
        <f t="shared" si="43"/>
        <v>0.27329192546583847</v>
      </c>
      <c r="AT30" s="12">
        <f t="shared" si="44"/>
        <v>0.37075718015665804</v>
      </c>
      <c r="AU30" s="12">
        <f t="shared" si="45"/>
        <v>0.32702702702702702</v>
      </c>
      <c r="AV30" s="12">
        <f t="shared" si="46"/>
        <v>0.32114882506527409</v>
      </c>
      <c r="AW30" s="12">
        <f t="shared" si="0"/>
        <v>0.30252100840336127</v>
      </c>
      <c r="AX30" s="12">
        <f t="shared" si="47"/>
        <v>0.24371859296482423</v>
      </c>
      <c r="AY30" s="12">
        <f t="shared" si="48"/>
        <v>0.29305912596401029</v>
      </c>
      <c r="AZ30" s="12">
        <f t="shared" si="49"/>
        <v>0.33615819209039544</v>
      </c>
    </row>
    <row r="31" spans="1:52" s="13" customFormat="1" x14ac:dyDescent="0.4">
      <c r="A31" s="23"/>
      <c r="B31" s="12">
        <v>35</v>
      </c>
      <c r="C31" s="12">
        <f t="shared" si="1"/>
        <v>0.28395061728395077</v>
      </c>
      <c r="D31" s="12">
        <f t="shared" si="2"/>
        <v>0.39893617021276595</v>
      </c>
      <c r="E31" s="12">
        <f t="shared" si="3"/>
        <v>0.32315521628498722</v>
      </c>
      <c r="F31" s="12">
        <f t="shared" si="4"/>
        <v>0.36904761904761907</v>
      </c>
      <c r="G31" s="12">
        <f t="shared" si="5"/>
        <v>0.24719101123595499</v>
      </c>
      <c r="H31" s="12">
        <f t="shared" si="6"/>
        <v>0.29658792650918631</v>
      </c>
      <c r="I31" s="12">
        <f t="shared" si="7"/>
        <v>0.27272727272727271</v>
      </c>
      <c r="J31" s="12">
        <f t="shared" si="8"/>
        <v>0.34164588528678308</v>
      </c>
      <c r="K31" s="12">
        <f t="shared" si="9"/>
        <v>0.32222222222222219</v>
      </c>
      <c r="L31" s="12">
        <f t="shared" si="10"/>
        <v>0.37900874635568516</v>
      </c>
      <c r="M31" s="12">
        <f t="shared" si="11"/>
        <v>0.26462395543175476</v>
      </c>
      <c r="N31" s="12">
        <f t="shared" si="12"/>
        <v>0.29023746701846964</v>
      </c>
      <c r="O31" s="12">
        <f t="shared" si="13"/>
        <v>0.34453781512605031</v>
      </c>
      <c r="P31" s="12">
        <f t="shared" si="14"/>
        <v>0.31707317073170727</v>
      </c>
      <c r="Q31" s="12">
        <f t="shared" si="15"/>
        <v>0.31205673758865249</v>
      </c>
      <c r="R31" s="12">
        <f t="shared" si="16"/>
        <v>0.32621951219512202</v>
      </c>
      <c r="S31" s="12">
        <f t="shared" si="17"/>
        <v>0.28974358974358971</v>
      </c>
      <c r="T31" s="12">
        <f t="shared" si="18"/>
        <v>0.25423728813559321</v>
      </c>
      <c r="U31" s="12">
        <f t="shared" si="19"/>
        <v>0.30523255813953487</v>
      </c>
      <c r="V31" s="12">
        <f t="shared" si="20"/>
        <v>0.27138643067846613</v>
      </c>
      <c r="W31" s="12">
        <f t="shared" si="21"/>
        <v>0.31527093596059108</v>
      </c>
      <c r="X31" s="12">
        <f t="shared" si="22"/>
        <v>0.31961259079903137</v>
      </c>
      <c r="Y31" s="12">
        <f t="shared" si="23"/>
        <v>0.34550561797752799</v>
      </c>
      <c r="Z31" s="12">
        <f t="shared" si="24"/>
        <v>0.36117936117936111</v>
      </c>
      <c r="AA31" s="12">
        <f t="shared" si="25"/>
        <v>0.28418230563002678</v>
      </c>
      <c r="AB31" s="12">
        <f t="shared" si="26"/>
        <v>0.46181818181818191</v>
      </c>
      <c r="AC31" s="12">
        <f t="shared" si="27"/>
        <v>0.3413173652694611</v>
      </c>
      <c r="AD31" s="12">
        <f t="shared" si="28"/>
        <v>0.36202531645569624</v>
      </c>
      <c r="AE31" s="12">
        <f t="shared" si="29"/>
        <v>0.33888888888888891</v>
      </c>
      <c r="AF31" s="12">
        <f t="shared" si="30"/>
        <v>0.28989361702127658</v>
      </c>
      <c r="AG31" s="12">
        <f t="shared" si="31"/>
        <v>0.33417721518987342</v>
      </c>
      <c r="AH31" s="12">
        <f t="shared" si="32"/>
        <v>0.23759791122715412</v>
      </c>
      <c r="AI31" s="12">
        <f t="shared" si="33"/>
        <v>0.30303030303030298</v>
      </c>
      <c r="AJ31" s="12">
        <f t="shared" si="34"/>
        <v>0.31754874651810583</v>
      </c>
      <c r="AK31" s="12">
        <f t="shared" si="35"/>
        <v>0.32989690721649489</v>
      </c>
      <c r="AL31" s="12">
        <f t="shared" si="36"/>
        <v>0.36043360433604343</v>
      </c>
      <c r="AM31" s="12">
        <f t="shared" si="37"/>
        <v>0.34883720930232565</v>
      </c>
      <c r="AN31" s="12">
        <f t="shared" si="38"/>
        <v>0.35889570552147243</v>
      </c>
      <c r="AO31" s="12">
        <f t="shared" si="39"/>
        <v>0.35474860335195524</v>
      </c>
      <c r="AP31" s="12">
        <f t="shared" si="40"/>
        <v>0.32763532763532766</v>
      </c>
      <c r="AQ31" s="12">
        <f t="shared" si="41"/>
        <v>0.375</v>
      </c>
      <c r="AR31" s="12">
        <f t="shared" si="42"/>
        <v>0.3351648351648352</v>
      </c>
      <c r="AS31" s="12">
        <f t="shared" si="43"/>
        <v>0.27639751552795033</v>
      </c>
      <c r="AT31" s="12">
        <f t="shared" si="44"/>
        <v>0.37859007832898173</v>
      </c>
      <c r="AU31" s="12">
        <f t="shared" si="45"/>
        <v>0.33513513513513515</v>
      </c>
      <c r="AV31" s="12">
        <f t="shared" si="46"/>
        <v>0.31592689295039167</v>
      </c>
      <c r="AW31" s="12">
        <f t="shared" si="0"/>
        <v>0.28851540616246496</v>
      </c>
      <c r="AX31" s="12">
        <f t="shared" si="47"/>
        <v>0.22110552763819102</v>
      </c>
      <c r="AY31" s="12">
        <f t="shared" si="48"/>
        <v>0.29048843187660667</v>
      </c>
      <c r="AZ31" s="12">
        <f t="shared" si="49"/>
        <v>0.35593220338983045</v>
      </c>
    </row>
    <row r="32" spans="1:52" s="13" customFormat="1" x14ac:dyDescent="0.4">
      <c r="A32" s="23"/>
      <c r="B32" s="12">
        <v>40</v>
      </c>
      <c r="C32" s="12">
        <f t="shared" si="1"/>
        <v>0.30370370370370381</v>
      </c>
      <c r="D32" s="12">
        <f t="shared" si="2"/>
        <v>0.4335106382978724</v>
      </c>
      <c r="E32" s="12">
        <f t="shared" si="3"/>
        <v>0.33078880407124678</v>
      </c>
      <c r="F32" s="12">
        <f t="shared" si="4"/>
        <v>0.3928571428571429</v>
      </c>
      <c r="G32" s="12">
        <f t="shared" si="5"/>
        <v>0.24269662921348312</v>
      </c>
      <c r="H32" s="12">
        <f t="shared" si="6"/>
        <v>0.29658792650918631</v>
      </c>
      <c r="I32" s="12">
        <f t="shared" si="7"/>
        <v>0.25174825174825177</v>
      </c>
      <c r="J32" s="12">
        <f t="shared" si="8"/>
        <v>0.33167082294264338</v>
      </c>
      <c r="K32" s="12">
        <f t="shared" si="9"/>
        <v>0.35</v>
      </c>
      <c r="L32" s="12">
        <f t="shared" si="10"/>
        <v>0.3848396501457727</v>
      </c>
      <c r="M32" s="12">
        <f t="shared" si="11"/>
        <v>0.31754874651810583</v>
      </c>
      <c r="N32" s="12">
        <f t="shared" si="12"/>
        <v>0.2928759894459102</v>
      </c>
      <c r="O32" s="12">
        <f t="shared" si="13"/>
        <v>0.3529411764705882</v>
      </c>
      <c r="P32" s="12">
        <f t="shared" si="14"/>
        <v>0.3224932249322493</v>
      </c>
      <c r="Q32" s="12">
        <f t="shared" si="15"/>
        <v>0.31914893617021278</v>
      </c>
      <c r="R32" s="12">
        <f t="shared" si="16"/>
        <v>0.34146341463414642</v>
      </c>
      <c r="S32" s="12">
        <f t="shared" si="17"/>
        <v>0.28717948717948716</v>
      </c>
      <c r="T32" s="12">
        <f t="shared" si="18"/>
        <v>0.28601694915254228</v>
      </c>
      <c r="U32" s="12">
        <f t="shared" si="19"/>
        <v>0.29069767441860461</v>
      </c>
      <c r="V32" s="12">
        <f t="shared" si="20"/>
        <v>0.30678466076696176</v>
      </c>
      <c r="W32" s="12">
        <f t="shared" si="21"/>
        <v>0.32019704433497531</v>
      </c>
      <c r="X32" s="12">
        <f t="shared" si="22"/>
        <v>0.32445520581113796</v>
      </c>
      <c r="Y32" s="12">
        <f t="shared" si="23"/>
        <v>0.3595505617977528</v>
      </c>
      <c r="Z32" s="12">
        <f t="shared" si="24"/>
        <v>0.35872235872235869</v>
      </c>
      <c r="AA32" s="12">
        <f t="shared" si="25"/>
        <v>0.25469168900804284</v>
      </c>
      <c r="AB32" s="12">
        <f t="shared" si="26"/>
        <v>0.45454545454545459</v>
      </c>
      <c r="AC32" s="12">
        <f t="shared" si="27"/>
        <v>0.34730538922155696</v>
      </c>
      <c r="AD32" s="12">
        <f t="shared" si="28"/>
        <v>0.34683544303797464</v>
      </c>
      <c r="AE32" s="12">
        <f t="shared" si="29"/>
        <v>0.39166666666666661</v>
      </c>
      <c r="AF32" s="12">
        <f t="shared" si="30"/>
        <v>0.23404255319148937</v>
      </c>
      <c r="AG32" s="12">
        <f t="shared" si="31"/>
        <v>0.33164556962025316</v>
      </c>
      <c r="AH32" s="12">
        <f t="shared" si="32"/>
        <v>0.20626631853785904</v>
      </c>
      <c r="AI32" s="12">
        <f t="shared" si="33"/>
        <v>0.31212121212121213</v>
      </c>
      <c r="AJ32" s="12">
        <f t="shared" si="34"/>
        <v>0.3370473537604457</v>
      </c>
      <c r="AK32" s="12">
        <f t="shared" si="35"/>
        <v>0.3170103092783505</v>
      </c>
      <c r="AL32" s="12">
        <f t="shared" si="36"/>
        <v>0.34146341463414631</v>
      </c>
      <c r="AM32" s="12">
        <f t="shared" si="37"/>
        <v>0.34625322997416019</v>
      </c>
      <c r="AN32" s="12">
        <f t="shared" si="38"/>
        <v>0.33128834355828218</v>
      </c>
      <c r="AO32" s="12">
        <f t="shared" si="39"/>
        <v>0.33798882681564246</v>
      </c>
      <c r="AP32" s="12">
        <f t="shared" si="40"/>
        <v>0.31908831908831903</v>
      </c>
      <c r="AQ32" s="12">
        <f t="shared" si="41"/>
        <v>0.390625</v>
      </c>
      <c r="AR32" s="12">
        <f t="shared" si="42"/>
        <v>0.32692307692307687</v>
      </c>
      <c r="AS32" s="12">
        <f t="shared" si="43"/>
        <v>0.27950310559006208</v>
      </c>
      <c r="AT32" s="12">
        <f t="shared" si="44"/>
        <v>0.39164490861618795</v>
      </c>
      <c r="AU32" s="12">
        <f t="shared" si="45"/>
        <v>0.31351351351351353</v>
      </c>
      <c r="AV32" s="12">
        <f t="shared" si="46"/>
        <v>0.34725848563968664</v>
      </c>
      <c r="AW32" s="12">
        <f t="shared" si="0"/>
        <v>0.31652661064425769</v>
      </c>
      <c r="AX32" s="12">
        <f t="shared" si="47"/>
        <v>0.25376884422110557</v>
      </c>
      <c r="AY32" s="12">
        <f t="shared" si="48"/>
        <v>0.29305912596401029</v>
      </c>
      <c r="AZ32" s="12">
        <f t="shared" si="49"/>
        <v>0.37853107344632764</v>
      </c>
    </row>
    <row r="33" spans="1:52" s="13" customFormat="1" x14ac:dyDescent="0.4">
      <c r="A33" s="23"/>
      <c r="B33" s="12">
        <v>45</v>
      </c>
      <c r="C33" s="12">
        <f t="shared" si="1"/>
        <v>0.3086419753086419</v>
      </c>
      <c r="D33" s="12">
        <f t="shared" si="2"/>
        <v>0.40159574468085102</v>
      </c>
      <c r="E33" s="12">
        <f t="shared" si="3"/>
        <v>0.34605597964376589</v>
      </c>
      <c r="F33" s="12">
        <f t="shared" si="4"/>
        <v>0.38690476190476197</v>
      </c>
      <c r="G33" s="12">
        <f t="shared" si="5"/>
        <v>0.24269662921348312</v>
      </c>
      <c r="H33" s="12">
        <f t="shared" si="6"/>
        <v>0.27821522309711277</v>
      </c>
      <c r="I33" s="12">
        <f t="shared" si="7"/>
        <v>0.24242424242424243</v>
      </c>
      <c r="J33" s="12">
        <f t="shared" si="8"/>
        <v>0.37157107231920206</v>
      </c>
      <c r="K33" s="12">
        <f t="shared" si="9"/>
        <v>0.34166666666666667</v>
      </c>
      <c r="L33" s="12">
        <f t="shared" si="10"/>
        <v>0.38775510204081642</v>
      </c>
      <c r="M33" s="12">
        <f t="shared" si="11"/>
        <v>0.28133704735376042</v>
      </c>
      <c r="N33" s="12">
        <f t="shared" si="12"/>
        <v>0.28759894459102897</v>
      </c>
      <c r="O33" s="12">
        <f t="shared" si="13"/>
        <v>0.36974789915966377</v>
      </c>
      <c r="P33" s="12">
        <f t="shared" si="14"/>
        <v>0.29539295392953924</v>
      </c>
      <c r="Q33" s="12">
        <f t="shared" si="15"/>
        <v>0.33096926713947994</v>
      </c>
      <c r="R33" s="12">
        <f t="shared" si="16"/>
        <v>0.33841463414634154</v>
      </c>
      <c r="S33" s="12">
        <f t="shared" si="17"/>
        <v>0.2846153846153846</v>
      </c>
      <c r="T33" s="12">
        <f t="shared" si="18"/>
        <v>0.28177966101694907</v>
      </c>
      <c r="U33" s="12">
        <f t="shared" si="19"/>
        <v>0.31686046511627908</v>
      </c>
      <c r="V33" s="12">
        <f t="shared" si="20"/>
        <v>0.31858407079646023</v>
      </c>
      <c r="W33" s="12">
        <f t="shared" si="21"/>
        <v>0.33990147783251234</v>
      </c>
      <c r="X33" s="12">
        <f t="shared" si="22"/>
        <v>0.31234866828087171</v>
      </c>
      <c r="Y33" s="12">
        <f t="shared" si="23"/>
        <v>0.3735955056179775</v>
      </c>
      <c r="Z33" s="12">
        <f t="shared" si="24"/>
        <v>0.37837837837837829</v>
      </c>
      <c r="AA33" s="12">
        <f t="shared" si="25"/>
        <v>0.27345844504021444</v>
      </c>
      <c r="AB33" s="12">
        <f t="shared" si="26"/>
        <v>0.46181818181818191</v>
      </c>
      <c r="AC33" s="12">
        <f t="shared" si="27"/>
        <v>0.35029940119760483</v>
      </c>
      <c r="AD33" s="12">
        <f t="shared" si="28"/>
        <v>0.34177215189873422</v>
      </c>
      <c r="AE33" s="12">
        <f t="shared" si="29"/>
        <v>0.37222222222222223</v>
      </c>
      <c r="AF33" s="12">
        <f t="shared" si="30"/>
        <v>0.27925531914893609</v>
      </c>
      <c r="AG33" s="12">
        <f t="shared" si="31"/>
        <v>0.35189873417721518</v>
      </c>
      <c r="AH33" s="12">
        <f t="shared" si="32"/>
        <v>0.23237597911227159</v>
      </c>
      <c r="AI33" s="12">
        <f t="shared" si="33"/>
        <v>0.30000000000000004</v>
      </c>
      <c r="AJ33" s="12">
        <f t="shared" si="34"/>
        <v>0.32311977715877438</v>
      </c>
      <c r="AK33" s="12">
        <f t="shared" si="35"/>
        <v>0.31958762886597936</v>
      </c>
      <c r="AL33" s="12">
        <f t="shared" si="36"/>
        <v>0.35772357723577242</v>
      </c>
      <c r="AM33" s="12">
        <f t="shared" si="37"/>
        <v>0.35400516795865633</v>
      </c>
      <c r="AN33" s="12">
        <f t="shared" si="38"/>
        <v>0.37423312883435589</v>
      </c>
      <c r="AO33" s="12">
        <f t="shared" si="39"/>
        <v>0.36033519553072624</v>
      </c>
      <c r="AP33" s="12">
        <f t="shared" si="40"/>
        <v>0.34472934472934469</v>
      </c>
      <c r="AQ33" s="12">
        <f t="shared" si="41"/>
        <v>0.37812499999999993</v>
      </c>
      <c r="AR33" s="12">
        <f t="shared" si="42"/>
        <v>0.37087912087912078</v>
      </c>
      <c r="AS33" s="12">
        <f t="shared" si="43"/>
        <v>0.29192546583850931</v>
      </c>
      <c r="AT33" s="12">
        <f t="shared" si="44"/>
        <v>0.39425587467362921</v>
      </c>
      <c r="AU33" s="12">
        <f t="shared" si="45"/>
        <v>0.32432432432432434</v>
      </c>
      <c r="AV33" s="12">
        <f t="shared" si="46"/>
        <v>0.35509138381201044</v>
      </c>
      <c r="AW33" s="12">
        <f t="shared" si="0"/>
        <v>0.30252100840336127</v>
      </c>
      <c r="AX33" s="12">
        <f t="shared" si="47"/>
        <v>0.25376884422110557</v>
      </c>
      <c r="AY33" s="12">
        <f t="shared" si="48"/>
        <v>0.29305912596401029</v>
      </c>
      <c r="AZ33" s="12">
        <f t="shared" si="49"/>
        <v>0.34745762711864403</v>
      </c>
    </row>
    <row r="34" spans="1:52" s="13" customFormat="1" x14ac:dyDescent="0.4">
      <c r="A34" s="24"/>
      <c r="B34" s="12">
        <v>50</v>
      </c>
      <c r="C34" s="12">
        <f t="shared" si="1"/>
        <v>0.33827160493827158</v>
      </c>
      <c r="D34" s="12">
        <f t="shared" si="2"/>
        <v>0.40691489361702127</v>
      </c>
      <c r="E34" s="12">
        <f t="shared" si="3"/>
        <v>0.35877862595419852</v>
      </c>
      <c r="F34" s="12">
        <f t="shared" si="4"/>
        <v>0.39880952380952384</v>
      </c>
      <c r="G34" s="12">
        <f t="shared" si="5"/>
        <v>0.24044943820224718</v>
      </c>
      <c r="H34" s="12">
        <f t="shared" si="6"/>
        <v>0.29396325459317585</v>
      </c>
      <c r="I34" s="12">
        <f t="shared" si="7"/>
        <v>0.25874125874125875</v>
      </c>
      <c r="J34" s="12">
        <f t="shared" si="8"/>
        <v>0.3391521197007481</v>
      </c>
      <c r="K34" s="12">
        <f t="shared" si="9"/>
        <v>0.36388888888888882</v>
      </c>
      <c r="L34" s="12">
        <f t="shared" si="10"/>
        <v>0.39650145772594758</v>
      </c>
      <c r="M34" s="12">
        <f t="shared" si="11"/>
        <v>0.30362116991643451</v>
      </c>
      <c r="N34" s="12">
        <f t="shared" si="12"/>
        <v>0.30870712401055411</v>
      </c>
      <c r="O34" s="12">
        <f t="shared" si="13"/>
        <v>0.34453781512605031</v>
      </c>
      <c r="P34" s="12">
        <f t="shared" si="14"/>
        <v>0.32791327913279134</v>
      </c>
      <c r="Q34" s="12">
        <f t="shared" si="15"/>
        <v>0.34515366430260042</v>
      </c>
      <c r="R34" s="12">
        <f t="shared" si="16"/>
        <v>0.32317073170731714</v>
      </c>
      <c r="S34" s="12">
        <f t="shared" si="17"/>
        <v>0.30256410256410249</v>
      </c>
      <c r="T34" s="12">
        <f t="shared" si="18"/>
        <v>0.30296610169491522</v>
      </c>
      <c r="U34" s="12">
        <f t="shared" si="19"/>
        <v>0.31395348837209303</v>
      </c>
      <c r="V34" s="12">
        <f t="shared" si="20"/>
        <v>0.31563421828908556</v>
      </c>
      <c r="W34" s="12">
        <f t="shared" si="21"/>
        <v>0.28571428571428581</v>
      </c>
      <c r="X34" s="12">
        <f t="shared" si="22"/>
        <v>0.33414043583535102</v>
      </c>
      <c r="Y34" s="12">
        <f t="shared" si="23"/>
        <v>0.38764044943820219</v>
      </c>
      <c r="Z34" s="12">
        <f t="shared" si="24"/>
        <v>0.3882063882063882</v>
      </c>
      <c r="AA34" s="12">
        <f t="shared" si="25"/>
        <v>0.28954423592493295</v>
      </c>
      <c r="AB34" s="12">
        <f t="shared" si="26"/>
        <v>0.46181818181818191</v>
      </c>
      <c r="AC34" s="12">
        <f t="shared" si="27"/>
        <v>0.36526946107784442</v>
      </c>
      <c r="AD34" s="12">
        <f t="shared" si="28"/>
        <v>0.36708860759493678</v>
      </c>
      <c r="AE34" s="12">
        <f t="shared" si="29"/>
        <v>0.39166666666666661</v>
      </c>
      <c r="AF34" s="12">
        <f t="shared" si="30"/>
        <v>0.27659574468085102</v>
      </c>
      <c r="AG34" s="12">
        <f t="shared" si="31"/>
        <v>0.33924050632911396</v>
      </c>
      <c r="AH34" s="12">
        <f t="shared" si="32"/>
        <v>0.23237597911227159</v>
      </c>
      <c r="AI34" s="12">
        <f t="shared" si="33"/>
        <v>0.33939393939393947</v>
      </c>
      <c r="AJ34" s="12">
        <f t="shared" si="34"/>
        <v>0.34540389972144847</v>
      </c>
      <c r="AK34" s="12">
        <f t="shared" si="35"/>
        <v>0.33762886597938147</v>
      </c>
      <c r="AL34" s="12">
        <f t="shared" si="36"/>
        <v>0.36856368563685638</v>
      </c>
      <c r="AM34" s="12">
        <f t="shared" si="37"/>
        <v>0.3746770025839794</v>
      </c>
      <c r="AN34" s="12">
        <f t="shared" si="38"/>
        <v>0.36809815950920255</v>
      </c>
      <c r="AO34" s="12">
        <f t="shared" si="39"/>
        <v>0.36592178770949713</v>
      </c>
      <c r="AP34" s="12">
        <f t="shared" si="40"/>
        <v>0.34757834757834749</v>
      </c>
      <c r="AQ34" s="12">
        <f t="shared" si="41"/>
        <v>0.375</v>
      </c>
      <c r="AR34" s="12">
        <f t="shared" si="42"/>
        <v>0.37087912087912078</v>
      </c>
      <c r="AS34" s="12">
        <f t="shared" si="43"/>
        <v>0.2857142857142857</v>
      </c>
      <c r="AT34" s="12">
        <f t="shared" si="44"/>
        <v>0.38903394255874668</v>
      </c>
      <c r="AU34" s="12">
        <f t="shared" si="45"/>
        <v>0.32162162162162156</v>
      </c>
      <c r="AV34" s="12">
        <f t="shared" si="46"/>
        <v>0.29503916449086154</v>
      </c>
      <c r="AW34" s="12">
        <f t="shared" si="0"/>
        <v>0.28011204481792717</v>
      </c>
      <c r="AX34" s="12">
        <f t="shared" si="47"/>
        <v>0.25125628140703526</v>
      </c>
      <c r="AY34" s="12">
        <f t="shared" si="48"/>
        <v>0.29305912596401029</v>
      </c>
      <c r="AZ34" s="12">
        <f t="shared" si="49"/>
        <v>0.35875706214689262</v>
      </c>
    </row>
    <row r="35" spans="1:52" x14ac:dyDescent="0.4">
      <c r="B35" s="25" t="s">
        <v>13</v>
      </c>
      <c r="C35" s="12">
        <v>3.726810651317994E-3</v>
      </c>
      <c r="D35" s="12">
        <v>4.2496860778893624E-3</v>
      </c>
      <c r="E35" s="12">
        <v>3.7584451576658838E-3</v>
      </c>
      <c r="F35" s="12">
        <v>4.1365508176363528E-3</v>
      </c>
      <c r="G35" s="12">
        <v>2.587819022684E-3</v>
      </c>
      <c r="H35" s="12">
        <v>3.3467521062294728E-3</v>
      </c>
      <c r="I35" s="12">
        <v>2.8003472034541701E-3</v>
      </c>
      <c r="J35" s="12">
        <v>4.1307013258779796E-3</v>
      </c>
      <c r="K35" s="12">
        <v>3.8720953714270171E-3</v>
      </c>
      <c r="L35" s="12">
        <v>3.9429883320525501E-3</v>
      </c>
      <c r="M35" s="12">
        <v>3.3328928658383811E-3</v>
      </c>
      <c r="N35" s="12">
        <v>3.6515566192117091E-3</v>
      </c>
      <c r="O35" s="12">
        <v>3.9877593342052499E-3</v>
      </c>
      <c r="P35" s="12">
        <v>3.5880804899891391E-3</v>
      </c>
      <c r="Q35" s="12">
        <v>3.586416726366106E-3</v>
      </c>
      <c r="R35" s="12">
        <v>3.7977145190297911E-3</v>
      </c>
      <c r="S35" s="12">
        <v>3.2083707851353338E-3</v>
      </c>
      <c r="T35" s="12">
        <v>3.3309580275874642E-3</v>
      </c>
      <c r="U35" s="12">
        <v>3.5417893151966371E-3</v>
      </c>
      <c r="V35" s="12">
        <v>3.1979889802932998E-3</v>
      </c>
      <c r="W35" s="12">
        <v>3.754629859257062E-3</v>
      </c>
      <c r="X35" s="12">
        <v>3.5017745325820449E-3</v>
      </c>
      <c r="Y35" s="12">
        <v>3.8515906193088111E-3</v>
      </c>
      <c r="Z35" s="12">
        <v>4.3145813533981888E-3</v>
      </c>
      <c r="AA35" s="12">
        <v>2.775609952657512E-3</v>
      </c>
      <c r="AB35" s="12">
        <v>4.9198212303085574E-3</v>
      </c>
      <c r="AC35" s="12">
        <v>4.249816953911854E-3</v>
      </c>
      <c r="AD35" s="12">
        <v>4.0658479192088497E-3</v>
      </c>
      <c r="AE35" s="12">
        <v>3.76010751546468E-3</v>
      </c>
      <c r="AF35" s="12">
        <v>3.126953450712558E-3</v>
      </c>
      <c r="AG35" s="12">
        <v>4.0275870803239333E-3</v>
      </c>
      <c r="AH35" s="12">
        <v>2.6837501085315639E-3</v>
      </c>
      <c r="AI35" s="12">
        <v>3.3895440078376671E-3</v>
      </c>
      <c r="AJ35" s="12">
        <v>3.7223652859602078E-3</v>
      </c>
      <c r="AK35" s="12">
        <v>3.5365483131735639E-3</v>
      </c>
      <c r="AL35" s="12">
        <v>4.1904573042799301E-3</v>
      </c>
      <c r="AM35" s="12">
        <v>3.6740147418464751E-3</v>
      </c>
      <c r="AN35" s="12">
        <v>3.6413890116825491E-3</v>
      </c>
      <c r="AO35" s="12">
        <v>4.1566670996814386E-3</v>
      </c>
      <c r="AP35" s="12">
        <v>3.4819395908614391E-3</v>
      </c>
      <c r="AQ35" s="12">
        <v>3.8500241339844811E-3</v>
      </c>
      <c r="AR35" s="12">
        <v>3.7936333914603479E-3</v>
      </c>
      <c r="AS35" s="12">
        <v>3.0102920467169102E-3</v>
      </c>
      <c r="AT35" s="12">
        <v>4.3361403273325686E-3</v>
      </c>
      <c r="AU35" s="12">
        <v>3.7199508515243541E-3</v>
      </c>
      <c r="AV35" s="12">
        <v>3.4654623524332318E-3</v>
      </c>
      <c r="AW35" s="12">
        <v>2.9453257023282818E-3</v>
      </c>
      <c r="AX35" s="12">
        <v>2.8298160458626511E-3</v>
      </c>
      <c r="AY35" s="12">
        <v>3.5396171128258842E-3</v>
      </c>
      <c r="AZ35" s="12">
        <v>3.6188515234795398E-3</v>
      </c>
    </row>
    <row r="36" spans="1:52" x14ac:dyDescent="0.4">
      <c r="B36" s="25" t="s">
        <v>14</v>
      </c>
      <c r="C36" s="12">
        <v>1.9820831684952411E-4</v>
      </c>
      <c r="D36" s="12">
        <v>2.0371166628163631E-4</v>
      </c>
      <c r="E36" s="12">
        <v>-5.0114565587028306E-3</v>
      </c>
      <c r="F36" s="12">
        <v>2.5147665247421402E-4</v>
      </c>
      <c r="G36" s="12">
        <v>1.369227156881897E-3</v>
      </c>
      <c r="H36" s="12">
        <v>1.019823663247571E-3</v>
      </c>
      <c r="I36" s="12">
        <v>3.1247281369749251E-3</v>
      </c>
      <c r="J36" s="12">
        <v>-5.1361807425526762E-3</v>
      </c>
      <c r="K36" s="12">
        <v>-4.1973994825538208E-3</v>
      </c>
      <c r="L36" s="12">
        <v>-8.4906717843113988E-4</v>
      </c>
      <c r="M36" s="12">
        <v>-8.0693914604429429E-4</v>
      </c>
      <c r="N36" s="12">
        <v>-1.5808705427677869E-4</v>
      </c>
      <c r="O36" s="12">
        <v>4.5066807426351607E-3</v>
      </c>
      <c r="P36" s="12">
        <v>9.7799820516286662E-4</v>
      </c>
      <c r="Q36" s="12">
        <v>7.7184418468967397E-4</v>
      </c>
      <c r="R36" s="12">
        <v>-2.233646315338178E-3</v>
      </c>
      <c r="S36" s="12">
        <v>2.4185449364215179E-3</v>
      </c>
      <c r="T36" s="12">
        <v>-8.2379342931443444E-4</v>
      </c>
      <c r="U36" s="12">
        <v>-2.4426281336398242E-4</v>
      </c>
      <c r="V36" s="12">
        <v>-4.1827636587693512E-4</v>
      </c>
      <c r="W36" s="12">
        <v>3.199127023226445E-3</v>
      </c>
      <c r="X36" s="12">
        <v>-9.4858023034533057E-4</v>
      </c>
      <c r="Y36" s="12">
        <v>-4.4779325534280989E-3</v>
      </c>
      <c r="Z36" s="12">
        <v>-2.420563552896049E-3</v>
      </c>
      <c r="AA36" s="12">
        <v>3.9068365417196382E-3</v>
      </c>
      <c r="AB36" s="12">
        <v>-1.8379669542156751E-5</v>
      </c>
      <c r="AC36" s="12">
        <v>6.3198460341880591E-3</v>
      </c>
      <c r="AD36" s="12">
        <v>1.067003421252211E-3</v>
      </c>
      <c r="AE36" s="12">
        <v>3.9646730806774938E-4</v>
      </c>
      <c r="AF36" s="12">
        <v>-3.457214492731675E-4</v>
      </c>
      <c r="AG36" s="12">
        <v>-2.2043422149833898E-3</v>
      </c>
      <c r="AH36" s="12">
        <v>1.81540711130318E-3</v>
      </c>
      <c r="AI36" s="12">
        <v>-1.453386697460646E-3</v>
      </c>
      <c r="AJ36" s="12">
        <v>-1.8236459104831739E-3</v>
      </c>
      <c r="AK36" s="12">
        <v>-3.7592233939465198E-3</v>
      </c>
      <c r="AL36" s="12">
        <v>8.1554081402574474E-3</v>
      </c>
      <c r="AM36" s="12">
        <v>-5.7732724311693184E-4</v>
      </c>
      <c r="AN36" s="12">
        <v>-1.6498137677952161E-3</v>
      </c>
      <c r="AO36" s="12">
        <v>-2.2441203002247501E-3</v>
      </c>
      <c r="AP36" s="12">
        <v>-1.0722854906590751E-3</v>
      </c>
      <c r="AQ36" s="12">
        <v>3.3293765572019458E-3</v>
      </c>
      <c r="AR36" s="12">
        <v>-3.2826190407156952E-3</v>
      </c>
      <c r="AS36" s="12">
        <v>3.5967533030441261E-3</v>
      </c>
      <c r="AT36" s="12">
        <v>8.3069948477915156E-4</v>
      </c>
      <c r="AU36" s="12">
        <v>-1.6343501624890839E-3</v>
      </c>
      <c r="AV36" s="12">
        <v>8.1908838140382079E-4</v>
      </c>
      <c r="AW36" s="12">
        <v>2.2030651872702589E-3</v>
      </c>
      <c r="AX36" s="12">
        <v>3.9031925096680302E-3</v>
      </c>
      <c r="AY36" s="12">
        <v>3.1611056606981598E-3</v>
      </c>
      <c r="AZ36" s="12">
        <v>-3.1160781986819819E-3</v>
      </c>
    </row>
    <row r="37" spans="1:52" x14ac:dyDescent="0.4">
      <c r="B37" s="25" t="s">
        <v>15</v>
      </c>
      <c r="C37" s="12">
        <v>107.2771946548344</v>
      </c>
      <c r="D37" s="12">
        <v>94.076663783194121</v>
      </c>
      <c r="E37" s="12">
        <v>107.7603741889447</v>
      </c>
      <c r="F37" s="12">
        <v>96.638127021957942</v>
      </c>
      <c r="G37" s="12">
        <v>154.04120974026671</v>
      </c>
      <c r="H37" s="12">
        <v>119.2141406571796</v>
      </c>
      <c r="I37" s="12">
        <v>141.72359462194109</v>
      </c>
      <c r="J37" s="12">
        <v>98.079272448109251</v>
      </c>
      <c r="K37" s="12">
        <v>104.38725307883919</v>
      </c>
      <c r="L37" s="12">
        <v>101.661235951405</v>
      </c>
      <c r="M37" s="12">
        <v>120.2579726622033</v>
      </c>
      <c r="N37" s="12">
        <v>109.5856175278646</v>
      </c>
      <c r="O37" s="12">
        <v>99.176827414081032</v>
      </c>
      <c r="P37" s="12">
        <v>111.2076506946044</v>
      </c>
      <c r="Q37" s="12">
        <v>111.3167225884047</v>
      </c>
      <c r="R37" s="12">
        <v>105.9146611204724</v>
      </c>
      <c r="S37" s="12">
        <v>123.9200459328481</v>
      </c>
      <c r="T37" s="12">
        <v>120.3328862476307</v>
      </c>
      <c r="U37" s="12">
        <v>113.0062313690003</v>
      </c>
      <c r="V37" s="12">
        <v>125.2093984167366</v>
      </c>
      <c r="W37" s="12">
        <v>105.6830867091888</v>
      </c>
      <c r="X37" s="12">
        <v>114.4986853093322</v>
      </c>
      <c r="Y37" s="12">
        <v>105.0158161995975</v>
      </c>
      <c r="Z37" s="12">
        <v>93.269898187444653</v>
      </c>
      <c r="AA37" s="12">
        <v>142.70490818749241</v>
      </c>
      <c r="AB37" s="12">
        <v>81.307503046092208</v>
      </c>
      <c r="AC37" s="12">
        <v>92.634614204604503</v>
      </c>
      <c r="AD37" s="12">
        <v>98.118032082315082</v>
      </c>
      <c r="AE37" s="12">
        <v>106.27449642023031</v>
      </c>
      <c r="AF37" s="12">
        <v>128.03059839539469</v>
      </c>
      <c r="AG37" s="12">
        <v>99.862357832033439</v>
      </c>
      <c r="AH37" s="12">
        <v>148.36872912380309</v>
      </c>
      <c r="AI37" s="12">
        <v>118.4387592458387</v>
      </c>
      <c r="AJ37" s="12">
        <v>107.94847228617169</v>
      </c>
      <c r="AK37" s="12">
        <v>114.1675972274865</v>
      </c>
      <c r="AL37" s="12">
        <v>93.508789949853778</v>
      </c>
      <c r="AM37" s="12">
        <v>109.0298638926517</v>
      </c>
      <c r="AN37" s="12">
        <v>110.3012648412997</v>
      </c>
      <c r="AO37" s="12">
        <v>96.770828804416894</v>
      </c>
      <c r="AP37" s="12">
        <v>115.18645715258749</v>
      </c>
      <c r="AQ37" s="12">
        <v>103.03068490957079</v>
      </c>
      <c r="AR37" s="12">
        <v>106.3051110707019</v>
      </c>
      <c r="AS37" s="12">
        <v>131.68265422262999</v>
      </c>
      <c r="AT37" s="12">
        <v>92.056361275737316</v>
      </c>
      <c r="AU37" s="12">
        <v>107.9676496257762</v>
      </c>
      <c r="AV37" s="12">
        <v>115.1883561332923</v>
      </c>
      <c r="AW37" s="12">
        <v>135.0604228585895</v>
      </c>
      <c r="AX37" s="12">
        <v>139.97263464155131</v>
      </c>
      <c r="AY37" s="12">
        <v>112.1135088033524</v>
      </c>
      <c r="AZ37" s="12">
        <v>111.3933731691441</v>
      </c>
    </row>
    <row r="38" spans="1:52" x14ac:dyDescent="0.4">
      <c r="C38" s="4">
        <f t="shared" ref="C38" si="50">1-C23/0.387</f>
        <v>0.30749354005167961</v>
      </c>
    </row>
  </sheetData>
  <mergeCells count="3">
    <mergeCell ref="A2:A12"/>
    <mergeCell ref="A13:A23"/>
    <mergeCell ref="A24:A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C966-0AF1-4084-AB79-EA9E03DEDAD4}">
  <dimension ref="A1:AZ38"/>
  <sheetViews>
    <sheetView topLeftCell="A13" zoomScale="85" zoomScaleNormal="85" workbookViewId="0">
      <selection activeCell="B35" sqref="B35:B37"/>
    </sheetView>
  </sheetViews>
  <sheetFormatPr defaultColWidth="8.86328125" defaultRowHeight="15.4" x14ac:dyDescent="0.4"/>
  <cols>
    <col min="1" max="1" width="12.9296875" style="6" customWidth="1"/>
    <col min="2" max="2" width="9.73046875" style="6" customWidth="1"/>
    <col min="3" max="3" width="8.9296875" style="6" bestFit="1" customWidth="1"/>
    <col min="4" max="4" width="16.3984375" style="5" bestFit="1" customWidth="1"/>
    <col min="5" max="5" width="7.6640625" style="5" bestFit="1" customWidth="1"/>
    <col min="6" max="6" width="16.3984375" style="5" bestFit="1" customWidth="1"/>
    <col min="7" max="7" width="7.6640625" style="5" bestFit="1" customWidth="1"/>
    <col min="8" max="8" width="14.9296875" style="5" bestFit="1" customWidth="1"/>
    <col min="9" max="9" width="7.6640625" style="5" bestFit="1" customWidth="1"/>
    <col min="10" max="10" width="15.73046875" style="5" bestFit="1" customWidth="1"/>
    <col min="11" max="11" width="7.6640625" style="5" bestFit="1" customWidth="1"/>
    <col min="12" max="12" width="14.53125" style="5" bestFit="1" customWidth="1"/>
    <col min="13" max="13" width="7.6640625" style="5" bestFit="1" customWidth="1"/>
    <col min="14" max="14" width="10.19921875" style="5" customWidth="1"/>
    <col min="15" max="19" width="7.6640625" style="5" bestFit="1" customWidth="1"/>
    <col min="20" max="22" width="8.59765625" style="5" bestFit="1" customWidth="1"/>
    <col min="23" max="52" width="8.9296875" style="5" bestFit="1" customWidth="1"/>
    <col min="53" max="16384" width="8.86328125" style="5"/>
  </cols>
  <sheetData>
    <row r="1" spans="1:52" x14ac:dyDescent="0.4">
      <c r="A1" s="1" t="s">
        <v>12</v>
      </c>
      <c r="B1" s="1" t="s">
        <v>67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</row>
    <row r="2" spans="1:52" x14ac:dyDescent="0.4">
      <c r="A2" s="16" t="s">
        <v>10</v>
      </c>
      <c r="B2" s="1">
        <v>0</v>
      </c>
      <c r="C2" s="1">
        <v>0</v>
      </c>
      <c r="D2" s="3">
        <v>0</v>
      </c>
      <c r="E2" s="1">
        <v>0</v>
      </c>
      <c r="F2" s="3">
        <v>0</v>
      </c>
      <c r="G2" s="1">
        <v>0</v>
      </c>
      <c r="H2" s="3">
        <v>0</v>
      </c>
      <c r="I2" s="1">
        <v>0</v>
      </c>
      <c r="J2" s="3">
        <v>0</v>
      </c>
      <c r="K2" s="1">
        <v>0</v>
      </c>
      <c r="L2" s="3">
        <v>0</v>
      </c>
      <c r="M2" s="1">
        <v>0</v>
      </c>
      <c r="N2" s="3">
        <v>0</v>
      </c>
      <c r="O2" s="1">
        <v>0</v>
      </c>
      <c r="P2" s="3">
        <v>0</v>
      </c>
      <c r="Q2" s="1">
        <v>0</v>
      </c>
      <c r="R2" s="3">
        <v>0</v>
      </c>
      <c r="S2" s="1">
        <v>0</v>
      </c>
      <c r="T2" s="3">
        <v>0</v>
      </c>
      <c r="U2" s="1">
        <v>0</v>
      </c>
      <c r="V2" s="3">
        <v>0</v>
      </c>
      <c r="W2" s="1">
        <v>0</v>
      </c>
      <c r="X2" s="3">
        <v>0</v>
      </c>
      <c r="Y2" s="1">
        <v>0</v>
      </c>
      <c r="Z2" s="3">
        <v>0</v>
      </c>
      <c r="AA2" s="1">
        <v>0</v>
      </c>
      <c r="AB2" s="3">
        <v>0</v>
      </c>
      <c r="AC2" s="1">
        <v>0</v>
      </c>
      <c r="AD2" s="3">
        <v>0</v>
      </c>
      <c r="AE2" s="1">
        <v>0</v>
      </c>
      <c r="AF2" s="3">
        <v>0</v>
      </c>
      <c r="AG2" s="1">
        <v>0</v>
      </c>
      <c r="AH2" s="3">
        <v>0</v>
      </c>
      <c r="AI2" s="1">
        <v>0</v>
      </c>
      <c r="AJ2" s="3">
        <v>0</v>
      </c>
      <c r="AK2" s="1">
        <v>0</v>
      </c>
      <c r="AL2" s="3">
        <v>0</v>
      </c>
      <c r="AM2" s="1">
        <v>0</v>
      </c>
      <c r="AN2" s="3">
        <v>0</v>
      </c>
      <c r="AO2" s="1">
        <v>0</v>
      </c>
      <c r="AP2" s="3">
        <v>0</v>
      </c>
      <c r="AQ2" s="1">
        <v>0</v>
      </c>
      <c r="AR2" s="3">
        <v>0</v>
      </c>
      <c r="AS2" s="1">
        <v>0</v>
      </c>
      <c r="AT2" s="3">
        <v>0</v>
      </c>
      <c r="AU2" s="1">
        <v>0</v>
      </c>
      <c r="AV2" s="3">
        <v>0</v>
      </c>
      <c r="AW2" s="1">
        <v>0</v>
      </c>
      <c r="AX2" s="3">
        <v>0</v>
      </c>
      <c r="AY2" s="1">
        <v>0</v>
      </c>
      <c r="AZ2" s="3">
        <v>0</v>
      </c>
    </row>
    <row r="3" spans="1:52" x14ac:dyDescent="0.4">
      <c r="A3" s="17"/>
      <c r="B3" s="1">
        <v>5</v>
      </c>
      <c r="C3" s="8">
        <v>108.710615801081</v>
      </c>
      <c r="D3" s="9">
        <v>114.59136970347799</v>
      </c>
      <c r="E3" s="9">
        <v>118.56843722089</v>
      </c>
      <c r="F3" s="9">
        <v>117.852995777863</v>
      </c>
      <c r="G3" s="9">
        <v>117.021638646802</v>
      </c>
      <c r="H3" s="9">
        <v>109.033978432723</v>
      </c>
      <c r="I3" s="9">
        <v>113.243061544075</v>
      </c>
      <c r="J3" s="9">
        <v>102.999760678878</v>
      </c>
      <c r="K3" s="9">
        <v>110.56573224791801</v>
      </c>
      <c r="L3" s="9">
        <v>122.36683315063399</v>
      </c>
      <c r="M3" s="9">
        <v>112.982263241201</v>
      </c>
      <c r="N3" s="9">
        <v>102.909585360116</v>
      </c>
      <c r="O3" s="9">
        <v>112.357360605313</v>
      </c>
      <c r="P3" s="9">
        <v>109.164657842875</v>
      </c>
      <c r="Q3" s="9">
        <v>112.245756583383</v>
      </c>
      <c r="R3" s="9">
        <v>104.670553107747</v>
      </c>
      <c r="S3" s="9">
        <v>108.500205539101</v>
      </c>
      <c r="T3" s="9">
        <v>105.788761135809</v>
      </c>
      <c r="U3" s="9">
        <v>119.10010829972801</v>
      </c>
      <c r="V3" s="9">
        <v>119.327504503459</v>
      </c>
      <c r="W3" s="9">
        <v>110.710248564164</v>
      </c>
      <c r="X3" s="9">
        <v>115.473264116759</v>
      </c>
      <c r="Y3" s="9">
        <v>113.779876042591</v>
      </c>
      <c r="Z3" s="9">
        <v>104.813493351942</v>
      </c>
      <c r="AA3" s="9">
        <v>120.115056294002</v>
      </c>
      <c r="AB3" s="9">
        <v>122.518328192741</v>
      </c>
      <c r="AC3" s="9">
        <v>105.988045866946</v>
      </c>
      <c r="AD3" s="9">
        <v>113.223146417856</v>
      </c>
      <c r="AE3" s="9">
        <v>126.95079970261</v>
      </c>
      <c r="AF3" s="9">
        <v>113.73858988723801</v>
      </c>
      <c r="AG3" s="9">
        <v>103.05092051682701</v>
      </c>
      <c r="AH3" s="9">
        <v>109.542586907489</v>
      </c>
      <c r="AI3" s="9">
        <v>119.945740924308</v>
      </c>
      <c r="AJ3" s="9">
        <v>111.89146568853501</v>
      </c>
      <c r="AK3" s="9">
        <v>113.614285578997</v>
      </c>
      <c r="AL3" s="9">
        <v>112.685368239825</v>
      </c>
      <c r="AM3" s="9">
        <v>118.21018166699299</v>
      </c>
      <c r="AN3" s="9">
        <v>126.27964604682199</v>
      </c>
      <c r="AO3" s="9">
        <v>108.52538786829901</v>
      </c>
      <c r="AP3" s="9">
        <v>124.15597470492899</v>
      </c>
      <c r="AQ3" s="9">
        <v>122.773755468049</v>
      </c>
      <c r="AR3" s="9">
        <v>119.07490018854</v>
      </c>
      <c r="AS3" s="9">
        <v>116.40681765710499</v>
      </c>
      <c r="AT3" s="9">
        <v>110.91285551764</v>
      </c>
      <c r="AU3" s="9">
        <v>108.915002053915</v>
      </c>
      <c r="AV3" s="9">
        <v>114.416247437035</v>
      </c>
      <c r="AW3" s="9">
        <v>123.862975346467</v>
      </c>
      <c r="AX3" s="9">
        <v>111.20203915837401</v>
      </c>
      <c r="AY3" s="9">
        <v>104.778724268768</v>
      </c>
      <c r="AZ3" s="9">
        <v>125.022543602021</v>
      </c>
    </row>
    <row r="4" spans="1:52" x14ac:dyDescent="0.4">
      <c r="A4" s="17"/>
      <c r="B4" s="1">
        <v>10</v>
      </c>
      <c r="C4" s="8">
        <v>121.98376944104901</v>
      </c>
      <c r="D4" s="9">
        <v>138.205119234112</v>
      </c>
      <c r="E4" s="9">
        <v>136.24624585119</v>
      </c>
      <c r="F4" s="9">
        <v>138.08170506571</v>
      </c>
      <c r="G4" s="9">
        <v>134.85772348733599</v>
      </c>
      <c r="H4" s="9">
        <v>123.597059616553</v>
      </c>
      <c r="I4" s="9">
        <v>133.48231350875599</v>
      </c>
      <c r="J4" s="9">
        <v>120.379755110293</v>
      </c>
      <c r="K4" s="9">
        <v>125.961975615995</v>
      </c>
      <c r="L4" s="9">
        <v>143.807590184215</v>
      </c>
      <c r="M4" s="9">
        <v>133.01666473066001</v>
      </c>
      <c r="N4" s="9">
        <v>116.598619531759</v>
      </c>
      <c r="O4" s="9">
        <v>131.535639355841</v>
      </c>
      <c r="P4" s="9">
        <v>124.70560045193901</v>
      </c>
      <c r="Q4" s="9">
        <v>129.25402386906501</v>
      </c>
      <c r="R4" s="9">
        <v>125.964779568484</v>
      </c>
      <c r="S4" s="9">
        <v>126.703769302259</v>
      </c>
      <c r="T4" s="9">
        <v>120.01956921585899</v>
      </c>
      <c r="U4" s="9">
        <v>134.21164193957</v>
      </c>
      <c r="V4" s="9">
        <v>140.94336839873901</v>
      </c>
      <c r="W4" s="9">
        <v>125.350840303844</v>
      </c>
      <c r="X4" s="9">
        <v>131.919020458039</v>
      </c>
      <c r="Y4" s="9">
        <v>130.96816464582801</v>
      </c>
      <c r="Z4" s="9">
        <v>121.882782121189</v>
      </c>
      <c r="AA4" s="9">
        <v>140.621463866906</v>
      </c>
      <c r="AB4" s="9">
        <v>141.27353388515101</v>
      </c>
      <c r="AC4" s="9">
        <v>124.053937218367</v>
      </c>
      <c r="AD4" s="9">
        <v>130.51050662084199</v>
      </c>
      <c r="AE4" s="9">
        <v>140.63415474615999</v>
      </c>
      <c r="AF4" s="9">
        <v>132.69861374919299</v>
      </c>
      <c r="AG4" s="9">
        <v>125.715938123252</v>
      </c>
      <c r="AH4" s="9">
        <v>127.36421735336999</v>
      </c>
      <c r="AI4" s="9">
        <v>137.174099053411</v>
      </c>
      <c r="AJ4" s="9">
        <v>125.851885465425</v>
      </c>
      <c r="AK4" s="9">
        <v>129.950875219708</v>
      </c>
      <c r="AL4" s="9">
        <v>132.761903326945</v>
      </c>
      <c r="AM4" s="9">
        <v>143.31053312916501</v>
      </c>
      <c r="AN4" s="9">
        <v>143.750543439122</v>
      </c>
      <c r="AO4" s="9">
        <v>124.742930039108</v>
      </c>
      <c r="AP4" s="9">
        <v>143.37494266069999</v>
      </c>
      <c r="AQ4" s="9">
        <v>139.41243210517499</v>
      </c>
      <c r="AR4" s="9">
        <v>141.05574813453799</v>
      </c>
      <c r="AS4" s="9">
        <v>136.550569566251</v>
      </c>
      <c r="AT4" s="9">
        <v>128.833938515174</v>
      </c>
      <c r="AU4" s="9">
        <v>128.76980485809301</v>
      </c>
      <c r="AV4" s="9">
        <v>134.909138690616</v>
      </c>
      <c r="AW4" s="9">
        <v>145.75588259937101</v>
      </c>
      <c r="AX4" s="9">
        <v>130.298365410781</v>
      </c>
      <c r="AY4" s="9">
        <v>127.207106420149</v>
      </c>
      <c r="AZ4" s="9">
        <v>144.65279088486099</v>
      </c>
    </row>
    <row r="5" spans="1:52" x14ac:dyDescent="0.4">
      <c r="A5" s="17"/>
      <c r="B5" s="1">
        <v>15</v>
      </c>
      <c r="C5" s="8">
        <v>126.13859710963</v>
      </c>
      <c r="D5" s="9">
        <v>135.62177114222601</v>
      </c>
      <c r="E5" s="9">
        <v>133.56542638145601</v>
      </c>
      <c r="F5" s="9">
        <v>135.372142344103</v>
      </c>
      <c r="G5" s="9">
        <v>137.499992433714</v>
      </c>
      <c r="H5" s="9">
        <v>124.740088837952</v>
      </c>
      <c r="I5" s="9">
        <v>135.340009702381</v>
      </c>
      <c r="J5" s="9">
        <v>119.980183314507</v>
      </c>
      <c r="K5" s="9">
        <v>130.52843132935899</v>
      </c>
      <c r="L5" s="9">
        <v>142.78351836705801</v>
      </c>
      <c r="M5" s="9">
        <v>132.618432594974</v>
      </c>
      <c r="N5" s="9">
        <v>116.541844409448</v>
      </c>
      <c r="O5" s="9">
        <v>130.85672315633599</v>
      </c>
      <c r="P5" s="9">
        <v>127.040485247113</v>
      </c>
      <c r="Q5" s="9">
        <v>130.64707513327599</v>
      </c>
      <c r="R5" s="9">
        <v>128.84982033910001</v>
      </c>
      <c r="S5" s="9">
        <v>128.016229708221</v>
      </c>
      <c r="T5" s="9">
        <v>119.67234094528099</v>
      </c>
      <c r="U5" s="9">
        <v>138.211623630106</v>
      </c>
      <c r="V5" s="9">
        <v>140.08304069515799</v>
      </c>
      <c r="W5" s="9">
        <v>127.634699067874</v>
      </c>
      <c r="X5" s="9">
        <v>135.691614076132</v>
      </c>
      <c r="Y5" s="9">
        <v>134.519478197674</v>
      </c>
      <c r="Z5" s="9">
        <v>121.822136449281</v>
      </c>
      <c r="AA5" s="9">
        <v>142.97724750875699</v>
      </c>
      <c r="AB5" s="9">
        <v>142.03454568238899</v>
      </c>
      <c r="AC5" s="9">
        <v>124.777248349614</v>
      </c>
      <c r="AD5" s="9">
        <v>132.99271676294799</v>
      </c>
      <c r="AE5" s="9">
        <v>141.19129700352201</v>
      </c>
      <c r="AF5" s="9">
        <v>132.63156627067701</v>
      </c>
      <c r="AG5" s="9">
        <v>127.45824800752401</v>
      </c>
      <c r="AH5" s="9">
        <v>128.30433678571401</v>
      </c>
      <c r="AI5" s="9">
        <v>140.971580583747</v>
      </c>
      <c r="AJ5" s="9">
        <v>129.78254112168901</v>
      </c>
      <c r="AK5" s="9">
        <v>130.39491898059001</v>
      </c>
      <c r="AL5" s="9">
        <v>134.895526082955</v>
      </c>
      <c r="AM5" s="9">
        <v>141.05987823116499</v>
      </c>
      <c r="AN5" s="9">
        <v>146.813952095622</v>
      </c>
      <c r="AO5" s="9">
        <v>125.95889305129801</v>
      </c>
      <c r="AP5" s="9">
        <v>144.46050545977599</v>
      </c>
      <c r="AQ5" s="9">
        <v>141.54243861449001</v>
      </c>
      <c r="AR5" s="9">
        <v>141.514459473893</v>
      </c>
      <c r="AS5" s="9">
        <v>137.22808970480301</v>
      </c>
      <c r="AT5" s="9">
        <v>131.870343278039</v>
      </c>
      <c r="AU5" s="9">
        <v>128.06127295708501</v>
      </c>
      <c r="AV5" s="9">
        <v>138.407055849237</v>
      </c>
      <c r="AW5" s="9">
        <v>146.92230006541399</v>
      </c>
      <c r="AX5" s="9">
        <v>129.75769774353</v>
      </c>
      <c r="AY5" s="9">
        <v>125.701907966193</v>
      </c>
      <c r="AZ5" s="9">
        <v>143.81398006979299</v>
      </c>
    </row>
    <row r="6" spans="1:52" x14ac:dyDescent="0.4">
      <c r="A6" s="17"/>
      <c r="B6" s="1">
        <v>20</v>
      </c>
      <c r="C6" s="8">
        <v>128.02676166624499</v>
      </c>
      <c r="D6" s="9">
        <v>138.74567789048999</v>
      </c>
      <c r="E6" s="9">
        <v>141.25107043542801</v>
      </c>
      <c r="F6" s="9">
        <v>139.496580977131</v>
      </c>
      <c r="G6" s="9">
        <v>143.276796455679</v>
      </c>
      <c r="H6" s="9">
        <v>130.557281694708</v>
      </c>
      <c r="I6" s="9">
        <v>139.936529208373</v>
      </c>
      <c r="J6" s="9">
        <v>122.675577254986</v>
      </c>
      <c r="K6" s="9">
        <v>133.71595467596899</v>
      </c>
      <c r="L6" s="9">
        <v>146.13790159672999</v>
      </c>
      <c r="M6" s="9">
        <v>137.550898817828</v>
      </c>
      <c r="N6" s="9">
        <v>120.522449768244</v>
      </c>
      <c r="O6" s="9">
        <v>133.33406099653899</v>
      </c>
      <c r="P6" s="9">
        <v>130.99921091543601</v>
      </c>
      <c r="Q6" s="9">
        <v>133.58096596833701</v>
      </c>
      <c r="R6" s="9">
        <v>131.05145265200099</v>
      </c>
      <c r="S6" s="9">
        <v>132.89746486155801</v>
      </c>
      <c r="T6" s="9">
        <v>124.330875861191</v>
      </c>
      <c r="U6" s="9">
        <v>138.10374267527101</v>
      </c>
      <c r="V6" s="9">
        <v>146.35935910416401</v>
      </c>
      <c r="W6" s="9">
        <v>128.63079009983099</v>
      </c>
      <c r="X6" s="9">
        <v>138.80098814555501</v>
      </c>
      <c r="Y6" s="9">
        <v>135.66720545833701</v>
      </c>
      <c r="Z6" s="9">
        <v>126.178542428184</v>
      </c>
      <c r="AA6" s="9">
        <v>145.91803875647801</v>
      </c>
      <c r="AB6" s="9">
        <v>146.30313710153399</v>
      </c>
      <c r="AC6" s="9">
        <v>128.22035216411101</v>
      </c>
      <c r="AD6" s="9">
        <v>136.00146409975</v>
      </c>
      <c r="AE6" s="9">
        <v>144.099466778883</v>
      </c>
      <c r="AF6" s="9">
        <v>136.842722744209</v>
      </c>
      <c r="AG6" s="9">
        <v>127.818879517227</v>
      </c>
      <c r="AH6" s="9">
        <v>130.303329836296</v>
      </c>
      <c r="AI6" s="9">
        <v>140.603424970433</v>
      </c>
      <c r="AJ6" s="9">
        <v>131.971359185468</v>
      </c>
      <c r="AK6" s="9">
        <v>135.75011146323999</v>
      </c>
      <c r="AL6" s="9">
        <v>135.74549180074899</v>
      </c>
      <c r="AM6" s="9">
        <v>144.38855781935399</v>
      </c>
      <c r="AN6" s="9">
        <v>151.64049387194001</v>
      </c>
      <c r="AO6" s="9">
        <v>129.64135322368799</v>
      </c>
      <c r="AP6" s="9">
        <v>147.50802364065399</v>
      </c>
      <c r="AQ6" s="9">
        <v>146.13983991007299</v>
      </c>
      <c r="AR6" s="9">
        <v>145.66250566324601</v>
      </c>
      <c r="AS6" s="9">
        <v>140.26685345403999</v>
      </c>
      <c r="AT6" s="9">
        <v>134.09024840306299</v>
      </c>
      <c r="AU6" s="9">
        <v>132.10181504749301</v>
      </c>
      <c r="AV6" s="9">
        <v>142.95393799407401</v>
      </c>
      <c r="AW6" s="9">
        <v>151.55826312815901</v>
      </c>
      <c r="AX6" s="9">
        <v>134.45243161675</v>
      </c>
      <c r="AY6" s="9">
        <v>130.74758596048099</v>
      </c>
      <c r="AZ6" s="9">
        <v>147.553358920558</v>
      </c>
    </row>
    <row r="7" spans="1:52" x14ac:dyDescent="0.4">
      <c r="A7" s="17"/>
      <c r="B7" s="1">
        <v>25</v>
      </c>
      <c r="C7" s="8">
        <v>138.06052744102101</v>
      </c>
      <c r="D7" s="9">
        <v>150.56697380405899</v>
      </c>
      <c r="E7" s="9">
        <v>144.364530359508</v>
      </c>
      <c r="F7" s="9">
        <v>149.40109267871699</v>
      </c>
      <c r="G7" s="9">
        <v>150.22571810142901</v>
      </c>
      <c r="H7" s="9">
        <v>139.503405926521</v>
      </c>
      <c r="I7" s="9">
        <v>146.362482996604</v>
      </c>
      <c r="J7" s="9">
        <v>132.89475540778</v>
      </c>
      <c r="K7" s="9">
        <v>140.72594447261801</v>
      </c>
      <c r="L7" s="9">
        <v>155.29952512789399</v>
      </c>
      <c r="M7" s="9">
        <v>145.23338572932801</v>
      </c>
      <c r="N7" s="9">
        <v>127.096144035683</v>
      </c>
      <c r="O7" s="9">
        <v>143.27664122950901</v>
      </c>
      <c r="P7" s="9">
        <v>139.257766291823</v>
      </c>
      <c r="Q7" s="9">
        <v>140.82282633304499</v>
      </c>
      <c r="R7" s="9">
        <v>140.13477601174</v>
      </c>
      <c r="S7" s="9">
        <v>141.63666282868999</v>
      </c>
      <c r="T7" s="9">
        <v>130.36182649197701</v>
      </c>
      <c r="U7" s="9">
        <v>149.40310609893399</v>
      </c>
      <c r="V7" s="9">
        <v>154.62377957198899</v>
      </c>
      <c r="W7" s="9">
        <v>136.691457163846</v>
      </c>
      <c r="X7" s="9">
        <v>145.88997481589101</v>
      </c>
      <c r="Y7" s="9">
        <v>144.31397653922099</v>
      </c>
      <c r="Z7" s="9">
        <v>130.85134050028401</v>
      </c>
      <c r="AA7" s="9">
        <v>154.69262966965499</v>
      </c>
      <c r="AB7" s="9">
        <v>153.19065952557</v>
      </c>
      <c r="AC7" s="9">
        <v>135.24417395718601</v>
      </c>
      <c r="AD7" s="9">
        <v>146.17465749369299</v>
      </c>
      <c r="AE7" s="9">
        <v>150.397980134736</v>
      </c>
      <c r="AF7" s="9">
        <v>144.65690647546299</v>
      </c>
      <c r="AG7" s="9">
        <v>137.29654466882499</v>
      </c>
      <c r="AH7" s="9">
        <v>141.35669585613601</v>
      </c>
      <c r="AI7" s="9">
        <v>152.74538450969399</v>
      </c>
      <c r="AJ7" s="9">
        <v>138.95625345300601</v>
      </c>
      <c r="AK7" s="9">
        <v>142.61707040319101</v>
      </c>
      <c r="AL7" s="9">
        <v>144.34039154322801</v>
      </c>
      <c r="AM7" s="9">
        <v>149.606791738863</v>
      </c>
      <c r="AN7" s="9">
        <v>158.291639945951</v>
      </c>
      <c r="AO7" s="9">
        <v>138.622943551264</v>
      </c>
      <c r="AP7" s="9">
        <v>157.22231339675901</v>
      </c>
      <c r="AQ7" s="9">
        <v>150.20501798864601</v>
      </c>
      <c r="AR7" s="9">
        <v>155.801209866118</v>
      </c>
      <c r="AS7" s="9">
        <v>149.65790402868299</v>
      </c>
      <c r="AT7" s="9">
        <v>143.506618324051</v>
      </c>
      <c r="AU7" s="9">
        <v>139.92453396363001</v>
      </c>
      <c r="AV7" s="9">
        <v>148.809517296113</v>
      </c>
      <c r="AW7" s="9">
        <v>157.73627354899199</v>
      </c>
      <c r="AX7" s="9">
        <v>141.17245550219499</v>
      </c>
      <c r="AY7" s="9">
        <v>141.18986859546499</v>
      </c>
      <c r="AZ7" s="9">
        <v>155.37778839147001</v>
      </c>
    </row>
    <row r="8" spans="1:52" x14ac:dyDescent="0.4">
      <c r="A8" s="17"/>
      <c r="B8" s="1">
        <v>30</v>
      </c>
      <c r="C8" s="8">
        <v>142.83727734796301</v>
      </c>
      <c r="D8" s="9">
        <v>161.432810472065</v>
      </c>
      <c r="E8" s="9">
        <v>161.102947789345</v>
      </c>
      <c r="F8" s="9">
        <v>158.236268971242</v>
      </c>
      <c r="G8" s="9">
        <v>160.26199431705101</v>
      </c>
      <c r="H8" s="9">
        <v>144.88523389098199</v>
      </c>
      <c r="I8" s="9">
        <v>157.07652031857401</v>
      </c>
      <c r="J8" s="9">
        <v>144.055827690065</v>
      </c>
      <c r="K8" s="9">
        <v>153.74578308203499</v>
      </c>
      <c r="L8" s="9">
        <v>164.27547399166099</v>
      </c>
      <c r="M8" s="9">
        <v>153.37612406203499</v>
      </c>
      <c r="N8" s="9">
        <v>136.87224800190299</v>
      </c>
      <c r="O8" s="9">
        <v>149.77608524546599</v>
      </c>
      <c r="P8" s="9">
        <v>146.865058418149</v>
      </c>
      <c r="Q8" s="9">
        <v>150.79512854886599</v>
      </c>
      <c r="R8" s="9">
        <v>145.806801611102</v>
      </c>
      <c r="S8" s="9">
        <v>147.285385596483</v>
      </c>
      <c r="T8" s="9">
        <v>141.51978244692799</v>
      </c>
      <c r="U8" s="9">
        <v>158.976239116687</v>
      </c>
      <c r="V8" s="9">
        <v>160.628680104213</v>
      </c>
      <c r="W8" s="9">
        <v>147.02958136325299</v>
      </c>
      <c r="X8" s="9">
        <v>155.72510466614801</v>
      </c>
      <c r="Y8" s="9">
        <v>150.05642224284099</v>
      </c>
      <c r="Z8" s="9">
        <v>140.05299074932</v>
      </c>
      <c r="AA8" s="9">
        <v>160.64530979937999</v>
      </c>
      <c r="AB8" s="9">
        <v>159.73850369937901</v>
      </c>
      <c r="AC8" s="9">
        <v>146.43895438182</v>
      </c>
      <c r="AD8" s="9">
        <v>151.025436645502</v>
      </c>
      <c r="AE8" s="9">
        <v>160.04554483060701</v>
      </c>
      <c r="AF8" s="9">
        <v>154.968049360941</v>
      </c>
      <c r="AG8" s="9">
        <v>145.09944217891501</v>
      </c>
      <c r="AH8" s="9">
        <v>147.41349913505499</v>
      </c>
      <c r="AI8" s="9">
        <v>158.83227853354299</v>
      </c>
      <c r="AJ8" s="9">
        <v>145.93156842748999</v>
      </c>
      <c r="AK8" s="9">
        <v>153.86135273307099</v>
      </c>
      <c r="AL8" s="9">
        <v>152.75396780232899</v>
      </c>
      <c r="AM8" s="9">
        <v>165.12831434823499</v>
      </c>
      <c r="AN8" s="9">
        <v>173.78691622298501</v>
      </c>
      <c r="AO8" s="9">
        <v>149.674521254533</v>
      </c>
      <c r="AP8" s="9">
        <v>163.776792047599</v>
      </c>
      <c r="AQ8" s="9">
        <v>161.57291091072199</v>
      </c>
      <c r="AR8" s="9">
        <v>164.47150814298499</v>
      </c>
      <c r="AS8" s="9">
        <v>153.48985873647501</v>
      </c>
      <c r="AT8" s="9">
        <v>148.883988828063</v>
      </c>
      <c r="AU8" s="9">
        <v>147.24808979317899</v>
      </c>
      <c r="AV8" s="9">
        <v>156.66435973514001</v>
      </c>
      <c r="AW8" s="9">
        <v>167.543146856042</v>
      </c>
      <c r="AX8" s="9">
        <v>147.90390608323301</v>
      </c>
      <c r="AY8" s="9">
        <v>149.86996359120801</v>
      </c>
      <c r="AZ8" s="9">
        <v>168.147120139712</v>
      </c>
    </row>
    <row r="9" spans="1:52" x14ac:dyDescent="0.4">
      <c r="A9" s="17"/>
      <c r="B9" s="1">
        <v>35</v>
      </c>
      <c r="C9" s="8">
        <v>161.00020444711299</v>
      </c>
      <c r="D9" s="9">
        <v>183.533924176413</v>
      </c>
      <c r="E9" s="9">
        <v>186.94868693802101</v>
      </c>
      <c r="F9" s="9">
        <v>190.99038337625001</v>
      </c>
      <c r="G9" s="9">
        <v>182.84641010233099</v>
      </c>
      <c r="H9" s="9">
        <v>172.618956360477</v>
      </c>
      <c r="I9" s="9">
        <v>176.685237415861</v>
      </c>
      <c r="J9" s="9">
        <v>169.38179234730001</v>
      </c>
      <c r="K9" s="9">
        <v>174.34856087471999</v>
      </c>
      <c r="L9" s="9">
        <v>186.09378789861</v>
      </c>
      <c r="M9" s="9">
        <v>177.14244290493099</v>
      </c>
      <c r="N9" s="9">
        <v>163.443826010447</v>
      </c>
      <c r="O9" s="9">
        <v>179.361151334585</v>
      </c>
      <c r="P9" s="9">
        <v>171.07425319054099</v>
      </c>
      <c r="Q9" s="9">
        <v>174.351780925219</v>
      </c>
      <c r="R9" s="9">
        <v>178.568966356468</v>
      </c>
      <c r="S9" s="9">
        <v>172.092140051168</v>
      </c>
      <c r="T9" s="9">
        <v>166.02607760523</v>
      </c>
      <c r="U9" s="9">
        <v>178.91671366985901</v>
      </c>
      <c r="V9" s="9">
        <v>187.00773364047299</v>
      </c>
      <c r="W9" s="9">
        <v>172.21887406136099</v>
      </c>
      <c r="X9" s="9">
        <v>173.31112655453799</v>
      </c>
      <c r="Y9" s="9">
        <v>177.73275333082199</v>
      </c>
      <c r="Z9" s="9">
        <v>159.388117880637</v>
      </c>
      <c r="AA9" s="9">
        <v>181.809228755844</v>
      </c>
      <c r="AB9" s="9">
        <v>188.039588507952</v>
      </c>
      <c r="AC9" s="9">
        <v>172.96244530677001</v>
      </c>
      <c r="AD9" s="9">
        <v>173.75842971743401</v>
      </c>
      <c r="AE9" s="9">
        <v>183.16562200566</v>
      </c>
      <c r="AF9" s="9">
        <v>178.05825655611599</v>
      </c>
      <c r="AG9" s="9">
        <v>163.545528727251</v>
      </c>
      <c r="AH9" s="9">
        <v>171.142526711051</v>
      </c>
      <c r="AI9" s="9">
        <v>187.44204944168101</v>
      </c>
      <c r="AJ9" s="9">
        <v>172.709851109038</v>
      </c>
      <c r="AK9" s="9">
        <v>175.57346662825</v>
      </c>
      <c r="AL9" s="9">
        <v>174.04604680240601</v>
      </c>
      <c r="AM9" s="9">
        <v>183.13546524345901</v>
      </c>
      <c r="AN9" s="9">
        <v>196.73720681955999</v>
      </c>
      <c r="AO9" s="9">
        <v>173.05224509816099</v>
      </c>
      <c r="AP9" s="9">
        <v>191.25117150513799</v>
      </c>
      <c r="AQ9" s="9">
        <v>188.69096589317601</v>
      </c>
      <c r="AR9" s="9">
        <v>192.873241055238</v>
      </c>
      <c r="AS9" s="9">
        <v>178.65581398165199</v>
      </c>
      <c r="AT9" s="9">
        <v>173.26583229633599</v>
      </c>
      <c r="AU9" s="9">
        <v>169.886788247932</v>
      </c>
      <c r="AV9" s="9">
        <v>179.19733128494099</v>
      </c>
      <c r="AW9" s="9">
        <v>187.339088605049</v>
      </c>
      <c r="AX9" s="9">
        <v>170.995038982712</v>
      </c>
      <c r="AY9" s="9">
        <v>176.64736193856001</v>
      </c>
      <c r="AZ9" s="9">
        <v>195.31303562591401</v>
      </c>
    </row>
    <row r="10" spans="1:52" x14ac:dyDescent="0.4">
      <c r="A10" s="17"/>
      <c r="B10" s="1">
        <v>40</v>
      </c>
      <c r="C10" s="8">
        <v>159.51233709639899</v>
      </c>
      <c r="D10" s="9">
        <v>175.03676571467801</v>
      </c>
      <c r="E10" s="9">
        <v>177.09478466355799</v>
      </c>
      <c r="F10" s="9">
        <v>175.97930986079601</v>
      </c>
      <c r="G10" s="9">
        <v>172.080234775371</v>
      </c>
      <c r="H10" s="9">
        <v>163.72097495850599</v>
      </c>
      <c r="I10" s="9">
        <v>178.16453295275201</v>
      </c>
      <c r="J10" s="9">
        <v>158.75501668550001</v>
      </c>
      <c r="K10" s="9">
        <v>170.57897505935199</v>
      </c>
      <c r="L10" s="9">
        <v>181.939157827825</v>
      </c>
      <c r="M10" s="9">
        <v>169.449812037501</v>
      </c>
      <c r="N10" s="9">
        <v>152.334025198462</v>
      </c>
      <c r="O10" s="9">
        <v>166.11022061495899</v>
      </c>
      <c r="P10" s="9">
        <v>165.42560363062</v>
      </c>
      <c r="Q10" s="9">
        <v>170.67433871171701</v>
      </c>
      <c r="R10" s="9">
        <v>163.09875329111799</v>
      </c>
      <c r="S10" s="9">
        <v>165.737547741469</v>
      </c>
      <c r="T10" s="9">
        <v>158.693923565463</v>
      </c>
      <c r="U10" s="9">
        <v>176.88607104380301</v>
      </c>
      <c r="V10" s="9">
        <v>177.86000624059699</v>
      </c>
      <c r="W10" s="9">
        <v>159.34718502160899</v>
      </c>
      <c r="X10" s="9">
        <v>170.24840423912099</v>
      </c>
      <c r="Y10" s="9">
        <v>167.46405160926801</v>
      </c>
      <c r="Z10" s="9">
        <v>159.15494217122301</v>
      </c>
      <c r="AA10" s="9">
        <v>179.49171861376999</v>
      </c>
      <c r="AB10" s="9">
        <v>173.495753303963</v>
      </c>
      <c r="AC10" s="9">
        <v>165.73126225370601</v>
      </c>
      <c r="AD10" s="9">
        <v>171.46476620338001</v>
      </c>
      <c r="AE10" s="9">
        <v>176.53666644596399</v>
      </c>
      <c r="AF10" s="9">
        <v>180.524506333613</v>
      </c>
      <c r="AG10" s="9">
        <v>165.23129967771601</v>
      </c>
      <c r="AH10" s="9">
        <v>161.783829486971</v>
      </c>
      <c r="AI10" s="9">
        <v>182.20070139328499</v>
      </c>
      <c r="AJ10" s="9">
        <v>162.244487337549</v>
      </c>
      <c r="AK10" s="9">
        <v>167.16344262767001</v>
      </c>
      <c r="AL10" s="9">
        <v>169.420933642042</v>
      </c>
      <c r="AM10" s="9">
        <v>181.79854795333699</v>
      </c>
      <c r="AN10" s="9">
        <v>182.98825765139199</v>
      </c>
      <c r="AO10" s="9">
        <v>169.40950096160199</v>
      </c>
      <c r="AP10" s="9">
        <v>181.98613749609601</v>
      </c>
      <c r="AQ10" s="9">
        <v>178.06107695074701</v>
      </c>
      <c r="AR10" s="9">
        <v>185.55321726556599</v>
      </c>
      <c r="AS10" s="9">
        <v>170.58347245303199</v>
      </c>
      <c r="AT10" s="9">
        <v>165.30495805304</v>
      </c>
      <c r="AU10" s="9">
        <v>164.09365007507299</v>
      </c>
      <c r="AV10" s="9">
        <v>177.77103750177901</v>
      </c>
      <c r="AW10" s="9">
        <v>184.38503995714399</v>
      </c>
      <c r="AX10" s="9">
        <v>162.77876883812499</v>
      </c>
      <c r="AY10" s="9">
        <v>164.92515598676701</v>
      </c>
      <c r="AZ10" s="9">
        <v>182.599077560561</v>
      </c>
    </row>
    <row r="11" spans="1:52" x14ac:dyDescent="0.4">
      <c r="A11" s="17"/>
      <c r="B11" s="1">
        <v>45</v>
      </c>
      <c r="C11" s="8">
        <v>186.74830861411101</v>
      </c>
      <c r="D11" s="9">
        <v>214.39081226555399</v>
      </c>
      <c r="E11" s="9">
        <v>211.64395224027101</v>
      </c>
      <c r="F11" s="9">
        <v>219.29192215819299</v>
      </c>
      <c r="G11" s="9">
        <v>207.084060016503</v>
      </c>
      <c r="H11" s="9">
        <v>207.45351636715</v>
      </c>
      <c r="I11" s="9">
        <v>209.97282612622701</v>
      </c>
      <c r="J11" s="9">
        <v>200.55616308632301</v>
      </c>
      <c r="K11" s="9">
        <v>205.392270580722</v>
      </c>
      <c r="L11" s="9">
        <v>219.659734254559</v>
      </c>
      <c r="M11" s="9">
        <v>201.76263252396899</v>
      </c>
      <c r="N11" s="9">
        <v>187.87460066306701</v>
      </c>
      <c r="O11" s="9">
        <v>204.88208135253601</v>
      </c>
      <c r="P11" s="9">
        <v>197.773335235953</v>
      </c>
      <c r="Q11" s="9">
        <v>205.14893454951601</v>
      </c>
      <c r="R11" s="9">
        <v>206.66741839011499</v>
      </c>
      <c r="S11" s="9">
        <v>199.67314758313901</v>
      </c>
      <c r="T11" s="9">
        <v>191.41125403482101</v>
      </c>
      <c r="U11" s="9">
        <v>207.863301955586</v>
      </c>
      <c r="V11" s="9">
        <v>213.025863766827</v>
      </c>
      <c r="W11" s="9">
        <v>203.41526477906999</v>
      </c>
      <c r="X11" s="9">
        <v>199.93328497256499</v>
      </c>
      <c r="Y11" s="9">
        <v>203.32521309455799</v>
      </c>
      <c r="Z11" s="9">
        <v>194.63099921196101</v>
      </c>
      <c r="AA11" s="9">
        <v>215.24083549526401</v>
      </c>
      <c r="AB11" s="9">
        <v>211.25352770590999</v>
      </c>
      <c r="AC11" s="9">
        <v>204.38004047381401</v>
      </c>
      <c r="AD11" s="9">
        <v>203.16599371499899</v>
      </c>
      <c r="AE11" s="9">
        <v>209.68639018445501</v>
      </c>
      <c r="AF11" s="9">
        <v>215.03235836196501</v>
      </c>
      <c r="AG11" s="9">
        <v>192.58154074174499</v>
      </c>
      <c r="AH11" s="9">
        <v>203.25266143042401</v>
      </c>
      <c r="AI11" s="9">
        <v>215.303284232941</v>
      </c>
      <c r="AJ11" s="9">
        <v>201.50308810444699</v>
      </c>
      <c r="AK11" s="9">
        <v>197.620922257172</v>
      </c>
      <c r="AL11" s="9">
        <v>203.772259684608</v>
      </c>
      <c r="AM11" s="9">
        <v>212.47242091254299</v>
      </c>
      <c r="AN11" s="9">
        <v>226.705457735115</v>
      </c>
      <c r="AO11" s="9">
        <v>208.65866859301801</v>
      </c>
      <c r="AP11" s="9">
        <v>219.10778364631801</v>
      </c>
      <c r="AQ11" s="9">
        <v>215.60705081318301</v>
      </c>
      <c r="AR11" s="9">
        <v>223.905492316378</v>
      </c>
      <c r="AS11" s="9">
        <v>208.59570358498499</v>
      </c>
      <c r="AT11" s="9">
        <v>201.620701169813</v>
      </c>
      <c r="AU11" s="9">
        <v>197.953348158117</v>
      </c>
      <c r="AV11" s="9">
        <v>206.78047096584001</v>
      </c>
      <c r="AW11" s="9">
        <v>216.40913263206701</v>
      </c>
      <c r="AX11" s="9">
        <v>202.20830295222601</v>
      </c>
      <c r="AY11" s="9">
        <v>211.56969663950099</v>
      </c>
      <c r="AZ11" s="9">
        <v>217.57309581171901</v>
      </c>
    </row>
    <row r="12" spans="1:52" x14ac:dyDescent="0.4">
      <c r="A12" s="18"/>
      <c r="B12" s="1">
        <v>50</v>
      </c>
      <c r="C12" s="8">
        <v>138.33049939003999</v>
      </c>
      <c r="D12" s="9">
        <v>149.67467964433999</v>
      </c>
      <c r="E12" s="9">
        <v>150.287633807508</v>
      </c>
      <c r="F12" s="9">
        <v>149.59516015247999</v>
      </c>
      <c r="G12" s="9">
        <v>152.36793698304601</v>
      </c>
      <c r="H12" s="9">
        <v>138.315884678602</v>
      </c>
      <c r="I12" s="9">
        <v>148.516973399081</v>
      </c>
      <c r="J12" s="9">
        <v>135.04816156554401</v>
      </c>
      <c r="K12" s="9">
        <v>143.97825895524801</v>
      </c>
      <c r="L12" s="9">
        <v>157.73571779254499</v>
      </c>
      <c r="M12" s="9">
        <v>147.51082568651799</v>
      </c>
      <c r="N12" s="9">
        <v>129.877253388366</v>
      </c>
      <c r="O12" s="9">
        <v>144.162420640514</v>
      </c>
      <c r="P12" s="9">
        <v>140.49706258357901</v>
      </c>
      <c r="Q12" s="9">
        <v>143.522456972295</v>
      </c>
      <c r="R12" s="9">
        <v>142.055935832589</v>
      </c>
      <c r="S12" s="9">
        <v>140.626040194788</v>
      </c>
      <c r="T12" s="9">
        <v>130.91417908496101</v>
      </c>
      <c r="U12" s="9">
        <v>148.99905377021599</v>
      </c>
      <c r="V12" s="9">
        <v>154.905450826297</v>
      </c>
      <c r="W12" s="9">
        <v>139.43732264968901</v>
      </c>
      <c r="X12" s="9">
        <v>148.86558005623999</v>
      </c>
      <c r="Y12" s="9">
        <v>144.325355882531</v>
      </c>
      <c r="Z12" s="9">
        <v>134.90397913751099</v>
      </c>
      <c r="AA12" s="9">
        <v>155.91427253057699</v>
      </c>
      <c r="AB12" s="9">
        <v>155.53308700967301</v>
      </c>
      <c r="AC12" s="9">
        <v>138.82437198429301</v>
      </c>
      <c r="AD12" s="9">
        <v>146.08302696582899</v>
      </c>
      <c r="AE12" s="9">
        <v>152.32638209532499</v>
      </c>
      <c r="AF12" s="9">
        <v>147.44867957680501</v>
      </c>
      <c r="AG12" s="9">
        <v>138.62612328123001</v>
      </c>
      <c r="AH12" s="9">
        <v>142.99937627190701</v>
      </c>
      <c r="AI12" s="9">
        <v>153.658413504333</v>
      </c>
      <c r="AJ12" s="9">
        <v>138.59569800281099</v>
      </c>
      <c r="AK12" s="9">
        <v>142.14363621687599</v>
      </c>
      <c r="AL12" s="9">
        <v>144.972681735701</v>
      </c>
      <c r="AM12" s="9">
        <v>154.16484990027399</v>
      </c>
      <c r="AN12" s="9">
        <v>161.91223638717699</v>
      </c>
      <c r="AO12" s="9">
        <v>141.73565564240801</v>
      </c>
      <c r="AP12" s="9">
        <v>157.53413769386799</v>
      </c>
      <c r="AQ12" s="9">
        <v>152.97132990712799</v>
      </c>
      <c r="AR12" s="9">
        <v>155.647342156994</v>
      </c>
      <c r="AS12" s="9">
        <v>147.01898693337699</v>
      </c>
      <c r="AT12" s="9">
        <v>144.892326823551</v>
      </c>
      <c r="AU12" s="9">
        <v>140.54551855160901</v>
      </c>
      <c r="AV12" s="9">
        <v>151.21196619833299</v>
      </c>
      <c r="AW12" s="9">
        <v>160.385539383007</v>
      </c>
      <c r="AX12" s="9">
        <v>140.16245193627901</v>
      </c>
      <c r="AY12" s="9">
        <v>140.71097152370501</v>
      </c>
      <c r="AZ12" s="9">
        <v>160.04938281426101</v>
      </c>
    </row>
    <row r="13" spans="1:52" ht="15.4" customHeight="1" x14ac:dyDescent="0.4">
      <c r="A13" s="16" t="s">
        <v>11</v>
      </c>
      <c r="B13" s="3">
        <v>0</v>
      </c>
      <c r="C13" s="7">
        <v>0.40500000000000003</v>
      </c>
      <c r="D13" s="7">
        <v>0.376</v>
      </c>
      <c r="E13" s="7">
        <v>0.39300000000000002</v>
      </c>
      <c r="F13" s="7">
        <v>0.33600000000000002</v>
      </c>
      <c r="G13" s="7">
        <v>0.44500000000000001</v>
      </c>
      <c r="H13" s="7">
        <v>0.38100000000000001</v>
      </c>
      <c r="I13" s="7">
        <v>0.42899999999999999</v>
      </c>
      <c r="J13" s="7">
        <v>0.40100000000000002</v>
      </c>
      <c r="K13" s="7">
        <v>0.36</v>
      </c>
      <c r="L13" s="7">
        <v>0.34300000000000003</v>
      </c>
      <c r="M13" s="7">
        <v>0.35899999999999999</v>
      </c>
      <c r="N13" s="7">
        <v>0.379</v>
      </c>
      <c r="O13" s="7">
        <v>0.35699999999999998</v>
      </c>
      <c r="P13" s="7">
        <v>0.36899999999999999</v>
      </c>
      <c r="Q13" s="7">
        <v>0.42299999999999999</v>
      </c>
      <c r="R13" s="7">
        <v>0.32800000000000001</v>
      </c>
      <c r="S13" s="7">
        <v>0.39</v>
      </c>
      <c r="T13" s="7">
        <v>0.47199999999999998</v>
      </c>
      <c r="U13" s="7">
        <v>0.34399999999999997</v>
      </c>
      <c r="V13" s="7">
        <v>0.33900000000000002</v>
      </c>
      <c r="W13" s="7">
        <v>0.40600000000000003</v>
      </c>
      <c r="X13" s="7">
        <v>0.41299999999999998</v>
      </c>
      <c r="Y13" s="7">
        <v>0.35599999999999998</v>
      </c>
      <c r="Z13" s="7">
        <v>0.40699999999999997</v>
      </c>
      <c r="AA13" s="7">
        <v>0.373</v>
      </c>
      <c r="AB13" s="7">
        <v>0.27500000000000002</v>
      </c>
      <c r="AC13" s="7">
        <v>0.33400000000000002</v>
      </c>
      <c r="AD13" s="7">
        <v>0.39500000000000002</v>
      </c>
      <c r="AE13" s="7">
        <v>0.36</v>
      </c>
      <c r="AF13" s="7">
        <v>0.376</v>
      </c>
      <c r="AG13" s="7">
        <v>0.39500000000000002</v>
      </c>
      <c r="AH13" s="7">
        <v>0.38300000000000001</v>
      </c>
      <c r="AI13" s="7">
        <v>0.33</v>
      </c>
      <c r="AJ13" s="7">
        <v>0.35899999999999999</v>
      </c>
      <c r="AK13" s="7">
        <v>0.38800000000000001</v>
      </c>
      <c r="AL13" s="7">
        <v>0.36899999999999999</v>
      </c>
      <c r="AM13" s="7">
        <v>0.38700000000000001</v>
      </c>
      <c r="AN13" s="7">
        <v>0.32600000000000001</v>
      </c>
      <c r="AO13" s="7">
        <v>0.35799999999999998</v>
      </c>
      <c r="AP13" s="7">
        <v>0.35099999999999998</v>
      </c>
      <c r="AQ13" s="7">
        <v>0.32</v>
      </c>
      <c r="AR13" s="7">
        <v>0.36399999999999999</v>
      </c>
      <c r="AS13" s="7">
        <v>0.32200000000000001</v>
      </c>
      <c r="AT13" s="7">
        <v>0.38300000000000001</v>
      </c>
      <c r="AU13" s="7">
        <v>0.37</v>
      </c>
      <c r="AV13" s="7">
        <v>0.38300000000000001</v>
      </c>
      <c r="AW13" s="7">
        <v>0.35699999999999998</v>
      </c>
      <c r="AX13" s="7">
        <v>0.39800000000000002</v>
      </c>
      <c r="AY13" s="7">
        <v>0.38900000000000001</v>
      </c>
      <c r="AZ13" s="7">
        <v>0.35399999999999998</v>
      </c>
    </row>
    <row r="14" spans="1:52" ht="15.4" customHeight="1" x14ac:dyDescent="0.4">
      <c r="A14" s="17"/>
      <c r="B14" s="3">
        <v>5</v>
      </c>
      <c r="C14" s="7">
        <v>0.26300000000000001</v>
      </c>
      <c r="D14" s="7">
        <v>0.17199999999999999</v>
      </c>
      <c r="E14" s="7">
        <v>0.219</v>
      </c>
      <c r="F14" s="7">
        <v>0.18</v>
      </c>
      <c r="G14" s="7">
        <v>0.30499999999999999</v>
      </c>
      <c r="H14" s="7">
        <v>0.23100000000000001</v>
      </c>
      <c r="I14" s="7">
        <v>0.26300000000000001</v>
      </c>
      <c r="J14" s="7">
        <v>0.223</v>
      </c>
      <c r="K14" s="7">
        <v>0.21199999999999999</v>
      </c>
      <c r="L14" s="7">
        <v>0.185</v>
      </c>
      <c r="M14" s="7">
        <v>0.222</v>
      </c>
      <c r="N14" s="7">
        <v>0.23300000000000001</v>
      </c>
      <c r="O14" s="7">
        <v>0.217</v>
      </c>
      <c r="P14" s="7">
        <v>0.221</v>
      </c>
      <c r="Q14" s="7">
        <v>0.25600000000000001</v>
      </c>
      <c r="R14" s="7">
        <v>0.20399999999999999</v>
      </c>
      <c r="S14" s="7">
        <v>0.24</v>
      </c>
      <c r="T14" s="7">
        <v>0.29199999999999998</v>
      </c>
      <c r="U14" s="7">
        <v>0.20100000000000001</v>
      </c>
      <c r="V14" s="7">
        <v>0.214</v>
      </c>
      <c r="W14" s="7">
        <v>0.255</v>
      </c>
      <c r="X14" s="7">
        <v>0.24099999999999999</v>
      </c>
      <c r="Y14" s="7">
        <v>0.19800000000000001</v>
      </c>
      <c r="Z14" s="7">
        <v>0.21199999999999999</v>
      </c>
      <c r="AA14" s="7">
        <v>0.23400000000000001</v>
      </c>
      <c r="AB14" s="7">
        <v>0.127</v>
      </c>
      <c r="AC14" s="7">
        <v>0.191</v>
      </c>
      <c r="AD14" s="7">
        <v>0.22600000000000001</v>
      </c>
      <c r="AE14" s="7">
        <v>0.16700000000000001</v>
      </c>
      <c r="AF14" s="7">
        <v>0.22900000000000001</v>
      </c>
      <c r="AG14" s="7">
        <v>0.22600000000000001</v>
      </c>
      <c r="AH14" s="7">
        <v>0.24</v>
      </c>
      <c r="AI14" s="7">
        <v>0.182</v>
      </c>
      <c r="AJ14" s="7">
        <v>0.22</v>
      </c>
      <c r="AK14" s="7">
        <v>0.221</v>
      </c>
      <c r="AL14" s="7">
        <v>0.189</v>
      </c>
      <c r="AM14" s="7">
        <v>0.22700000000000001</v>
      </c>
      <c r="AN14" s="7">
        <v>0.17699999999999999</v>
      </c>
      <c r="AO14" s="7">
        <v>0.19900000000000001</v>
      </c>
      <c r="AP14" s="7">
        <v>0.2</v>
      </c>
      <c r="AQ14" s="7">
        <v>0.16900000000000001</v>
      </c>
      <c r="AR14" s="7">
        <v>0.20599999999999999</v>
      </c>
      <c r="AS14" s="7">
        <v>0.185</v>
      </c>
      <c r="AT14" s="7">
        <v>0.20599999999999999</v>
      </c>
      <c r="AU14" s="7">
        <v>0.223</v>
      </c>
      <c r="AV14" s="7">
        <v>0.23300000000000001</v>
      </c>
      <c r="AW14" s="7">
        <v>0.20300000000000001</v>
      </c>
      <c r="AX14" s="7">
        <v>0.26400000000000001</v>
      </c>
      <c r="AY14" s="7">
        <v>0.246</v>
      </c>
      <c r="AZ14" s="7">
        <v>0.19900000000000001</v>
      </c>
    </row>
    <row r="15" spans="1:52" ht="15.4" customHeight="1" x14ac:dyDescent="0.4">
      <c r="A15" s="17"/>
      <c r="B15" s="3">
        <v>10</v>
      </c>
      <c r="C15" s="7">
        <v>0.222</v>
      </c>
      <c r="D15" s="7">
        <v>0.154</v>
      </c>
      <c r="E15" s="7">
        <v>0.189</v>
      </c>
      <c r="F15" s="7">
        <v>0.151</v>
      </c>
      <c r="G15" s="7">
        <v>0.27300000000000002</v>
      </c>
      <c r="H15" s="7">
        <v>0.20899999999999999</v>
      </c>
      <c r="I15" s="7">
        <v>0.247</v>
      </c>
      <c r="J15" s="7">
        <v>0.20100000000000001</v>
      </c>
      <c r="K15" s="7">
        <v>0.191</v>
      </c>
      <c r="L15" s="7">
        <v>0.161</v>
      </c>
      <c r="M15" s="7">
        <v>0.186</v>
      </c>
      <c r="N15" s="7">
        <v>0.22600000000000001</v>
      </c>
      <c r="O15" s="7">
        <v>0.20799999999999999</v>
      </c>
      <c r="P15" s="7">
        <v>0.187</v>
      </c>
      <c r="Q15" s="7">
        <v>0.221</v>
      </c>
      <c r="R15" s="7">
        <v>0.17599999999999999</v>
      </c>
      <c r="S15" s="7">
        <v>0.19600000000000001</v>
      </c>
      <c r="T15" s="7">
        <v>0.254</v>
      </c>
      <c r="U15" s="7">
        <v>0.17499999999999999</v>
      </c>
      <c r="V15" s="7">
        <v>0.185</v>
      </c>
      <c r="W15" s="7">
        <v>0.23799999999999999</v>
      </c>
      <c r="X15" s="7">
        <v>0.20300000000000001</v>
      </c>
      <c r="Y15" s="7">
        <v>0.185</v>
      </c>
      <c r="Z15" s="7">
        <v>0.192</v>
      </c>
      <c r="AA15" s="7">
        <v>0.188</v>
      </c>
      <c r="AB15" s="7">
        <v>0.106</v>
      </c>
      <c r="AC15" s="7">
        <v>0.16300000000000001</v>
      </c>
      <c r="AD15" s="7">
        <v>0.184</v>
      </c>
      <c r="AE15" s="7">
        <v>0.14899999999999999</v>
      </c>
      <c r="AF15" s="7">
        <v>0.20100000000000001</v>
      </c>
      <c r="AG15" s="7">
        <v>0.214</v>
      </c>
      <c r="AH15" s="7">
        <v>0.23799999999999999</v>
      </c>
      <c r="AI15" s="7">
        <v>0.152</v>
      </c>
      <c r="AJ15" s="7">
        <v>0.184</v>
      </c>
      <c r="AK15" s="7">
        <v>0.17799999999999999</v>
      </c>
      <c r="AL15" s="7">
        <v>0.16</v>
      </c>
      <c r="AM15" s="7">
        <v>0.17499999999999999</v>
      </c>
      <c r="AN15" s="7">
        <v>0.154</v>
      </c>
      <c r="AO15" s="7">
        <v>0.19400000000000001</v>
      </c>
      <c r="AP15" s="7">
        <v>0.188</v>
      </c>
      <c r="AQ15" s="7">
        <v>0.14399999999999999</v>
      </c>
      <c r="AR15" s="7">
        <v>0.16700000000000001</v>
      </c>
      <c r="AS15" s="7">
        <v>0.161</v>
      </c>
      <c r="AT15" s="7">
        <v>0.17199999999999999</v>
      </c>
      <c r="AU15" s="7">
        <v>0.20699999999999999</v>
      </c>
      <c r="AV15" s="7">
        <v>0.19700000000000001</v>
      </c>
      <c r="AW15" s="7">
        <v>0.185</v>
      </c>
      <c r="AX15" s="7">
        <v>0.22</v>
      </c>
      <c r="AY15" s="7">
        <v>0.21099999999999999</v>
      </c>
      <c r="AZ15" s="7">
        <v>0.183</v>
      </c>
    </row>
    <row r="16" spans="1:52" ht="15.4" customHeight="1" x14ac:dyDescent="0.4">
      <c r="A16" s="17"/>
      <c r="B16" s="3">
        <v>15</v>
      </c>
      <c r="C16" s="7">
        <v>0.21</v>
      </c>
      <c r="D16" s="7">
        <v>0.14399999999999999</v>
      </c>
      <c r="E16" s="7">
        <v>0.191</v>
      </c>
      <c r="F16" s="7">
        <v>0.158</v>
      </c>
      <c r="G16" s="7">
        <v>0.28399999999999997</v>
      </c>
      <c r="H16" s="7">
        <v>0.20799999999999999</v>
      </c>
      <c r="I16" s="7">
        <v>0.249</v>
      </c>
      <c r="J16" s="7">
        <v>0.20300000000000001</v>
      </c>
      <c r="K16" s="7">
        <v>0.189</v>
      </c>
      <c r="L16" s="7">
        <v>0.16600000000000001</v>
      </c>
      <c r="M16" s="7">
        <v>0.193</v>
      </c>
      <c r="N16" s="7">
        <v>0.21199999999999999</v>
      </c>
      <c r="O16" s="7">
        <v>0.19600000000000001</v>
      </c>
      <c r="P16" s="7">
        <v>0.192</v>
      </c>
      <c r="Q16" s="7">
        <v>0.22</v>
      </c>
      <c r="R16" s="7">
        <v>0.189</v>
      </c>
      <c r="S16" s="7">
        <v>0.193</v>
      </c>
      <c r="T16" s="7">
        <v>0.246</v>
      </c>
      <c r="U16" s="7">
        <v>0.19</v>
      </c>
      <c r="V16" s="7">
        <v>0.16800000000000001</v>
      </c>
      <c r="W16" s="7">
        <v>0.23100000000000001</v>
      </c>
      <c r="X16" s="7">
        <v>0.218</v>
      </c>
      <c r="Y16" s="7">
        <v>0.189</v>
      </c>
      <c r="Z16" s="7">
        <v>0.21</v>
      </c>
      <c r="AA16" s="7">
        <v>0.189</v>
      </c>
      <c r="AB16" s="7">
        <v>0.11700000000000001</v>
      </c>
      <c r="AC16" s="7">
        <v>0.158</v>
      </c>
      <c r="AD16" s="7">
        <v>0.191</v>
      </c>
      <c r="AE16" s="7">
        <v>0.159</v>
      </c>
      <c r="AF16" s="7">
        <v>0.193</v>
      </c>
      <c r="AG16" s="7">
        <v>0.21199999999999999</v>
      </c>
      <c r="AH16" s="7">
        <v>0.22</v>
      </c>
      <c r="AI16" s="7">
        <v>0.15</v>
      </c>
      <c r="AJ16" s="7">
        <v>0.17899999999999999</v>
      </c>
      <c r="AK16" s="7">
        <v>0.186</v>
      </c>
      <c r="AL16" s="7">
        <v>0.17</v>
      </c>
      <c r="AM16" s="7">
        <v>0.17399999999999999</v>
      </c>
      <c r="AN16" s="7">
        <v>0.16300000000000001</v>
      </c>
      <c r="AO16" s="7">
        <v>0.183</v>
      </c>
      <c r="AP16" s="7">
        <v>0.16700000000000001</v>
      </c>
      <c r="AQ16" s="7">
        <v>0.13900000000000001</v>
      </c>
      <c r="AR16" s="7">
        <v>0.157</v>
      </c>
      <c r="AS16" s="7">
        <v>0.16</v>
      </c>
      <c r="AT16" s="7">
        <v>0.17799999999999999</v>
      </c>
      <c r="AU16" s="7">
        <v>0.19800000000000001</v>
      </c>
      <c r="AV16" s="7">
        <v>0.19800000000000001</v>
      </c>
      <c r="AW16" s="7">
        <v>0.187</v>
      </c>
      <c r="AX16" s="7">
        <v>0.214</v>
      </c>
      <c r="AY16" s="7">
        <v>0.19700000000000001</v>
      </c>
      <c r="AZ16" s="7">
        <v>0.17299999999999999</v>
      </c>
    </row>
    <row r="17" spans="1:52" ht="15.4" customHeight="1" x14ac:dyDescent="0.4">
      <c r="A17" s="17"/>
      <c r="B17" s="3">
        <v>20</v>
      </c>
      <c r="C17" s="3">
        <v>0.217</v>
      </c>
      <c r="D17" s="3">
        <v>0.14299999999999999</v>
      </c>
      <c r="E17" s="3">
        <v>0.186</v>
      </c>
      <c r="F17" s="3">
        <v>0.151</v>
      </c>
      <c r="G17" s="3">
        <v>0.27600000000000002</v>
      </c>
      <c r="H17" s="3">
        <v>0.2</v>
      </c>
      <c r="I17" s="3">
        <v>0.23899999999999999</v>
      </c>
      <c r="J17" s="3">
        <v>0.20200000000000001</v>
      </c>
      <c r="K17" s="3">
        <v>0.17899999999999999</v>
      </c>
      <c r="L17" s="3">
        <v>0.161</v>
      </c>
      <c r="M17" s="3">
        <v>0.183</v>
      </c>
      <c r="N17" s="3">
        <v>0.223</v>
      </c>
      <c r="O17" s="3">
        <v>0.19</v>
      </c>
      <c r="P17" s="3">
        <v>0.187</v>
      </c>
      <c r="Q17" s="3">
        <v>0.21199999999999999</v>
      </c>
      <c r="R17" s="3">
        <v>0.188</v>
      </c>
      <c r="S17" s="3">
        <v>0.185</v>
      </c>
      <c r="T17" s="3">
        <v>0.247</v>
      </c>
      <c r="U17" s="3">
        <v>0.184</v>
      </c>
      <c r="V17" s="3">
        <v>0.188</v>
      </c>
      <c r="W17" s="3">
        <v>0.23400000000000001</v>
      </c>
      <c r="X17" s="3">
        <v>0.215</v>
      </c>
      <c r="Y17" s="3">
        <v>0.17899999999999999</v>
      </c>
      <c r="Z17" s="3">
        <v>0.18099999999999999</v>
      </c>
      <c r="AA17" s="3">
        <v>0.20300000000000001</v>
      </c>
      <c r="AB17" s="3">
        <v>0.106</v>
      </c>
      <c r="AC17" s="3">
        <v>0.161</v>
      </c>
      <c r="AD17" s="3">
        <v>0.184</v>
      </c>
      <c r="AE17" s="3">
        <v>0.14899999999999999</v>
      </c>
      <c r="AF17" s="3">
        <v>0.20599999999999999</v>
      </c>
      <c r="AG17" s="3">
        <v>0.20599999999999999</v>
      </c>
      <c r="AH17" s="3">
        <v>0.21099999999999999</v>
      </c>
      <c r="AI17" s="3">
        <v>0.153</v>
      </c>
      <c r="AJ17" s="3">
        <v>0.17499999999999999</v>
      </c>
      <c r="AK17" s="3">
        <v>0.18</v>
      </c>
      <c r="AL17" s="3">
        <v>0.16200000000000001</v>
      </c>
      <c r="AM17" s="3">
        <v>0.17799999999999999</v>
      </c>
      <c r="AN17" s="3">
        <v>0.153</v>
      </c>
      <c r="AO17" s="3">
        <v>0.17899999999999999</v>
      </c>
      <c r="AP17" s="3">
        <v>0.17699999999999999</v>
      </c>
      <c r="AQ17" s="3">
        <v>0.14099999999999999</v>
      </c>
      <c r="AR17" s="3">
        <v>0.154</v>
      </c>
      <c r="AS17" s="3">
        <v>0.157</v>
      </c>
      <c r="AT17" s="3">
        <v>0.189</v>
      </c>
      <c r="AU17" s="3">
        <v>0.19800000000000001</v>
      </c>
      <c r="AV17" s="3">
        <v>0.20599999999999999</v>
      </c>
      <c r="AW17" s="3">
        <v>0.182</v>
      </c>
      <c r="AX17" s="3">
        <v>0.216</v>
      </c>
      <c r="AY17" s="3">
        <v>0.2</v>
      </c>
      <c r="AZ17" s="3">
        <v>0.16400000000000001</v>
      </c>
    </row>
    <row r="18" spans="1:52" ht="15.4" customHeight="1" x14ac:dyDescent="0.4">
      <c r="A18" s="17"/>
      <c r="B18" s="3">
        <v>25</v>
      </c>
      <c r="C18" s="3">
        <v>0.19900000000000001</v>
      </c>
      <c r="D18" s="3">
        <v>0.13700000000000001</v>
      </c>
      <c r="E18" s="3">
        <v>0.17299999999999999</v>
      </c>
      <c r="F18" s="3">
        <v>0.14899999999999999</v>
      </c>
      <c r="G18" s="3">
        <v>0.249</v>
      </c>
      <c r="H18" s="3">
        <v>0.185</v>
      </c>
      <c r="I18" s="3">
        <v>0.222</v>
      </c>
      <c r="J18" s="3">
        <v>0.17899999999999999</v>
      </c>
      <c r="K18" s="3">
        <v>0.183</v>
      </c>
      <c r="L18" s="3">
        <v>0.14199999999999999</v>
      </c>
      <c r="M18" s="3">
        <v>0.16800000000000001</v>
      </c>
      <c r="N18" s="3">
        <v>0.20499999999999999</v>
      </c>
      <c r="O18" s="3">
        <v>0.16900000000000001</v>
      </c>
      <c r="P18" s="3">
        <v>0.182</v>
      </c>
      <c r="Q18" s="3">
        <v>0.20399999999999999</v>
      </c>
      <c r="R18" s="3">
        <v>0.17</v>
      </c>
      <c r="S18" s="3">
        <v>0.17499999999999999</v>
      </c>
      <c r="T18" s="3">
        <v>0.246</v>
      </c>
      <c r="U18" s="3">
        <v>0.17399999999999999</v>
      </c>
      <c r="V18" s="3">
        <v>0.17100000000000001</v>
      </c>
      <c r="W18" s="3">
        <v>0.21199999999999999</v>
      </c>
      <c r="X18" s="3">
        <v>0.191</v>
      </c>
      <c r="Y18" s="3">
        <v>0.16300000000000001</v>
      </c>
      <c r="Z18" s="3">
        <v>0.186</v>
      </c>
      <c r="AA18" s="3">
        <v>0.18099999999999999</v>
      </c>
      <c r="AB18" s="3">
        <v>0.10199999999999999</v>
      </c>
      <c r="AC18" s="3">
        <v>0.14699999999999999</v>
      </c>
      <c r="AD18" s="3">
        <v>0.19</v>
      </c>
      <c r="AE18" s="3">
        <v>0.14899999999999999</v>
      </c>
      <c r="AF18" s="3">
        <v>0.184</v>
      </c>
      <c r="AG18" s="3">
        <v>0.20399999999999999</v>
      </c>
      <c r="AH18" s="3">
        <v>0.192</v>
      </c>
      <c r="AI18" s="3">
        <v>0.13800000000000001</v>
      </c>
      <c r="AJ18" s="3">
        <v>0.16700000000000001</v>
      </c>
      <c r="AK18" s="3">
        <v>0.17299999999999999</v>
      </c>
      <c r="AL18" s="3">
        <v>0.158</v>
      </c>
      <c r="AM18" s="3">
        <v>0.16800000000000001</v>
      </c>
      <c r="AN18" s="3">
        <v>0.14699999999999999</v>
      </c>
      <c r="AO18" s="3">
        <v>0.17100000000000001</v>
      </c>
      <c r="AP18" s="3">
        <v>0.16700000000000001</v>
      </c>
      <c r="AQ18" s="3">
        <v>0.125</v>
      </c>
      <c r="AR18" s="3">
        <v>0.153</v>
      </c>
      <c r="AS18" s="3">
        <v>0.14499999999999999</v>
      </c>
      <c r="AT18" s="3">
        <v>0.17499999999999999</v>
      </c>
      <c r="AU18" s="3">
        <v>0.192</v>
      </c>
      <c r="AV18" s="3">
        <v>0.193</v>
      </c>
      <c r="AW18" s="3">
        <v>0.17199999999999999</v>
      </c>
      <c r="AX18" s="3">
        <v>0.215</v>
      </c>
      <c r="AY18" s="3">
        <v>0.19700000000000001</v>
      </c>
      <c r="AZ18" s="3">
        <v>0.158</v>
      </c>
    </row>
    <row r="19" spans="1:52" ht="15.4" customHeight="1" x14ac:dyDescent="0.4">
      <c r="A19" s="17"/>
      <c r="B19" s="3">
        <v>30</v>
      </c>
      <c r="C19" s="3">
        <v>0.17799999999999999</v>
      </c>
      <c r="D19" s="3">
        <v>0.13400000000000001</v>
      </c>
      <c r="E19" s="3">
        <v>0.16500000000000001</v>
      </c>
      <c r="F19" s="3">
        <v>0.13500000000000001</v>
      </c>
      <c r="G19" s="3">
        <v>0.246</v>
      </c>
      <c r="H19" s="3">
        <v>0.184</v>
      </c>
      <c r="I19" s="3">
        <v>0.22</v>
      </c>
      <c r="J19" s="3">
        <v>0.18</v>
      </c>
      <c r="K19" s="3">
        <v>0.16700000000000001</v>
      </c>
      <c r="L19" s="3">
        <v>0.15</v>
      </c>
      <c r="M19" s="3">
        <v>0.158</v>
      </c>
      <c r="N19" s="3">
        <v>0.20300000000000001</v>
      </c>
      <c r="O19" s="3">
        <v>0.158</v>
      </c>
      <c r="P19" s="3">
        <v>0.17399999999999999</v>
      </c>
      <c r="Q19" s="3">
        <v>0.182</v>
      </c>
      <c r="R19" s="3">
        <v>0.16400000000000001</v>
      </c>
      <c r="S19" s="3">
        <v>0.16600000000000001</v>
      </c>
      <c r="T19" s="3">
        <v>0.20499999999999999</v>
      </c>
      <c r="U19" s="3">
        <v>0.14499999999999999</v>
      </c>
      <c r="V19" s="3">
        <v>0.16400000000000001</v>
      </c>
      <c r="W19" s="3">
        <v>0.21199999999999999</v>
      </c>
      <c r="X19" s="3">
        <v>0.17799999999999999</v>
      </c>
      <c r="Y19" s="3">
        <v>0.16900000000000001</v>
      </c>
      <c r="Z19" s="3">
        <v>0.14099999999999999</v>
      </c>
      <c r="AA19" s="3">
        <v>0.16900000000000001</v>
      </c>
      <c r="AB19" s="3">
        <v>0.112</v>
      </c>
      <c r="AC19" s="3">
        <v>0.13400000000000001</v>
      </c>
      <c r="AD19" s="3">
        <v>0.182</v>
      </c>
      <c r="AE19" s="3">
        <v>0.125</v>
      </c>
      <c r="AF19" s="3">
        <v>0.182</v>
      </c>
      <c r="AG19" s="3">
        <v>0.189</v>
      </c>
      <c r="AH19" s="3">
        <v>0.187</v>
      </c>
      <c r="AI19" s="3">
        <v>0.123</v>
      </c>
      <c r="AJ19" s="3">
        <v>0.161</v>
      </c>
      <c r="AK19" s="3">
        <v>0.14799999999999999</v>
      </c>
      <c r="AL19" s="3">
        <v>0.14000000000000001</v>
      </c>
      <c r="AM19" s="3">
        <v>0.154</v>
      </c>
      <c r="AN19" s="3">
        <v>0.14599999999999999</v>
      </c>
      <c r="AO19" s="3">
        <v>0.161</v>
      </c>
      <c r="AP19" s="3">
        <v>0.16900000000000001</v>
      </c>
      <c r="AQ19" s="3">
        <v>0.11799999999999999</v>
      </c>
      <c r="AR19" s="3">
        <v>0.151</v>
      </c>
      <c r="AS19" s="3">
        <v>0.14000000000000001</v>
      </c>
      <c r="AT19" s="3">
        <v>0.16500000000000001</v>
      </c>
      <c r="AU19" s="3">
        <v>0.17499999999999999</v>
      </c>
      <c r="AV19" s="3">
        <v>0.17599999999999999</v>
      </c>
      <c r="AW19" s="3">
        <v>0.16600000000000001</v>
      </c>
      <c r="AX19" s="3">
        <v>0.19900000000000001</v>
      </c>
      <c r="AY19" s="3">
        <v>0.186</v>
      </c>
      <c r="AZ19" s="3">
        <v>0.13800000000000001</v>
      </c>
    </row>
    <row r="20" spans="1:52" ht="15.4" customHeight="1" x14ac:dyDescent="0.4">
      <c r="A20" s="17"/>
      <c r="B20" s="3">
        <v>35</v>
      </c>
      <c r="C20" s="3">
        <v>0.161</v>
      </c>
      <c r="D20" s="3">
        <v>0.11700000000000001</v>
      </c>
      <c r="E20" s="3">
        <v>0.14799999999999999</v>
      </c>
      <c r="F20" s="3">
        <v>0.108</v>
      </c>
      <c r="G20" s="3">
        <v>0.20799999999999999</v>
      </c>
      <c r="H20" s="3">
        <v>0.13400000000000001</v>
      </c>
      <c r="I20" s="3">
        <v>0.185</v>
      </c>
      <c r="J20" s="3">
        <v>0.154</v>
      </c>
      <c r="K20" s="3">
        <v>0.14899999999999999</v>
      </c>
      <c r="L20" s="3">
        <v>0.127</v>
      </c>
      <c r="M20" s="3">
        <v>0.128</v>
      </c>
      <c r="N20" s="3">
        <v>0.17499999999999999</v>
      </c>
      <c r="O20" s="3">
        <v>0.13</v>
      </c>
      <c r="P20" s="3">
        <v>0.13500000000000001</v>
      </c>
      <c r="Q20" s="3">
        <v>0.157</v>
      </c>
      <c r="R20" s="3">
        <v>0.14000000000000001</v>
      </c>
      <c r="S20" s="3">
        <v>0.15</v>
      </c>
      <c r="T20" s="3">
        <v>0.19900000000000001</v>
      </c>
      <c r="U20" s="3">
        <v>0.13800000000000001</v>
      </c>
      <c r="V20" s="3">
        <v>0.13300000000000001</v>
      </c>
      <c r="W20" s="3">
        <v>0.192</v>
      </c>
      <c r="X20" s="3">
        <v>0.151</v>
      </c>
      <c r="Y20" s="3">
        <v>0.14299999999999999</v>
      </c>
      <c r="Z20" s="3">
        <v>0.14399999999999999</v>
      </c>
      <c r="AA20" s="3">
        <v>0.13800000000000001</v>
      </c>
      <c r="AB20" s="3">
        <v>8.4000000000000005E-2</v>
      </c>
      <c r="AC20" s="3">
        <v>0.12</v>
      </c>
      <c r="AD20" s="3">
        <v>0.152</v>
      </c>
      <c r="AE20" s="3">
        <v>0.107</v>
      </c>
      <c r="AF20" s="3">
        <v>0.155</v>
      </c>
      <c r="AG20" s="3">
        <v>0.17</v>
      </c>
      <c r="AH20" s="3">
        <v>0.15</v>
      </c>
      <c r="AI20" s="3">
        <v>0.10100000000000001</v>
      </c>
      <c r="AJ20" s="3">
        <v>0.13400000000000001</v>
      </c>
      <c r="AK20" s="3">
        <v>0.13200000000000001</v>
      </c>
      <c r="AL20" s="3">
        <v>0.13</v>
      </c>
      <c r="AM20" s="3">
        <v>0.152</v>
      </c>
      <c r="AN20" s="3">
        <v>0.13200000000000001</v>
      </c>
      <c r="AO20" s="3">
        <v>0.14499999999999999</v>
      </c>
      <c r="AP20" s="3">
        <v>0.14099999999999999</v>
      </c>
      <c r="AQ20" s="3">
        <v>9.0999999999999998E-2</v>
      </c>
      <c r="AR20" s="3">
        <v>0.12</v>
      </c>
      <c r="AS20" s="3">
        <v>0.10100000000000001</v>
      </c>
      <c r="AT20" s="3">
        <v>0.151</v>
      </c>
      <c r="AU20" s="3">
        <v>0.14899999999999999</v>
      </c>
      <c r="AV20" s="3">
        <v>0.15</v>
      </c>
      <c r="AW20" s="3">
        <v>0.14699999999999999</v>
      </c>
      <c r="AX20" s="3">
        <v>0.159</v>
      </c>
      <c r="AY20" s="3">
        <v>0.17799999999999999</v>
      </c>
      <c r="AZ20" s="3">
        <v>0.13400000000000001</v>
      </c>
    </row>
    <row r="21" spans="1:52" ht="15.4" customHeight="1" x14ac:dyDescent="0.4">
      <c r="A21" s="17"/>
      <c r="B21" s="3">
        <v>40</v>
      </c>
      <c r="C21" s="3">
        <v>0.182</v>
      </c>
      <c r="D21" s="3">
        <v>0.11700000000000001</v>
      </c>
      <c r="E21" s="3">
        <v>0.153</v>
      </c>
      <c r="F21" s="3">
        <v>0.12</v>
      </c>
      <c r="G21" s="3">
        <v>0.23</v>
      </c>
      <c r="H21" s="3">
        <v>0.15</v>
      </c>
      <c r="I21" s="3">
        <v>0.19800000000000001</v>
      </c>
      <c r="J21" s="3">
        <v>0.154</v>
      </c>
      <c r="K21" s="3">
        <v>0.14099999999999999</v>
      </c>
      <c r="L21" s="3">
        <v>0.12</v>
      </c>
      <c r="M21" s="3">
        <v>0.13100000000000001</v>
      </c>
      <c r="N21" s="3">
        <v>0.183</v>
      </c>
      <c r="O21" s="3">
        <v>0.14299999999999999</v>
      </c>
      <c r="P21" s="3">
        <v>0.14599999999999999</v>
      </c>
      <c r="Q21" s="3">
        <v>0.16900000000000001</v>
      </c>
      <c r="R21" s="3">
        <v>0.14399999999999999</v>
      </c>
      <c r="S21" s="3">
        <v>0.159</v>
      </c>
      <c r="T21" s="3">
        <v>0.187</v>
      </c>
      <c r="U21" s="3">
        <v>0.13</v>
      </c>
      <c r="V21" s="3">
        <v>0.156</v>
      </c>
      <c r="W21" s="3">
        <v>0.19</v>
      </c>
      <c r="X21" s="3">
        <v>0.14199999999999999</v>
      </c>
      <c r="Y21" s="3">
        <v>0.153</v>
      </c>
      <c r="Z21" s="3">
        <v>0.122</v>
      </c>
      <c r="AA21" s="3">
        <v>0.14699999999999999</v>
      </c>
      <c r="AB21" s="3">
        <v>8.3000000000000004E-2</v>
      </c>
      <c r="AC21" s="3">
        <v>0.13100000000000001</v>
      </c>
      <c r="AD21" s="3">
        <v>0.154</v>
      </c>
      <c r="AE21" s="3">
        <v>0.11899999999999999</v>
      </c>
      <c r="AF21" s="3">
        <v>0.155</v>
      </c>
      <c r="AG21" s="3">
        <v>0.151</v>
      </c>
      <c r="AH21" s="3">
        <v>0.185</v>
      </c>
      <c r="AI21" s="3">
        <v>0.123</v>
      </c>
      <c r="AJ21" s="3">
        <v>0.14699999999999999</v>
      </c>
      <c r="AK21" s="3">
        <v>0.13600000000000001</v>
      </c>
      <c r="AL21" s="3">
        <v>0.14299999999999999</v>
      </c>
      <c r="AM21" s="3">
        <v>0.13900000000000001</v>
      </c>
      <c r="AN21" s="3">
        <v>0.14099999999999999</v>
      </c>
      <c r="AO21" s="3">
        <v>0.156</v>
      </c>
      <c r="AP21" s="3">
        <v>0.154</v>
      </c>
      <c r="AQ21" s="3">
        <v>0.107</v>
      </c>
      <c r="AR21" s="3">
        <v>0.122</v>
      </c>
      <c r="AS21" s="3">
        <v>0.123</v>
      </c>
      <c r="AT21" s="3">
        <v>0.16400000000000001</v>
      </c>
      <c r="AU21" s="3">
        <v>0.15</v>
      </c>
      <c r="AV21" s="3">
        <v>0.16300000000000001</v>
      </c>
      <c r="AW21" s="3">
        <v>0.14099999999999999</v>
      </c>
      <c r="AX21" s="3">
        <v>0.183</v>
      </c>
      <c r="AY21" s="3">
        <v>0.16600000000000001</v>
      </c>
      <c r="AZ21" s="3">
        <v>0.14299999999999999</v>
      </c>
    </row>
    <row r="22" spans="1:52" ht="15.4" customHeight="1" x14ac:dyDescent="0.4">
      <c r="A22" s="17"/>
      <c r="B22" s="3">
        <v>45</v>
      </c>
      <c r="C22" s="3">
        <v>0.14599999999999999</v>
      </c>
      <c r="D22" s="3">
        <v>9.0999999999999998E-2</v>
      </c>
      <c r="E22" s="3">
        <v>0.106</v>
      </c>
      <c r="F22" s="3">
        <v>7.9000000000000001E-2</v>
      </c>
      <c r="G22" s="3">
        <v>0.159</v>
      </c>
      <c r="H22" s="3">
        <v>0.11600000000000001</v>
      </c>
      <c r="I22" s="3">
        <v>0.161</v>
      </c>
      <c r="J22" s="3">
        <v>0.11799999999999999</v>
      </c>
      <c r="K22" s="3">
        <v>0.112</v>
      </c>
      <c r="L22" s="3">
        <v>0.10199999999999999</v>
      </c>
      <c r="M22" s="3">
        <v>7.8E-2</v>
      </c>
      <c r="N22" s="3">
        <v>0.14000000000000001</v>
      </c>
      <c r="O22" s="3">
        <v>0.10100000000000001</v>
      </c>
      <c r="P22" s="3">
        <v>0.115</v>
      </c>
      <c r="Q22" s="3">
        <v>0.121</v>
      </c>
      <c r="R22" s="3">
        <v>0.09</v>
      </c>
      <c r="S22" s="3">
        <v>0.13</v>
      </c>
      <c r="T22" s="3">
        <v>0.153</v>
      </c>
      <c r="U22" s="3">
        <v>9.7000000000000003E-2</v>
      </c>
      <c r="V22" s="3">
        <v>9.9000000000000005E-2</v>
      </c>
      <c r="W22" s="3">
        <v>0.157</v>
      </c>
      <c r="X22" s="3">
        <v>0.11</v>
      </c>
      <c r="Y22" s="3">
        <v>0.105</v>
      </c>
      <c r="Z22" s="3">
        <v>9.1999999999999998E-2</v>
      </c>
      <c r="AA22" s="3">
        <v>0.111</v>
      </c>
      <c r="AB22" s="3">
        <v>5.7000000000000002E-2</v>
      </c>
      <c r="AC22" s="3">
        <v>0.10100000000000001</v>
      </c>
      <c r="AD22" s="3">
        <v>0.11600000000000001</v>
      </c>
      <c r="AE22" s="3">
        <v>9.0999999999999998E-2</v>
      </c>
      <c r="AF22" s="3">
        <v>0.123</v>
      </c>
      <c r="AG22" s="3">
        <v>0.11700000000000001</v>
      </c>
      <c r="AH22" s="3">
        <v>0.13800000000000001</v>
      </c>
      <c r="AI22" s="3">
        <v>7.8E-2</v>
      </c>
      <c r="AJ22" s="3">
        <v>0.126</v>
      </c>
      <c r="AK22" s="3">
        <v>0.10100000000000001</v>
      </c>
      <c r="AL22" s="3">
        <v>0.11799999999999999</v>
      </c>
      <c r="AM22" s="3">
        <v>0.127</v>
      </c>
      <c r="AN22" s="3">
        <v>0.105</v>
      </c>
      <c r="AO22" s="3">
        <v>9.7000000000000003E-2</v>
      </c>
      <c r="AP22" s="3">
        <v>0.108</v>
      </c>
      <c r="AQ22" s="3">
        <v>7.8E-2</v>
      </c>
      <c r="AR22" s="3">
        <v>0.10299999999999999</v>
      </c>
      <c r="AS22" s="3">
        <v>0.10100000000000001</v>
      </c>
      <c r="AT22" s="3">
        <v>0.126</v>
      </c>
      <c r="AU22" s="3">
        <v>0.128</v>
      </c>
      <c r="AV22" s="3">
        <v>0.125</v>
      </c>
      <c r="AW22" s="3">
        <v>0.111</v>
      </c>
      <c r="AX22" s="3">
        <v>0.13900000000000001</v>
      </c>
      <c r="AY22" s="3">
        <v>0.126</v>
      </c>
      <c r="AZ22" s="3">
        <v>0.109</v>
      </c>
    </row>
    <row r="23" spans="1:52" ht="15.4" customHeight="1" x14ac:dyDescent="0.4">
      <c r="A23" s="18"/>
      <c r="B23" s="3">
        <v>50</v>
      </c>
      <c r="C23" s="3">
        <v>0.20300000000000001</v>
      </c>
      <c r="D23" s="3">
        <v>0.14399999999999999</v>
      </c>
      <c r="E23" s="3">
        <v>0.17399999999999999</v>
      </c>
      <c r="F23" s="3">
        <v>0.14699999999999999</v>
      </c>
      <c r="G23" s="3">
        <v>0.24199999999999999</v>
      </c>
      <c r="H23" s="3">
        <v>0.185</v>
      </c>
      <c r="I23" s="3">
        <v>0.22600000000000001</v>
      </c>
      <c r="J23" s="3">
        <v>0.17799999999999999</v>
      </c>
      <c r="K23" s="3">
        <v>0.17799999999999999</v>
      </c>
      <c r="L23" s="3">
        <v>0.14599999999999999</v>
      </c>
      <c r="M23" s="3">
        <v>0.16300000000000001</v>
      </c>
      <c r="N23" s="3">
        <v>0.21299999999999999</v>
      </c>
      <c r="O23" s="3">
        <v>0.17</v>
      </c>
      <c r="P23" s="3">
        <v>0.184</v>
      </c>
      <c r="Q23" s="3">
        <v>0.19900000000000001</v>
      </c>
      <c r="R23" s="3">
        <v>0.16900000000000001</v>
      </c>
      <c r="S23" s="3">
        <v>0.17199999999999999</v>
      </c>
      <c r="T23" s="3">
        <v>0.23400000000000001</v>
      </c>
      <c r="U23" s="3">
        <v>0.17199999999999999</v>
      </c>
      <c r="V23" s="3">
        <v>0.16900000000000001</v>
      </c>
      <c r="W23" s="3">
        <v>0.20899999999999999</v>
      </c>
      <c r="X23" s="3">
        <v>0.191</v>
      </c>
      <c r="Y23" s="3">
        <v>0.16700000000000001</v>
      </c>
      <c r="Z23" s="3">
        <v>0.18099999999999999</v>
      </c>
      <c r="AA23" s="3">
        <v>0.17799999999999999</v>
      </c>
      <c r="AB23" s="3">
        <v>0.10299999999999999</v>
      </c>
      <c r="AC23" s="3">
        <v>0.157</v>
      </c>
      <c r="AD23" s="3">
        <v>0.18099999999999999</v>
      </c>
      <c r="AE23" s="3">
        <v>0.14099999999999999</v>
      </c>
      <c r="AF23" s="3">
        <v>0.192</v>
      </c>
      <c r="AG23" s="3">
        <v>0.193</v>
      </c>
      <c r="AH23" s="3">
        <v>0.20599999999999999</v>
      </c>
      <c r="AI23" s="3">
        <v>0.14199999999999999</v>
      </c>
      <c r="AJ23" s="3">
        <v>0.16700000000000001</v>
      </c>
      <c r="AK23" s="3">
        <v>0.16700000000000001</v>
      </c>
      <c r="AL23" s="3">
        <v>0.153</v>
      </c>
      <c r="AM23" s="3">
        <v>0.17299999999999999</v>
      </c>
      <c r="AN23" s="3">
        <v>0.14599999999999999</v>
      </c>
      <c r="AO23" s="3">
        <v>0.17599999999999999</v>
      </c>
      <c r="AP23" s="3">
        <v>0.17699999999999999</v>
      </c>
      <c r="AQ23" s="3">
        <v>0.127</v>
      </c>
      <c r="AR23" s="3">
        <v>0.14499999999999999</v>
      </c>
      <c r="AS23" s="3">
        <v>0.152</v>
      </c>
      <c r="AT23" s="3">
        <v>0.17199999999999999</v>
      </c>
      <c r="AU23" s="3">
        <v>0.182</v>
      </c>
      <c r="AV23" s="3">
        <v>0.19</v>
      </c>
      <c r="AW23" s="3">
        <v>0.14899999999999999</v>
      </c>
      <c r="AX23" s="3">
        <v>0.20899999999999999</v>
      </c>
      <c r="AY23" s="3">
        <v>0.183</v>
      </c>
      <c r="AZ23" s="3">
        <v>0.16200000000000001</v>
      </c>
    </row>
    <row r="24" spans="1:52" s="13" customFormat="1" x14ac:dyDescent="0.4">
      <c r="A24" s="22" t="s">
        <v>66</v>
      </c>
      <c r="B24" s="12">
        <v>0</v>
      </c>
      <c r="C24" s="12">
        <f>1-C13/0.405</f>
        <v>0</v>
      </c>
      <c r="D24" s="12">
        <f>1-D13/0.376</f>
        <v>0</v>
      </c>
      <c r="E24" s="12">
        <f>1-E13/0.393</f>
        <v>0</v>
      </c>
      <c r="F24" s="12">
        <f>1-F13/0.336</f>
        <v>0</v>
      </c>
      <c r="G24" s="12">
        <f>1-G13/0.445</f>
        <v>0</v>
      </c>
      <c r="H24" s="12">
        <f>1-H13/0.381</f>
        <v>0</v>
      </c>
      <c r="I24" s="12">
        <f>1-I13/0.429</f>
        <v>0</v>
      </c>
      <c r="J24" s="12">
        <f>1-J13/0.401</f>
        <v>0</v>
      </c>
      <c r="K24" s="12">
        <f>1-K13/0.36</f>
        <v>0</v>
      </c>
      <c r="L24" s="12">
        <f>1-L13/0.343</f>
        <v>0</v>
      </c>
      <c r="M24" s="12">
        <f>1-M13/0.359</f>
        <v>0</v>
      </c>
      <c r="N24" s="12">
        <f>1-N13/0.379</f>
        <v>0</v>
      </c>
      <c r="O24" s="12">
        <f>1-O13/0.357</f>
        <v>0</v>
      </c>
      <c r="P24" s="12">
        <f>1-P13/0.369</f>
        <v>0</v>
      </c>
      <c r="Q24" s="12">
        <f>1-Q13/0.423</f>
        <v>0</v>
      </c>
      <c r="R24" s="12">
        <f>1-R13/0.328</f>
        <v>0</v>
      </c>
      <c r="S24" s="12">
        <f>1-S13/0.39</f>
        <v>0</v>
      </c>
      <c r="T24" s="12">
        <f>1-T13/0.472</f>
        <v>0</v>
      </c>
      <c r="U24" s="12">
        <f>1-U13/0.344</f>
        <v>0</v>
      </c>
      <c r="V24" s="12">
        <f>1-V13/0.339</f>
        <v>0</v>
      </c>
      <c r="W24" s="12">
        <f>1-W13/0.406</f>
        <v>0</v>
      </c>
      <c r="X24" s="12">
        <f>1-X13/0.413</f>
        <v>0</v>
      </c>
      <c r="Y24" s="12">
        <f>1-Y13/0.356</f>
        <v>0</v>
      </c>
      <c r="Z24" s="12">
        <f>1-Z13/0.407</f>
        <v>0</v>
      </c>
      <c r="AA24" s="12">
        <f>1-AA13/0.373</f>
        <v>0</v>
      </c>
      <c r="AB24" s="12">
        <f>1-AB13/0.275</f>
        <v>0</v>
      </c>
      <c r="AC24" s="12">
        <f>1-AC13/0.334</f>
        <v>0</v>
      </c>
      <c r="AD24" s="12">
        <f>1-AD13/0.395</f>
        <v>0</v>
      </c>
      <c r="AE24" s="12">
        <f>1-AE13/0.36</f>
        <v>0</v>
      </c>
      <c r="AF24" s="12">
        <f>1-AF13/0.376</f>
        <v>0</v>
      </c>
      <c r="AG24" s="12">
        <f>1-AG13/0.395</f>
        <v>0</v>
      </c>
      <c r="AH24" s="12">
        <f>1-AH13/0.383</f>
        <v>0</v>
      </c>
      <c r="AI24" s="12">
        <f>1-AI13/0.33</f>
        <v>0</v>
      </c>
      <c r="AJ24" s="12">
        <f>1-AJ13/0.359</f>
        <v>0</v>
      </c>
      <c r="AK24" s="12">
        <f>1-AK13/0.388</f>
        <v>0</v>
      </c>
      <c r="AL24" s="12">
        <f>1-AL13/0.369</f>
        <v>0</v>
      </c>
      <c r="AM24" s="12">
        <f>1-AM13/0.387</f>
        <v>0</v>
      </c>
      <c r="AN24" s="12">
        <f>1-AN13/0.326</f>
        <v>0</v>
      </c>
      <c r="AO24" s="12">
        <f>1-AO13/0.358</f>
        <v>0</v>
      </c>
      <c r="AP24" s="12">
        <f>1-AP13/0.351</f>
        <v>0</v>
      </c>
      <c r="AQ24" s="12">
        <f>1-AQ13/0.32</f>
        <v>0</v>
      </c>
      <c r="AR24" s="12">
        <f>1-AR13/0.364</f>
        <v>0</v>
      </c>
      <c r="AS24" s="12">
        <f>1-AS13/0.322</f>
        <v>0</v>
      </c>
      <c r="AT24" s="12">
        <f>1-AT13/0.383</f>
        <v>0</v>
      </c>
      <c r="AU24" s="12">
        <f>1-AU13/0.37</f>
        <v>0</v>
      </c>
      <c r="AV24" s="12">
        <f>1-AV13/0.383</f>
        <v>0</v>
      </c>
      <c r="AW24" s="12">
        <f t="shared" ref="AW24:AW34" si="0">1-AW13/0.357</f>
        <v>0</v>
      </c>
      <c r="AX24" s="12">
        <f>1-AX13/0.398</f>
        <v>0</v>
      </c>
      <c r="AY24" s="12">
        <f>1-AY13/0.389</f>
        <v>0</v>
      </c>
      <c r="AZ24" s="12">
        <f>1-AZ13/0.354</f>
        <v>0</v>
      </c>
    </row>
    <row r="25" spans="1:52" s="13" customFormat="1" x14ac:dyDescent="0.4">
      <c r="A25" s="23"/>
      <c r="B25" s="12">
        <v>5</v>
      </c>
      <c r="C25" s="12">
        <f t="shared" ref="C25:C34" si="1">1-C14/0.405</f>
        <v>0.35061728395061731</v>
      </c>
      <c r="D25" s="12">
        <f t="shared" ref="D25:D34" si="2">1-D14/0.376</f>
        <v>0.54255319148936176</v>
      </c>
      <c r="E25" s="12">
        <f t="shared" ref="E25:E34" si="3">1-E14/0.393</f>
        <v>0.44274809160305351</v>
      </c>
      <c r="F25" s="12">
        <f t="shared" ref="F25:F34" si="4">1-F14/0.336</f>
        <v>0.4642857142857143</v>
      </c>
      <c r="G25" s="12">
        <f t="shared" ref="G25:G34" si="5">1-G14/0.445</f>
        <v>0.3146067415730337</v>
      </c>
      <c r="H25" s="12">
        <f t="shared" ref="H25:H34" si="6">1-H14/0.381</f>
        <v>0.39370078740157477</v>
      </c>
      <c r="I25" s="12">
        <f t="shared" ref="I25:I34" si="7">1-I14/0.429</f>
        <v>0.38694638694638694</v>
      </c>
      <c r="J25" s="12">
        <f t="shared" ref="J25:J34" si="8">1-J14/0.401</f>
        <v>0.44389027431421446</v>
      </c>
      <c r="K25" s="12">
        <f t="shared" ref="K25:K34" si="9">1-K14/0.36</f>
        <v>0.41111111111111109</v>
      </c>
      <c r="L25" s="12">
        <f t="shared" ref="L25:L34" si="10">1-L14/0.343</f>
        <v>0.46064139941690962</v>
      </c>
      <c r="M25" s="12">
        <f t="shared" ref="M25:M34" si="11">1-M14/0.359</f>
        <v>0.38161559888579388</v>
      </c>
      <c r="N25" s="12">
        <f t="shared" ref="N25:N34" si="12">1-N14/0.379</f>
        <v>0.38522427440633245</v>
      </c>
      <c r="O25" s="12">
        <f t="shared" ref="O25:O34" si="13">1-O14/0.357</f>
        <v>0.39215686274509798</v>
      </c>
      <c r="P25" s="12">
        <f t="shared" ref="P25:P34" si="14">1-P14/0.369</f>
        <v>0.40108401084010836</v>
      </c>
      <c r="Q25" s="12">
        <f t="shared" ref="Q25:Q34" si="15">1-Q14/0.423</f>
        <v>0.39479905437352247</v>
      </c>
      <c r="R25" s="12">
        <f t="shared" ref="R25:R34" si="16">1-R14/0.328</f>
        <v>0.37804878048780499</v>
      </c>
      <c r="S25" s="12">
        <f t="shared" ref="S25:S34" si="17">1-S14/0.39</f>
        <v>0.38461538461538469</v>
      </c>
      <c r="T25" s="12">
        <f t="shared" ref="T25:T34" si="18">1-T14/0.472</f>
        <v>0.38135593220338981</v>
      </c>
      <c r="U25" s="12">
        <f t="shared" ref="U25:U34" si="19">1-U14/0.344</f>
        <v>0.41569767441860461</v>
      </c>
      <c r="V25" s="12">
        <f t="shared" ref="V25:V34" si="20">1-V14/0.339</f>
        <v>0.368731563421829</v>
      </c>
      <c r="W25" s="12">
        <f t="shared" ref="W25:W34" si="21">1-W14/0.406</f>
        <v>0.3719211822660099</v>
      </c>
      <c r="X25" s="12">
        <f t="shared" ref="X25:X34" si="22">1-X14/0.413</f>
        <v>0.41646489104116224</v>
      </c>
      <c r="Y25" s="12">
        <f t="shared" ref="Y25:Y34" si="23">1-Y14/0.356</f>
        <v>0.4438202247191011</v>
      </c>
      <c r="Z25" s="12">
        <f t="shared" ref="Z25:Z34" si="24">1-Z14/0.407</f>
        <v>0.47911547911547914</v>
      </c>
      <c r="AA25" s="12">
        <f t="shared" ref="AA25:AA34" si="25">1-AA14/0.373</f>
        <v>0.37265415549597847</v>
      </c>
      <c r="AB25" s="12">
        <f t="shared" ref="AB25:AB34" si="26">1-AB14/0.275</f>
        <v>0.53818181818181821</v>
      </c>
      <c r="AC25" s="12">
        <f t="shared" ref="AC25:AC34" si="27">1-AC14/0.334</f>
        <v>0.42814371257485029</v>
      </c>
      <c r="AD25" s="12">
        <f t="shared" ref="AD25:AD34" si="28">1-AD14/0.395</f>
        <v>0.42784810126582284</v>
      </c>
      <c r="AE25" s="12">
        <f t="shared" ref="AE25:AE34" si="29">1-AE14/0.36</f>
        <v>0.53611111111111109</v>
      </c>
      <c r="AF25" s="12">
        <f t="shared" ref="AF25:AF34" si="30">1-AF14/0.376</f>
        <v>0.39095744680851063</v>
      </c>
      <c r="AG25" s="12">
        <f t="shared" ref="AG25:AG34" si="31">1-AG14/0.395</f>
        <v>0.42784810126582284</v>
      </c>
      <c r="AH25" s="12">
        <f t="shared" ref="AH25:AH34" si="32">1-AH14/0.383</f>
        <v>0.37336814621409931</v>
      </c>
      <c r="AI25" s="12">
        <f t="shared" ref="AI25:AI34" si="33">1-AI14/0.33</f>
        <v>0.44848484848484849</v>
      </c>
      <c r="AJ25" s="12">
        <f t="shared" ref="AJ25:AJ34" si="34">1-AJ14/0.359</f>
        <v>0.38718662952646232</v>
      </c>
      <c r="AK25" s="12">
        <f t="shared" ref="AK25:AK34" si="35">1-AK14/0.388</f>
        <v>0.43041237113402064</v>
      </c>
      <c r="AL25" s="12">
        <f t="shared" ref="AL25:AL34" si="36">1-AL14/0.369</f>
        <v>0.48780487804878048</v>
      </c>
      <c r="AM25" s="12">
        <f t="shared" ref="AM25:AM34" si="37">1-AM14/0.387</f>
        <v>0.41343669250645998</v>
      </c>
      <c r="AN25" s="12">
        <f t="shared" ref="AN25:AN34" si="38">1-AN14/0.326</f>
        <v>0.45705521472392641</v>
      </c>
      <c r="AO25" s="12">
        <f t="shared" ref="AO25:AO34" si="39">1-AO14/0.358</f>
        <v>0.44413407821229045</v>
      </c>
      <c r="AP25" s="12">
        <f t="shared" ref="AP25:AP34" si="40">1-AP14/0.351</f>
        <v>0.43019943019943019</v>
      </c>
      <c r="AQ25" s="12">
        <f t="shared" ref="AQ25:AQ34" si="41">1-AQ14/0.32</f>
        <v>0.47187499999999993</v>
      </c>
      <c r="AR25" s="12">
        <f t="shared" ref="AR25:AR34" si="42">1-AR14/0.364</f>
        <v>0.43406593406593408</v>
      </c>
      <c r="AS25" s="12">
        <f t="shared" ref="AS25:AS34" si="43">1-AS14/0.322</f>
        <v>0.42546583850931674</v>
      </c>
      <c r="AT25" s="12">
        <f t="shared" ref="AT25:AT34" si="44">1-AT14/0.383</f>
        <v>0.46214099216710192</v>
      </c>
      <c r="AU25" s="12">
        <f t="shared" ref="AU25:AU34" si="45">1-AU14/0.37</f>
        <v>0.39729729729729724</v>
      </c>
      <c r="AV25" s="12">
        <f t="shared" ref="AV25:AV34" si="46">1-AV14/0.383</f>
        <v>0.39164490861618795</v>
      </c>
      <c r="AW25" s="12">
        <f t="shared" si="0"/>
        <v>0.43137254901960775</v>
      </c>
      <c r="AX25" s="12">
        <f t="shared" ref="AX25:AX34" si="47">1-AX14/0.398</f>
        <v>0.33668341708542715</v>
      </c>
      <c r="AY25" s="12">
        <f t="shared" ref="AY25:AY34" si="48">1-AY14/0.389</f>
        <v>0.36760925449871473</v>
      </c>
      <c r="AZ25" s="12">
        <f t="shared" ref="AZ25:AZ34" si="49">1-AZ14/0.354</f>
        <v>0.43785310734463267</v>
      </c>
    </row>
    <row r="26" spans="1:52" s="13" customFormat="1" x14ac:dyDescent="0.4">
      <c r="A26" s="23"/>
      <c r="B26" s="12">
        <v>10</v>
      </c>
      <c r="C26" s="12">
        <f t="shared" si="1"/>
        <v>0.45185185185185184</v>
      </c>
      <c r="D26" s="12">
        <f t="shared" si="2"/>
        <v>0.59042553191489366</v>
      </c>
      <c r="E26" s="12">
        <f t="shared" si="3"/>
        <v>0.51908396946564883</v>
      </c>
      <c r="F26" s="12">
        <f t="shared" si="4"/>
        <v>0.55059523809523814</v>
      </c>
      <c r="G26" s="12">
        <f t="shared" si="5"/>
        <v>0.38651685393258428</v>
      </c>
      <c r="H26" s="12">
        <f t="shared" si="6"/>
        <v>0.45144356955380582</v>
      </c>
      <c r="I26" s="12">
        <f t="shared" si="7"/>
        <v>0.4242424242424242</v>
      </c>
      <c r="J26" s="12">
        <f t="shared" si="8"/>
        <v>0.49875311720698257</v>
      </c>
      <c r="K26" s="12">
        <f t="shared" si="9"/>
        <v>0.46944444444444444</v>
      </c>
      <c r="L26" s="12">
        <f t="shared" si="10"/>
        <v>0.53061224489795922</v>
      </c>
      <c r="M26" s="12">
        <f t="shared" si="11"/>
        <v>0.48189415041782724</v>
      </c>
      <c r="N26" s="12">
        <f t="shared" si="12"/>
        <v>0.40369393139841692</v>
      </c>
      <c r="O26" s="12">
        <f t="shared" si="13"/>
        <v>0.41736694677871145</v>
      </c>
      <c r="P26" s="12">
        <f t="shared" si="14"/>
        <v>0.49322493224932251</v>
      </c>
      <c r="Q26" s="12">
        <f t="shared" si="15"/>
        <v>0.47754137115839246</v>
      </c>
      <c r="R26" s="12">
        <f t="shared" si="16"/>
        <v>0.46341463414634154</v>
      </c>
      <c r="S26" s="12">
        <f t="shared" si="17"/>
        <v>0.49743589743589745</v>
      </c>
      <c r="T26" s="12">
        <f t="shared" si="18"/>
        <v>0.46186440677966101</v>
      </c>
      <c r="U26" s="12">
        <f t="shared" si="19"/>
        <v>0.49127906976744184</v>
      </c>
      <c r="V26" s="12">
        <f t="shared" si="20"/>
        <v>0.45427728613569329</v>
      </c>
      <c r="W26" s="12">
        <f t="shared" si="21"/>
        <v>0.41379310344827591</v>
      </c>
      <c r="X26" s="12">
        <f t="shared" si="22"/>
        <v>0.50847457627118642</v>
      </c>
      <c r="Y26" s="12">
        <f t="shared" si="23"/>
        <v>0.4803370786516854</v>
      </c>
      <c r="Z26" s="12">
        <f t="shared" si="24"/>
        <v>0.52825552825552824</v>
      </c>
      <c r="AA26" s="12">
        <f t="shared" si="25"/>
        <v>0.49597855227882037</v>
      </c>
      <c r="AB26" s="12">
        <f t="shared" si="26"/>
        <v>0.61454545454545451</v>
      </c>
      <c r="AC26" s="12">
        <f t="shared" si="27"/>
        <v>0.5119760479041916</v>
      </c>
      <c r="AD26" s="12">
        <f t="shared" si="28"/>
        <v>0.53417721518987338</v>
      </c>
      <c r="AE26" s="12">
        <f t="shared" si="29"/>
        <v>0.58611111111111114</v>
      </c>
      <c r="AF26" s="12">
        <f t="shared" si="30"/>
        <v>0.46542553191489355</v>
      </c>
      <c r="AG26" s="12">
        <f t="shared" si="31"/>
        <v>0.45822784810126582</v>
      </c>
      <c r="AH26" s="12">
        <f t="shared" si="32"/>
        <v>0.37859007832898173</v>
      </c>
      <c r="AI26" s="12">
        <f t="shared" si="33"/>
        <v>0.53939393939393943</v>
      </c>
      <c r="AJ26" s="12">
        <f t="shared" si="34"/>
        <v>0.48746518105849579</v>
      </c>
      <c r="AK26" s="12">
        <f t="shared" si="35"/>
        <v>0.54123711340206193</v>
      </c>
      <c r="AL26" s="12">
        <f t="shared" si="36"/>
        <v>0.56639566395663954</v>
      </c>
      <c r="AM26" s="12">
        <f t="shared" si="37"/>
        <v>0.54780361757105944</v>
      </c>
      <c r="AN26" s="12">
        <f t="shared" si="38"/>
        <v>0.52760736196319025</v>
      </c>
      <c r="AO26" s="12">
        <f t="shared" si="39"/>
        <v>0.45810055865921784</v>
      </c>
      <c r="AP26" s="12">
        <f t="shared" si="40"/>
        <v>0.46438746438746437</v>
      </c>
      <c r="AQ26" s="12">
        <f t="shared" si="41"/>
        <v>0.55000000000000004</v>
      </c>
      <c r="AR26" s="12">
        <f t="shared" si="42"/>
        <v>0.54120879120879117</v>
      </c>
      <c r="AS26" s="12">
        <f t="shared" si="43"/>
        <v>0.5</v>
      </c>
      <c r="AT26" s="12">
        <f t="shared" si="44"/>
        <v>0.55091383812010442</v>
      </c>
      <c r="AU26" s="12">
        <f t="shared" si="45"/>
        <v>0.44054054054054059</v>
      </c>
      <c r="AV26" s="12">
        <f t="shared" si="46"/>
        <v>0.48563968668407309</v>
      </c>
      <c r="AW26" s="12">
        <f t="shared" si="0"/>
        <v>0.48179271708683469</v>
      </c>
      <c r="AX26" s="12">
        <f t="shared" si="47"/>
        <v>0.44723618090452266</v>
      </c>
      <c r="AY26" s="12">
        <f t="shared" si="48"/>
        <v>0.4575835475578407</v>
      </c>
      <c r="AZ26" s="12">
        <f t="shared" si="49"/>
        <v>0.48305084745762705</v>
      </c>
    </row>
    <row r="27" spans="1:52" s="13" customFormat="1" x14ac:dyDescent="0.4">
      <c r="A27" s="23"/>
      <c r="B27" s="12">
        <v>15</v>
      </c>
      <c r="C27" s="12">
        <f t="shared" si="1"/>
        <v>0.48148148148148151</v>
      </c>
      <c r="D27" s="12">
        <f t="shared" si="2"/>
        <v>0.61702127659574468</v>
      </c>
      <c r="E27" s="12">
        <f t="shared" si="3"/>
        <v>0.51399491094147587</v>
      </c>
      <c r="F27" s="12">
        <f t="shared" si="4"/>
        <v>0.52976190476190477</v>
      </c>
      <c r="G27" s="12">
        <f t="shared" si="5"/>
        <v>0.36179775280898885</v>
      </c>
      <c r="H27" s="12">
        <f t="shared" si="6"/>
        <v>0.45406824146981628</v>
      </c>
      <c r="I27" s="12">
        <f t="shared" si="7"/>
        <v>0.41958041958041958</v>
      </c>
      <c r="J27" s="12">
        <f t="shared" si="8"/>
        <v>0.49376558603491272</v>
      </c>
      <c r="K27" s="12">
        <f t="shared" si="9"/>
        <v>0.47499999999999998</v>
      </c>
      <c r="L27" s="12">
        <f t="shared" si="10"/>
        <v>0.51603498542274051</v>
      </c>
      <c r="M27" s="12">
        <f t="shared" si="11"/>
        <v>0.46239554317548748</v>
      </c>
      <c r="N27" s="12">
        <f t="shared" si="12"/>
        <v>0.44063324538258575</v>
      </c>
      <c r="O27" s="12">
        <f t="shared" si="13"/>
        <v>0.4509803921568627</v>
      </c>
      <c r="P27" s="12">
        <f t="shared" si="14"/>
        <v>0.47967479674796742</v>
      </c>
      <c r="Q27" s="12">
        <f t="shared" si="15"/>
        <v>0.47990543735224589</v>
      </c>
      <c r="R27" s="12">
        <f t="shared" si="16"/>
        <v>0.42378048780487809</v>
      </c>
      <c r="S27" s="12">
        <f t="shared" si="17"/>
        <v>0.50512820512820511</v>
      </c>
      <c r="T27" s="12">
        <f t="shared" si="18"/>
        <v>0.47881355932203384</v>
      </c>
      <c r="U27" s="12">
        <f t="shared" si="19"/>
        <v>0.44767441860465107</v>
      </c>
      <c r="V27" s="12">
        <f t="shared" si="20"/>
        <v>0.50442477876106195</v>
      </c>
      <c r="W27" s="12">
        <f t="shared" si="21"/>
        <v>0.43103448275862066</v>
      </c>
      <c r="X27" s="12">
        <f t="shared" si="22"/>
        <v>0.47215496368038734</v>
      </c>
      <c r="Y27" s="12">
        <f t="shared" si="23"/>
        <v>0.4691011235955056</v>
      </c>
      <c r="Z27" s="12">
        <f t="shared" si="24"/>
        <v>0.48402948402948398</v>
      </c>
      <c r="AA27" s="12">
        <f t="shared" si="25"/>
        <v>0.49329758713136729</v>
      </c>
      <c r="AB27" s="12">
        <f t="shared" si="26"/>
        <v>0.57454545454545458</v>
      </c>
      <c r="AC27" s="12">
        <f t="shared" si="27"/>
        <v>0.52694610778443118</v>
      </c>
      <c r="AD27" s="12">
        <f t="shared" si="28"/>
        <v>0.51645569620253173</v>
      </c>
      <c r="AE27" s="12">
        <f t="shared" si="29"/>
        <v>0.55833333333333335</v>
      </c>
      <c r="AF27" s="12">
        <f t="shared" si="30"/>
        <v>0.48670212765957444</v>
      </c>
      <c r="AG27" s="12">
        <f t="shared" si="31"/>
        <v>0.46329113924050636</v>
      </c>
      <c r="AH27" s="12">
        <f t="shared" si="32"/>
        <v>0.4255874673629243</v>
      </c>
      <c r="AI27" s="12">
        <f t="shared" si="33"/>
        <v>0.54545454545454541</v>
      </c>
      <c r="AJ27" s="12">
        <f t="shared" si="34"/>
        <v>0.50139275766016711</v>
      </c>
      <c r="AK27" s="12">
        <f t="shared" si="35"/>
        <v>0.52061855670103097</v>
      </c>
      <c r="AL27" s="12">
        <f t="shared" si="36"/>
        <v>0.53929539295392948</v>
      </c>
      <c r="AM27" s="12">
        <f t="shared" si="37"/>
        <v>0.5503875968992249</v>
      </c>
      <c r="AN27" s="12">
        <f t="shared" si="38"/>
        <v>0.5</v>
      </c>
      <c r="AO27" s="12">
        <f t="shared" si="39"/>
        <v>0.48882681564245811</v>
      </c>
      <c r="AP27" s="12">
        <f t="shared" si="40"/>
        <v>0.5242165242165242</v>
      </c>
      <c r="AQ27" s="12">
        <f t="shared" si="41"/>
        <v>0.56562500000000004</v>
      </c>
      <c r="AR27" s="12">
        <f t="shared" si="42"/>
        <v>0.56868131868131866</v>
      </c>
      <c r="AS27" s="12">
        <f t="shared" si="43"/>
        <v>0.50310559006211175</v>
      </c>
      <c r="AT27" s="12">
        <f t="shared" si="44"/>
        <v>0.53524804177545693</v>
      </c>
      <c r="AU27" s="12">
        <f t="shared" si="45"/>
        <v>0.46486486486486478</v>
      </c>
      <c r="AV27" s="12">
        <f t="shared" si="46"/>
        <v>0.48302872062663182</v>
      </c>
      <c r="AW27" s="12">
        <f t="shared" si="0"/>
        <v>0.47619047619047616</v>
      </c>
      <c r="AX27" s="12">
        <f t="shared" si="47"/>
        <v>0.46231155778894473</v>
      </c>
      <c r="AY27" s="12">
        <f t="shared" si="48"/>
        <v>0.49357326478149099</v>
      </c>
      <c r="AZ27" s="12">
        <f t="shared" si="49"/>
        <v>0.51129943502824859</v>
      </c>
    </row>
    <row r="28" spans="1:52" s="13" customFormat="1" x14ac:dyDescent="0.4">
      <c r="A28" s="23"/>
      <c r="B28" s="12">
        <v>20</v>
      </c>
      <c r="C28" s="12">
        <f t="shared" si="1"/>
        <v>0.46419753086419757</v>
      </c>
      <c r="D28" s="12">
        <f t="shared" si="2"/>
        <v>0.61968085106382986</v>
      </c>
      <c r="E28" s="12">
        <f t="shared" si="3"/>
        <v>0.5267175572519085</v>
      </c>
      <c r="F28" s="12">
        <f t="shared" si="4"/>
        <v>0.55059523809523814</v>
      </c>
      <c r="G28" s="12">
        <f t="shared" si="5"/>
        <v>0.37977528089887636</v>
      </c>
      <c r="H28" s="12">
        <f t="shared" si="6"/>
        <v>0.47506561679790027</v>
      </c>
      <c r="I28" s="12">
        <f t="shared" si="7"/>
        <v>0.44289044289044288</v>
      </c>
      <c r="J28" s="12">
        <f t="shared" si="8"/>
        <v>0.49625935162094759</v>
      </c>
      <c r="K28" s="12">
        <f t="shared" si="9"/>
        <v>0.50277777777777777</v>
      </c>
      <c r="L28" s="12">
        <f t="shared" si="10"/>
        <v>0.53061224489795922</v>
      </c>
      <c r="M28" s="12">
        <f t="shared" si="11"/>
        <v>0.49025069637883012</v>
      </c>
      <c r="N28" s="12">
        <f t="shared" si="12"/>
        <v>0.41160949868073882</v>
      </c>
      <c r="O28" s="12">
        <f t="shared" si="13"/>
        <v>0.46778711484593838</v>
      </c>
      <c r="P28" s="12">
        <f t="shared" si="14"/>
        <v>0.49322493224932251</v>
      </c>
      <c r="Q28" s="12">
        <f t="shared" si="15"/>
        <v>0.49881796690307334</v>
      </c>
      <c r="R28" s="12">
        <f t="shared" si="16"/>
        <v>0.42682926829268297</v>
      </c>
      <c r="S28" s="12">
        <f t="shared" si="17"/>
        <v>0.52564102564102566</v>
      </c>
      <c r="T28" s="12">
        <f t="shared" si="18"/>
        <v>0.47669491525423724</v>
      </c>
      <c r="U28" s="12">
        <f t="shared" si="19"/>
        <v>0.46511627906976738</v>
      </c>
      <c r="V28" s="12">
        <f t="shared" si="20"/>
        <v>0.44542772861356938</v>
      </c>
      <c r="W28" s="12">
        <f t="shared" si="21"/>
        <v>0.42364532019704437</v>
      </c>
      <c r="X28" s="12">
        <f t="shared" si="22"/>
        <v>0.47941888619854722</v>
      </c>
      <c r="Y28" s="12">
        <f t="shared" si="23"/>
        <v>0.4971910112359551</v>
      </c>
      <c r="Z28" s="12">
        <f t="shared" si="24"/>
        <v>0.55528255528255532</v>
      </c>
      <c r="AA28" s="12">
        <f t="shared" si="25"/>
        <v>0.4557640750670241</v>
      </c>
      <c r="AB28" s="12">
        <f t="shared" si="26"/>
        <v>0.61454545454545451</v>
      </c>
      <c r="AC28" s="12">
        <f t="shared" si="27"/>
        <v>0.51796407185628746</v>
      </c>
      <c r="AD28" s="12">
        <f t="shared" si="28"/>
        <v>0.53417721518987338</v>
      </c>
      <c r="AE28" s="12">
        <f t="shared" si="29"/>
        <v>0.58611111111111114</v>
      </c>
      <c r="AF28" s="12">
        <f t="shared" si="30"/>
        <v>0.4521276595744681</v>
      </c>
      <c r="AG28" s="12">
        <f t="shared" si="31"/>
        <v>0.47848101265822796</v>
      </c>
      <c r="AH28" s="12">
        <f t="shared" si="32"/>
        <v>0.44908616187989558</v>
      </c>
      <c r="AI28" s="12">
        <f t="shared" si="33"/>
        <v>0.53636363636363638</v>
      </c>
      <c r="AJ28" s="12">
        <f t="shared" si="34"/>
        <v>0.51253481894150421</v>
      </c>
      <c r="AK28" s="12">
        <f t="shared" si="35"/>
        <v>0.53608247422680422</v>
      </c>
      <c r="AL28" s="12">
        <f t="shared" si="36"/>
        <v>0.56097560975609762</v>
      </c>
      <c r="AM28" s="12">
        <f t="shared" si="37"/>
        <v>0.5400516795865633</v>
      </c>
      <c r="AN28" s="12">
        <f t="shared" si="38"/>
        <v>0.53067484662576692</v>
      </c>
      <c r="AO28" s="12">
        <f t="shared" si="39"/>
        <v>0.5</v>
      </c>
      <c r="AP28" s="12">
        <f t="shared" si="40"/>
        <v>0.49572649572649574</v>
      </c>
      <c r="AQ28" s="12">
        <f t="shared" si="41"/>
        <v>0.55937500000000007</v>
      </c>
      <c r="AR28" s="12">
        <f t="shared" si="42"/>
        <v>0.57692307692307687</v>
      </c>
      <c r="AS28" s="12">
        <f t="shared" si="43"/>
        <v>0.51242236024844723</v>
      </c>
      <c r="AT28" s="12">
        <f t="shared" si="44"/>
        <v>0.50652741514360322</v>
      </c>
      <c r="AU28" s="12">
        <f t="shared" si="45"/>
        <v>0.46486486486486478</v>
      </c>
      <c r="AV28" s="12">
        <f t="shared" si="46"/>
        <v>0.46214099216710192</v>
      </c>
      <c r="AW28" s="12">
        <f t="shared" si="0"/>
        <v>0.49019607843137258</v>
      </c>
      <c r="AX28" s="12">
        <f t="shared" si="47"/>
        <v>0.457286432160804</v>
      </c>
      <c r="AY28" s="12">
        <f t="shared" si="48"/>
        <v>0.48586118251928023</v>
      </c>
      <c r="AZ28" s="12">
        <f t="shared" si="49"/>
        <v>0.53672316384180785</v>
      </c>
    </row>
    <row r="29" spans="1:52" s="13" customFormat="1" x14ac:dyDescent="0.4">
      <c r="A29" s="23"/>
      <c r="B29" s="12">
        <v>25</v>
      </c>
      <c r="C29" s="12">
        <f t="shared" si="1"/>
        <v>0.50864197530864197</v>
      </c>
      <c r="D29" s="12">
        <f t="shared" si="2"/>
        <v>0.63563829787234039</v>
      </c>
      <c r="E29" s="12">
        <f t="shared" si="3"/>
        <v>0.5597964376590332</v>
      </c>
      <c r="F29" s="12">
        <f t="shared" si="4"/>
        <v>0.55654761904761907</v>
      </c>
      <c r="G29" s="12">
        <f t="shared" si="5"/>
        <v>0.44044943820224725</v>
      </c>
      <c r="H29" s="12">
        <f t="shared" si="6"/>
        <v>0.51443569553805779</v>
      </c>
      <c r="I29" s="12">
        <f t="shared" si="7"/>
        <v>0.4825174825174825</v>
      </c>
      <c r="J29" s="12">
        <f t="shared" si="8"/>
        <v>0.55361596009975067</v>
      </c>
      <c r="K29" s="12">
        <f t="shared" si="9"/>
        <v>0.4916666666666667</v>
      </c>
      <c r="L29" s="12">
        <f t="shared" si="10"/>
        <v>0.5860058309037901</v>
      </c>
      <c r="M29" s="12">
        <f t="shared" si="11"/>
        <v>0.53203342618384397</v>
      </c>
      <c r="N29" s="12">
        <f t="shared" si="12"/>
        <v>0.45910290237467022</v>
      </c>
      <c r="O29" s="12">
        <f t="shared" si="13"/>
        <v>0.52661064425770299</v>
      </c>
      <c r="P29" s="12">
        <f t="shared" si="14"/>
        <v>0.50677506775067749</v>
      </c>
      <c r="Q29" s="12">
        <f t="shared" si="15"/>
        <v>0.51773049645390068</v>
      </c>
      <c r="R29" s="12">
        <f t="shared" si="16"/>
        <v>0.48170731707317072</v>
      </c>
      <c r="S29" s="12">
        <f t="shared" si="17"/>
        <v>0.55128205128205132</v>
      </c>
      <c r="T29" s="12">
        <f t="shared" si="18"/>
        <v>0.47881355932203384</v>
      </c>
      <c r="U29" s="12">
        <f t="shared" si="19"/>
        <v>0.4941860465116279</v>
      </c>
      <c r="V29" s="12">
        <f t="shared" si="20"/>
        <v>0.49557522123893805</v>
      </c>
      <c r="W29" s="12">
        <f t="shared" si="21"/>
        <v>0.47783251231527102</v>
      </c>
      <c r="X29" s="12">
        <f t="shared" si="22"/>
        <v>0.53753026634382561</v>
      </c>
      <c r="Y29" s="12">
        <f t="shared" si="23"/>
        <v>0.54213483146067409</v>
      </c>
      <c r="Z29" s="12">
        <f t="shared" si="24"/>
        <v>0.54299754299754299</v>
      </c>
      <c r="AA29" s="12">
        <f t="shared" si="25"/>
        <v>0.51474530831099197</v>
      </c>
      <c r="AB29" s="12">
        <f t="shared" si="26"/>
        <v>0.62909090909090915</v>
      </c>
      <c r="AC29" s="12">
        <f t="shared" si="27"/>
        <v>0.55988023952095811</v>
      </c>
      <c r="AD29" s="12">
        <f t="shared" si="28"/>
        <v>0.51898734177215189</v>
      </c>
      <c r="AE29" s="12">
        <f t="shared" si="29"/>
        <v>0.58611111111111114</v>
      </c>
      <c r="AF29" s="12">
        <f t="shared" si="30"/>
        <v>0.5106382978723405</v>
      </c>
      <c r="AG29" s="12">
        <f t="shared" si="31"/>
        <v>0.48354430379746838</v>
      </c>
      <c r="AH29" s="12">
        <f t="shared" si="32"/>
        <v>0.49869451697127942</v>
      </c>
      <c r="AI29" s="12">
        <f t="shared" si="33"/>
        <v>0.58181818181818179</v>
      </c>
      <c r="AJ29" s="12">
        <f t="shared" si="34"/>
        <v>0.53481894150417819</v>
      </c>
      <c r="AK29" s="12">
        <f t="shared" si="35"/>
        <v>0.55412371134020622</v>
      </c>
      <c r="AL29" s="12">
        <f t="shared" si="36"/>
        <v>0.57181571815718157</v>
      </c>
      <c r="AM29" s="12">
        <f t="shared" si="37"/>
        <v>0.56589147286821706</v>
      </c>
      <c r="AN29" s="12">
        <f t="shared" si="38"/>
        <v>0.54907975460122704</v>
      </c>
      <c r="AO29" s="12">
        <f t="shared" si="39"/>
        <v>0.52234636871508378</v>
      </c>
      <c r="AP29" s="12">
        <f t="shared" si="40"/>
        <v>0.5242165242165242</v>
      </c>
      <c r="AQ29" s="12">
        <f t="shared" si="41"/>
        <v>0.609375</v>
      </c>
      <c r="AR29" s="12">
        <f t="shared" si="42"/>
        <v>0.57967032967032961</v>
      </c>
      <c r="AS29" s="12">
        <f t="shared" si="43"/>
        <v>0.54968944099378891</v>
      </c>
      <c r="AT29" s="12">
        <f t="shared" si="44"/>
        <v>0.54308093994778073</v>
      </c>
      <c r="AU29" s="12">
        <f t="shared" si="45"/>
        <v>0.48108108108108105</v>
      </c>
      <c r="AV29" s="12">
        <f t="shared" si="46"/>
        <v>0.49608355091383816</v>
      </c>
      <c r="AW29" s="12">
        <f t="shared" si="0"/>
        <v>0.5182072829131652</v>
      </c>
      <c r="AX29" s="12">
        <f t="shared" si="47"/>
        <v>0.45979899497487442</v>
      </c>
      <c r="AY29" s="12">
        <f t="shared" si="48"/>
        <v>0.49357326478149099</v>
      </c>
      <c r="AZ29" s="12">
        <f t="shared" si="49"/>
        <v>0.5536723163841808</v>
      </c>
    </row>
    <row r="30" spans="1:52" s="13" customFormat="1" x14ac:dyDescent="0.4">
      <c r="A30" s="23"/>
      <c r="B30" s="12">
        <v>30</v>
      </c>
      <c r="C30" s="12">
        <f t="shared" si="1"/>
        <v>0.5604938271604939</v>
      </c>
      <c r="D30" s="12">
        <f t="shared" si="2"/>
        <v>0.6436170212765957</v>
      </c>
      <c r="E30" s="12">
        <f t="shared" si="3"/>
        <v>0.58015267175572527</v>
      </c>
      <c r="F30" s="12">
        <f t="shared" si="4"/>
        <v>0.5982142857142857</v>
      </c>
      <c r="G30" s="12">
        <f t="shared" si="5"/>
        <v>0.44719101123595506</v>
      </c>
      <c r="H30" s="12">
        <f t="shared" si="6"/>
        <v>0.51706036745406825</v>
      </c>
      <c r="I30" s="12">
        <f t="shared" si="7"/>
        <v>0.48717948717948711</v>
      </c>
      <c r="J30" s="12">
        <f t="shared" si="8"/>
        <v>0.55112219451371569</v>
      </c>
      <c r="K30" s="12">
        <f t="shared" si="9"/>
        <v>0.53611111111111109</v>
      </c>
      <c r="L30" s="12">
        <f t="shared" si="10"/>
        <v>0.56268221574344035</v>
      </c>
      <c r="M30" s="12">
        <f t="shared" si="11"/>
        <v>0.55988857938718661</v>
      </c>
      <c r="N30" s="12">
        <f t="shared" si="12"/>
        <v>0.46437994722955145</v>
      </c>
      <c r="O30" s="12">
        <f t="shared" si="13"/>
        <v>0.55742296918767509</v>
      </c>
      <c r="P30" s="12">
        <f t="shared" si="14"/>
        <v>0.52845528455284563</v>
      </c>
      <c r="Q30" s="12">
        <f t="shared" si="15"/>
        <v>0.56973995271867617</v>
      </c>
      <c r="R30" s="12">
        <f t="shared" si="16"/>
        <v>0.5</v>
      </c>
      <c r="S30" s="12">
        <f t="shared" si="17"/>
        <v>0.57435897435897432</v>
      </c>
      <c r="T30" s="12">
        <f t="shared" si="18"/>
        <v>0.56567796610169485</v>
      </c>
      <c r="U30" s="12">
        <f t="shared" si="19"/>
        <v>0.57848837209302317</v>
      </c>
      <c r="V30" s="12">
        <f t="shared" si="20"/>
        <v>0.51622418879056053</v>
      </c>
      <c r="W30" s="12">
        <f t="shared" si="21"/>
        <v>0.47783251231527102</v>
      </c>
      <c r="X30" s="12">
        <f t="shared" si="22"/>
        <v>0.5690072639225181</v>
      </c>
      <c r="Y30" s="12">
        <f t="shared" si="23"/>
        <v>0.52528089887640439</v>
      </c>
      <c r="Z30" s="12">
        <f t="shared" si="24"/>
        <v>0.65356265356265353</v>
      </c>
      <c r="AA30" s="12">
        <f t="shared" si="25"/>
        <v>0.54691689008042887</v>
      </c>
      <c r="AB30" s="12">
        <f t="shared" si="26"/>
        <v>0.59272727272727277</v>
      </c>
      <c r="AC30" s="12">
        <f t="shared" si="27"/>
        <v>0.5988023952095809</v>
      </c>
      <c r="AD30" s="12">
        <f t="shared" si="28"/>
        <v>0.53924050632911391</v>
      </c>
      <c r="AE30" s="12">
        <f t="shared" si="29"/>
        <v>0.65277777777777779</v>
      </c>
      <c r="AF30" s="12">
        <f t="shared" si="30"/>
        <v>0.51595744680851063</v>
      </c>
      <c r="AG30" s="12">
        <f t="shared" si="31"/>
        <v>0.52151898734177216</v>
      </c>
      <c r="AH30" s="12">
        <f t="shared" si="32"/>
        <v>0.51174934725848564</v>
      </c>
      <c r="AI30" s="12">
        <f t="shared" si="33"/>
        <v>0.62727272727272732</v>
      </c>
      <c r="AJ30" s="12">
        <f t="shared" si="34"/>
        <v>0.55153203342618373</v>
      </c>
      <c r="AK30" s="12">
        <f t="shared" si="35"/>
        <v>0.61855670103092786</v>
      </c>
      <c r="AL30" s="12">
        <f t="shared" si="36"/>
        <v>0.62059620596205956</v>
      </c>
      <c r="AM30" s="12">
        <f t="shared" si="37"/>
        <v>0.6020671834625323</v>
      </c>
      <c r="AN30" s="12">
        <f t="shared" si="38"/>
        <v>0.55214723926380371</v>
      </c>
      <c r="AO30" s="12">
        <f t="shared" si="39"/>
        <v>0.55027932960893855</v>
      </c>
      <c r="AP30" s="12">
        <f t="shared" si="40"/>
        <v>0.51851851851851838</v>
      </c>
      <c r="AQ30" s="12">
        <f t="shared" si="41"/>
        <v>0.63125000000000009</v>
      </c>
      <c r="AR30" s="12">
        <f t="shared" si="42"/>
        <v>0.58516483516483508</v>
      </c>
      <c r="AS30" s="12">
        <f t="shared" si="43"/>
        <v>0.56521739130434778</v>
      </c>
      <c r="AT30" s="12">
        <f t="shared" si="44"/>
        <v>0.56919060052219317</v>
      </c>
      <c r="AU30" s="12">
        <f t="shared" si="45"/>
        <v>0.52702702702702697</v>
      </c>
      <c r="AV30" s="12">
        <f t="shared" si="46"/>
        <v>0.54046997389033946</v>
      </c>
      <c r="AW30" s="12">
        <f t="shared" si="0"/>
        <v>0.53501400560224077</v>
      </c>
      <c r="AX30" s="12">
        <f t="shared" si="47"/>
        <v>0.5</v>
      </c>
      <c r="AY30" s="12">
        <f t="shared" si="48"/>
        <v>0.52185089974293053</v>
      </c>
      <c r="AZ30" s="12">
        <f t="shared" si="49"/>
        <v>0.61016949152542366</v>
      </c>
    </row>
    <row r="31" spans="1:52" s="13" customFormat="1" x14ac:dyDescent="0.4">
      <c r="A31" s="23"/>
      <c r="B31" s="12">
        <v>35</v>
      </c>
      <c r="C31" s="12">
        <f t="shared" si="1"/>
        <v>0.60246913580246919</v>
      </c>
      <c r="D31" s="12">
        <f t="shared" si="2"/>
        <v>0.68882978723404253</v>
      </c>
      <c r="E31" s="12">
        <f t="shared" si="3"/>
        <v>0.62340966921119589</v>
      </c>
      <c r="F31" s="12">
        <f t="shared" si="4"/>
        <v>0.6785714285714286</v>
      </c>
      <c r="G31" s="12">
        <f t="shared" si="5"/>
        <v>0.53258426966292138</v>
      </c>
      <c r="H31" s="12">
        <f t="shared" si="6"/>
        <v>0.64829396325459321</v>
      </c>
      <c r="I31" s="12">
        <f t="shared" si="7"/>
        <v>0.56876456876456882</v>
      </c>
      <c r="J31" s="12">
        <f t="shared" si="8"/>
        <v>0.61596009975062349</v>
      </c>
      <c r="K31" s="12">
        <f t="shared" si="9"/>
        <v>0.58611111111111114</v>
      </c>
      <c r="L31" s="12">
        <f t="shared" si="10"/>
        <v>0.62973760932944611</v>
      </c>
      <c r="M31" s="12">
        <f t="shared" si="11"/>
        <v>0.64345403899721454</v>
      </c>
      <c r="N31" s="12">
        <f t="shared" si="12"/>
        <v>0.53825857519788922</v>
      </c>
      <c r="O31" s="12">
        <f t="shared" si="13"/>
        <v>0.63585434173669464</v>
      </c>
      <c r="P31" s="12">
        <f t="shared" si="14"/>
        <v>0.63414634146341453</v>
      </c>
      <c r="Q31" s="12">
        <f t="shared" si="15"/>
        <v>0.62884160756501184</v>
      </c>
      <c r="R31" s="12">
        <f t="shared" si="16"/>
        <v>0.57317073170731703</v>
      </c>
      <c r="S31" s="12">
        <f t="shared" si="17"/>
        <v>0.61538461538461542</v>
      </c>
      <c r="T31" s="12">
        <f t="shared" si="18"/>
        <v>0.57838983050847448</v>
      </c>
      <c r="U31" s="12">
        <f t="shared" si="19"/>
        <v>0.59883720930232553</v>
      </c>
      <c r="V31" s="12">
        <f t="shared" si="20"/>
        <v>0.60766961651917406</v>
      </c>
      <c r="W31" s="12">
        <f t="shared" si="21"/>
        <v>0.52709359605911332</v>
      </c>
      <c r="X31" s="12">
        <f t="shared" si="22"/>
        <v>0.63438256658595638</v>
      </c>
      <c r="Y31" s="12">
        <f t="shared" si="23"/>
        <v>0.598314606741573</v>
      </c>
      <c r="Z31" s="12">
        <f t="shared" si="24"/>
        <v>0.64619164619164615</v>
      </c>
      <c r="AA31" s="12">
        <f t="shared" si="25"/>
        <v>0.63002680965147451</v>
      </c>
      <c r="AB31" s="12">
        <f t="shared" si="26"/>
        <v>0.69454545454545458</v>
      </c>
      <c r="AC31" s="12">
        <f t="shared" si="27"/>
        <v>0.64071856287425155</v>
      </c>
      <c r="AD31" s="12">
        <f t="shared" si="28"/>
        <v>0.61518987341772147</v>
      </c>
      <c r="AE31" s="12">
        <f t="shared" si="29"/>
        <v>0.70277777777777772</v>
      </c>
      <c r="AF31" s="12">
        <f t="shared" si="30"/>
        <v>0.5877659574468086</v>
      </c>
      <c r="AG31" s="12">
        <f t="shared" si="31"/>
        <v>0.56962025316455689</v>
      </c>
      <c r="AH31" s="12">
        <f t="shared" si="32"/>
        <v>0.60835509138381205</v>
      </c>
      <c r="AI31" s="12">
        <f t="shared" si="33"/>
        <v>0.69393939393939386</v>
      </c>
      <c r="AJ31" s="12">
        <f t="shared" si="34"/>
        <v>0.62674094707520889</v>
      </c>
      <c r="AK31" s="12">
        <f t="shared" si="35"/>
        <v>0.65979381443298968</v>
      </c>
      <c r="AL31" s="12">
        <f t="shared" si="36"/>
        <v>0.64769647696476962</v>
      </c>
      <c r="AM31" s="12">
        <f t="shared" si="37"/>
        <v>0.60723514211886309</v>
      </c>
      <c r="AN31" s="12">
        <f t="shared" si="38"/>
        <v>0.59509202453987731</v>
      </c>
      <c r="AO31" s="12">
        <f t="shared" si="39"/>
        <v>0.5949720670391061</v>
      </c>
      <c r="AP31" s="12">
        <f t="shared" si="40"/>
        <v>0.59829059829059839</v>
      </c>
      <c r="AQ31" s="12">
        <f t="shared" si="41"/>
        <v>0.71562499999999996</v>
      </c>
      <c r="AR31" s="12">
        <f t="shared" si="42"/>
        <v>0.67032967032967039</v>
      </c>
      <c r="AS31" s="12">
        <f t="shared" si="43"/>
        <v>0.68633540372670798</v>
      </c>
      <c r="AT31" s="12">
        <f t="shared" si="44"/>
        <v>0.60574412532637079</v>
      </c>
      <c r="AU31" s="12">
        <f t="shared" si="45"/>
        <v>0.5972972972972973</v>
      </c>
      <c r="AV31" s="12">
        <f t="shared" si="46"/>
        <v>0.60835509138381205</v>
      </c>
      <c r="AW31" s="12">
        <f t="shared" si="0"/>
        <v>0.58823529411764708</v>
      </c>
      <c r="AX31" s="12">
        <f t="shared" si="47"/>
        <v>0.60050251256281406</v>
      </c>
      <c r="AY31" s="12">
        <f t="shared" si="48"/>
        <v>0.54241645244215941</v>
      </c>
      <c r="AZ31" s="12">
        <f t="shared" si="49"/>
        <v>0.62146892655367225</v>
      </c>
    </row>
    <row r="32" spans="1:52" s="13" customFormat="1" x14ac:dyDescent="0.4">
      <c r="A32" s="23"/>
      <c r="B32" s="12">
        <v>40</v>
      </c>
      <c r="C32" s="12">
        <f t="shared" si="1"/>
        <v>0.55061728395061738</v>
      </c>
      <c r="D32" s="12">
        <f t="shared" si="2"/>
        <v>0.68882978723404253</v>
      </c>
      <c r="E32" s="12">
        <f t="shared" si="3"/>
        <v>0.61068702290076338</v>
      </c>
      <c r="F32" s="12">
        <f t="shared" si="4"/>
        <v>0.6428571428571429</v>
      </c>
      <c r="G32" s="12">
        <f t="shared" si="5"/>
        <v>0.4831460674157303</v>
      </c>
      <c r="H32" s="12">
        <f t="shared" si="6"/>
        <v>0.60629921259842523</v>
      </c>
      <c r="I32" s="12">
        <f t="shared" si="7"/>
        <v>0.53846153846153844</v>
      </c>
      <c r="J32" s="12">
        <f t="shared" si="8"/>
        <v>0.61596009975062349</v>
      </c>
      <c r="K32" s="12">
        <f t="shared" si="9"/>
        <v>0.60833333333333339</v>
      </c>
      <c r="L32" s="12">
        <f t="shared" si="10"/>
        <v>0.65014577259475215</v>
      </c>
      <c r="M32" s="12">
        <f t="shared" si="11"/>
        <v>0.63509749303621166</v>
      </c>
      <c r="N32" s="12">
        <f t="shared" si="12"/>
        <v>0.51715039577836408</v>
      </c>
      <c r="O32" s="12">
        <f t="shared" si="13"/>
        <v>0.59943977591036424</v>
      </c>
      <c r="P32" s="12">
        <f t="shared" si="14"/>
        <v>0.60433604336043367</v>
      </c>
      <c r="Q32" s="12">
        <f t="shared" si="15"/>
        <v>0.60047281323877066</v>
      </c>
      <c r="R32" s="12">
        <f t="shared" si="16"/>
        <v>0.56097560975609762</v>
      </c>
      <c r="S32" s="12">
        <f t="shared" si="17"/>
        <v>0.59230769230769231</v>
      </c>
      <c r="T32" s="12">
        <f t="shared" si="18"/>
        <v>0.60381355932203395</v>
      </c>
      <c r="U32" s="12">
        <f t="shared" si="19"/>
        <v>0.62209302325581395</v>
      </c>
      <c r="V32" s="12">
        <f t="shared" si="20"/>
        <v>0.53982300884955747</v>
      </c>
      <c r="W32" s="12">
        <f t="shared" si="21"/>
        <v>0.53201970443349755</v>
      </c>
      <c r="X32" s="12">
        <f t="shared" si="22"/>
        <v>0.6561743341404358</v>
      </c>
      <c r="Y32" s="12">
        <f t="shared" si="23"/>
        <v>0.5702247191011236</v>
      </c>
      <c r="Z32" s="12">
        <f t="shared" si="24"/>
        <v>0.70024570024570021</v>
      </c>
      <c r="AA32" s="12">
        <f t="shared" si="25"/>
        <v>0.60589812332439674</v>
      </c>
      <c r="AB32" s="12">
        <f t="shared" si="26"/>
        <v>0.69818181818181824</v>
      </c>
      <c r="AC32" s="12">
        <f t="shared" si="27"/>
        <v>0.60778443113772451</v>
      </c>
      <c r="AD32" s="12">
        <f t="shared" si="28"/>
        <v>0.61012658227848104</v>
      </c>
      <c r="AE32" s="12">
        <f t="shared" si="29"/>
        <v>0.66944444444444451</v>
      </c>
      <c r="AF32" s="12">
        <f t="shared" si="30"/>
        <v>0.5877659574468086</v>
      </c>
      <c r="AG32" s="12">
        <f t="shared" si="31"/>
        <v>0.61772151898734173</v>
      </c>
      <c r="AH32" s="12">
        <f t="shared" si="32"/>
        <v>0.51697127937336818</v>
      </c>
      <c r="AI32" s="12">
        <f t="shared" si="33"/>
        <v>0.62727272727272732</v>
      </c>
      <c r="AJ32" s="12">
        <f t="shared" si="34"/>
        <v>0.59052924791086348</v>
      </c>
      <c r="AK32" s="12">
        <f t="shared" si="35"/>
        <v>0.64948453608247414</v>
      </c>
      <c r="AL32" s="12">
        <f t="shared" si="36"/>
        <v>0.61246612466124661</v>
      </c>
      <c r="AM32" s="12">
        <f t="shared" si="37"/>
        <v>0.64082687338501287</v>
      </c>
      <c r="AN32" s="12">
        <f t="shared" si="38"/>
        <v>0.56748466257668717</v>
      </c>
      <c r="AO32" s="12">
        <f t="shared" si="39"/>
        <v>0.56424581005586583</v>
      </c>
      <c r="AP32" s="12">
        <f t="shared" si="40"/>
        <v>0.56125356125356118</v>
      </c>
      <c r="AQ32" s="12">
        <f t="shared" si="41"/>
        <v>0.66562500000000002</v>
      </c>
      <c r="AR32" s="12">
        <f t="shared" si="42"/>
        <v>0.66483516483516492</v>
      </c>
      <c r="AS32" s="12">
        <f t="shared" si="43"/>
        <v>0.61801242236024845</v>
      </c>
      <c r="AT32" s="12">
        <f t="shared" si="44"/>
        <v>0.57180156657963443</v>
      </c>
      <c r="AU32" s="12">
        <f t="shared" si="45"/>
        <v>0.59459459459459463</v>
      </c>
      <c r="AV32" s="12">
        <f t="shared" si="46"/>
        <v>0.5744125326370757</v>
      </c>
      <c r="AW32" s="12">
        <f t="shared" si="0"/>
        <v>0.60504201680672276</v>
      </c>
      <c r="AX32" s="12">
        <f t="shared" si="47"/>
        <v>0.54020100502512558</v>
      </c>
      <c r="AY32" s="12">
        <f t="shared" si="48"/>
        <v>0.57326478149100257</v>
      </c>
      <c r="AZ32" s="12">
        <f t="shared" si="49"/>
        <v>0.596045197740113</v>
      </c>
    </row>
    <row r="33" spans="1:52" s="13" customFormat="1" x14ac:dyDescent="0.4">
      <c r="A33" s="23"/>
      <c r="B33" s="12">
        <v>45</v>
      </c>
      <c r="C33" s="12">
        <f t="shared" si="1"/>
        <v>0.63950617283950617</v>
      </c>
      <c r="D33" s="12">
        <f t="shared" si="2"/>
        <v>0.75797872340425532</v>
      </c>
      <c r="E33" s="12">
        <f t="shared" si="3"/>
        <v>0.73027989821882955</v>
      </c>
      <c r="F33" s="12">
        <f t="shared" si="4"/>
        <v>0.76488095238095233</v>
      </c>
      <c r="G33" s="12">
        <f t="shared" si="5"/>
        <v>0.64269662921348314</v>
      </c>
      <c r="H33" s="12">
        <f t="shared" si="6"/>
        <v>0.6955380577427821</v>
      </c>
      <c r="I33" s="12">
        <f t="shared" si="7"/>
        <v>0.62470862470862465</v>
      </c>
      <c r="J33" s="12">
        <f t="shared" si="8"/>
        <v>0.70573566084788031</v>
      </c>
      <c r="K33" s="12">
        <f t="shared" si="9"/>
        <v>0.68888888888888888</v>
      </c>
      <c r="L33" s="12">
        <f t="shared" si="10"/>
        <v>0.70262390670553942</v>
      </c>
      <c r="M33" s="12">
        <f t="shared" si="11"/>
        <v>0.78272980501392753</v>
      </c>
      <c r="N33" s="12">
        <f t="shared" si="12"/>
        <v>0.63060686015831124</v>
      </c>
      <c r="O33" s="12">
        <f t="shared" si="13"/>
        <v>0.71708683473389345</v>
      </c>
      <c r="P33" s="12">
        <f t="shared" si="14"/>
        <v>0.68834688346883466</v>
      </c>
      <c r="Q33" s="12">
        <f t="shared" si="15"/>
        <v>0.71394799054373514</v>
      </c>
      <c r="R33" s="12">
        <f t="shared" si="16"/>
        <v>0.72560975609756095</v>
      </c>
      <c r="S33" s="12">
        <f t="shared" si="17"/>
        <v>0.66666666666666674</v>
      </c>
      <c r="T33" s="12">
        <f t="shared" si="18"/>
        <v>0.67584745762711862</v>
      </c>
      <c r="U33" s="12">
        <f t="shared" si="19"/>
        <v>0.71802325581395343</v>
      </c>
      <c r="V33" s="12">
        <f t="shared" si="20"/>
        <v>0.70796460176991149</v>
      </c>
      <c r="W33" s="12">
        <f t="shared" si="21"/>
        <v>0.61330049261083741</v>
      </c>
      <c r="X33" s="12">
        <f t="shared" si="22"/>
        <v>0.73365617433414043</v>
      </c>
      <c r="Y33" s="12">
        <f t="shared" si="23"/>
        <v>0.7050561797752809</v>
      </c>
      <c r="Z33" s="12">
        <f t="shared" si="24"/>
        <v>0.77395577395577397</v>
      </c>
      <c r="AA33" s="12">
        <f t="shared" si="25"/>
        <v>0.7024128686327078</v>
      </c>
      <c r="AB33" s="12">
        <f t="shared" si="26"/>
        <v>0.79272727272727272</v>
      </c>
      <c r="AC33" s="12">
        <f t="shared" si="27"/>
        <v>0.69760479041916168</v>
      </c>
      <c r="AD33" s="12">
        <f t="shared" si="28"/>
        <v>0.70632911392405062</v>
      </c>
      <c r="AE33" s="12">
        <f t="shared" si="29"/>
        <v>0.74722222222222223</v>
      </c>
      <c r="AF33" s="12">
        <f t="shared" si="30"/>
        <v>0.6728723404255319</v>
      </c>
      <c r="AG33" s="12">
        <f t="shared" si="31"/>
        <v>0.70379746835443036</v>
      </c>
      <c r="AH33" s="12">
        <f t="shared" si="32"/>
        <v>0.63968668407310703</v>
      </c>
      <c r="AI33" s="12">
        <f t="shared" si="33"/>
        <v>0.76363636363636367</v>
      </c>
      <c r="AJ33" s="12">
        <f t="shared" si="34"/>
        <v>0.64902506963788298</v>
      </c>
      <c r="AK33" s="12">
        <f t="shared" si="35"/>
        <v>0.73969072164948457</v>
      </c>
      <c r="AL33" s="12">
        <f t="shared" si="36"/>
        <v>0.68021680216802172</v>
      </c>
      <c r="AM33" s="12">
        <f t="shared" si="37"/>
        <v>0.67183462532299743</v>
      </c>
      <c r="AN33" s="12">
        <f t="shared" si="38"/>
        <v>0.67791411042944794</v>
      </c>
      <c r="AO33" s="12">
        <f t="shared" si="39"/>
        <v>0.72905027932960897</v>
      </c>
      <c r="AP33" s="12">
        <f t="shared" si="40"/>
        <v>0.69230769230769229</v>
      </c>
      <c r="AQ33" s="12">
        <f t="shared" si="41"/>
        <v>0.75624999999999998</v>
      </c>
      <c r="AR33" s="12">
        <f t="shared" si="42"/>
        <v>0.71703296703296704</v>
      </c>
      <c r="AS33" s="12">
        <f t="shared" si="43"/>
        <v>0.68633540372670798</v>
      </c>
      <c r="AT33" s="12">
        <f t="shared" si="44"/>
        <v>0.67101827676240211</v>
      </c>
      <c r="AU33" s="12">
        <f t="shared" si="45"/>
        <v>0.65405405405405403</v>
      </c>
      <c r="AV33" s="12">
        <f t="shared" si="46"/>
        <v>0.67362924281984338</v>
      </c>
      <c r="AW33" s="12">
        <f t="shared" si="0"/>
        <v>0.68907563025210083</v>
      </c>
      <c r="AX33" s="12">
        <f t="shared" si="47"/>
        <v>0.65075376884422109</v>
      </c>
      <c r="AY33" s="12">
        <f t="shared" si="48"/>
        <v>0.67609254498714655</v>
      </c>
      <c r="AZ33" s="12">
        <f t="shared" si="49"/>
        <v>0.69209039548022599</v>
      </c>
    </row>
    <row r="34" spans="1:52" s="13" customFormat="1" x14ac:dyDescent="0.4">
      <c r="A34" s="24"/>
      <c r="B34" s="12">
        <v>50</v>
      </c>
      <c r="C34" s="12">
        <f t="shared" si="1"/>
        <v>0.49876543209876545</v>
      </c>
      <c r="D34" s="12">
        <f t="shared" si="2"/>
        <v>0.61702127659574468</v>
      </c>
      <c r="E34" s="12">
        <f t="shared" si="3"/>
        <v>0.5572519083969466</v>
      </c>
      <c r="F34" s="12">
        <f t="shared" si="4"/>
        <v>0.5625</v>
      </c>
      <c r="G34" s="12">
        <f t="shared" si="5"/>
        <v>0.45617977528089892</v>
      </c>
      <c r="H34" s="12">
        <f t="shared" si="6"/>
        <v>0.51443569553805779</v>
      </c>
      <c r="I34" s="12">
        <f t="shared" si="7"/>
        <v>0.47319347319347316</v>
      </c>
      <c r="J34" s="12">
        <f t="shared" si="8"/>
        <v>0.55610972568578565</v>
      </c>
      <c r="K34" s="12">
        <f t="shared" si="9"/>
        <v>0.50555555555555554</v>
      </c>
      <c r="L34" s="12">
        <f t="shared" si="10"/>
        <v>0.57434402332361523</v>
      </c>
      <c r="M34" s="12">
        <f t="shared" si="11"/>
        <v>0.54596100278551529</v>
      </c>
      <c r="N34" s="12">
        <f t="shared" si="12"/>
        <v>0.43799472295514519</v>
      </c>
      <c r="O34" s="12">
        <f t="shared" si="13"/>
        <v>0.52380952380952372</v>
      </c>
      <c r="P34" s="12">
        <f t="shared" si="14"/>
        <v>0.50135501355013545</v>
      </c>
      <c r="Q34" s="12">
        <f t="shared" si="15"/>
        <v>0.52955082742316784</v>
      </c>
      <c r="R34" s="12">
        <f t="shared" si="16"/>
        <v>0.4847560975609756</v>
      </c>
      <c r="S34" s="12">
        <f t="shared" si="17"/>
        <v>0.55897435897435899</v>
      </c>
      <c r="T34" s="12">
        <f t="shared" si="18"/>
        <v>0.50423728813559321</v>
      </c>
      <c r="U34" s="12">
        <f t="shared" si="19"/>
        <v>0.5</v>
      </c>
      <c r="V34" s="12">
        <f t="shared" si="20"/>
        <v>0.50147492625368728</v>
      </c>
      <c r="W34" s="12">
        <f t="shared" si="21"/>
        <v>0.48522167487684731</v>
      </c>
      <c r="X34" s="12">
        <f t="shared" si="22"/>
        <v>0.53753026634382561</v>
      </c>
      <c r="Y34" s="12">
        <f t="shared" si="23"/>
        <v>0.5308988764044944</v>
      </c>
      <c r="Z34" s="12">
        <f t="shared" si="24"/>
        <v>0.55528255528255532</v>
      </c>
      <c r="AA34" s="12">
        <f t="shared" si="25"/>
        <v>0.52278820375335122</v>
      </c>
      <c r="AB34" s="12">
        <f t="shared" si="26"/>
        <v>0.62545454545454549</v>
      </c>
      <c r="AC34" s="12">
        <f t="shared" si="27"/>
        <v>0.52994011976047906</v>
      </c>
      <c r="AD34" s="12">
        <f t="shared" si="28"/>
        <v>0.54177215189873418</v>
      </c>
      <c r="AE34" s="12">
        <f t="shared" si="29"/>
        <v>0.60833333333333339</v>
      </c>
      <c r="AF34" s="12">
        <f t="shared" si="30"/>
        <v>0.48936170212765961</v>
      </c>
      <c r="AG34" s="12">
        <f t="shared" si="31"/>
        <v>0.5113924050632912</v>
      </c>
      <c r="AH34" s="12">
        <f t="shared" si="32"/>
        <v>0.46214099216710192</v>
      </c>
      <c r="AI34" s="12">
        <f t="shared" si="33"/>
        <v>0.56969696969696981</v>
      </c>
      <c r="AJ34" s="12">
        <f t="shared" si="34"/>
        <v>0.53481894150417819</v>
      </c>
      <c r="AK34" s="12">
        <f t="shared" si="35"/>
        <v>0.56958762886597936</v>
      </c>
      <c r="AL34" s="12">
        <f t="shared" si="36"/>
        <v>0.58536585365853666</v>
      </c>
      <c r="AM34" s="12">
        <f t="shared" si="37"/>
        <v>0.55297157622739024</v>
      </c>
      <c r="AN34" s="12">
        <f t="shared" si="38"/>
        <v>0.55214723926380371</v>
      </c>
      <c r="AO34" s="12">
        <f t="shared" si="39"/>
        <v>0.5083798882681565</v>
      </c>
      <c r="AP34" s="12">
        <f t="shared" si="40"/>
        <v>0.49572649572649574</v>
      </c>
      <c r="AQ34" s="12">
        <f t="shared" si="41"/>
        <v>0.60312500000000002</v>
      </c>
      <c r="AR34" s="12">
        <f t="shared" si="42"/>
        <v>0.60164835164835173</v>
      </c>
      <c r="AS34" s="12">
        <f t="shared" si="43"/>
        <v>0.52795031055900621</v>
      </c>
      <c r="AT34" s="12">
        <f t="shared" si="44"/>
        <v>0.55091383812010442</v>
      </c>
      <c r="AU34" s="12">
        <f t="shared" si="45"/>
        <v>0.50810810810810814</v>
      </c>
      <c r="AV34" s="12">
        <f t="shared" si="46"/>
        <v>0.50391644908616184</v>
      </c>
      <c r="AW34" s="12">
        <f t="shared" si="0"/>
        <v>0.58263305322128844</v>
      </c>
      <c r="AX34" s="12">
        <f t="shared" si="47"/>
        <v>0.47487437185929648</v>
      </c>
      <c r="AY34" s="12">
        <f t="shared" si="48"/>
        <v>0.5295629820051414</v>
      </c>
      <c r="AZ34" s="12">
        <f t="shared" si="49"/>
        <v>0.54237288135593209</v>
      </c>
    </row>
    <row r="35" spans="1:52" x14ac:dyDescent="0.4">
      <c r="B35" s="25" t="s">
        <v>13</v>
      </c>
      <c r="C35" s="12">
        <v>3.580030544669455E-3</v>
      </c>
      <c r="D35" s="12">
        <v>3.5866854222094601E-3</v>
      </c>
      <c r="E35" s="12">
        <v>3.3966687608519672E-3</v>
      </c>
      <c r="F35" s="12">
        <v>3.499839533083306E-3</v>
      </c>
      <c r="G35" s="12">
        <v>3.005412193436531E-3</v>
      </c>
      <c r="H35" s="12">
        <v>3.5161359015587349E-3</v>
      </c>
      <c r="I35" s="12">
        <v>3.0187357701717322E-3</v>
      </c>
      <c r="J35" s="12">
        <v>3.551498574100885E-3</v>
      </c>
      <c r="K35" s="12">
        <v>3.364347326023693E-3</v>
      </c>
      <c r="L35" s="12">
        <v>3.311508689647821E-3</v>
      </c>
      <c r="M35" s="12">
        <v>3.813000490503384E-3</v>
      </c>
      <c r="N35" s="12">
        <v>3.300710110551784E-3</v>
      </c>
      <c r="O35" s="12">
        <v>3.5721548316284E-3</v>
      </c>
      <c r="P35" s="12">
        <v>3.5528143782227019E-3</v>
      </c>
      <c r="Q35" s="12">
        <v>3.5431220610653989E-3</v>
      </c>
      <c r="R35" s="12">
        <v>3.387306502072686E-3</v>
      </c>
      <c r="S35" s="12">
        <v>3.4937686879035939E-3</v>
      </c>
      <c r="T35" s="12">
        <v>3.596114951549074E-3</v>
      </c>
      <c r="U35" s="12">
        <v>3.4447038133552572E-3</v>
      </c>
      <c r="V35" s="12">
        <v>3.2448409921946122E-3</v>
      </c>
      <c r="W35" s="12">
        <v>3.0817459788117468E-3</v>
      </c>
      <c r="X35" s="12">
        <v>3.7032664860295792E-3</v>
      </c>
      <c r="Y35" s="12">
        <v>3.4023828768765941E-3</v>
      </c>
      <c r="Z35" s="12">
        <v>4.0838587300808414E-3</v>
      </c>
      <c r="AA35" s="12">
        <v>3.360244393925725E-3</v>
      </c>
      <c r="AB35" s="12">
        <v>3.7385436461633251E-3</v>
      </c>
      <c r="AC35" s="12">
        <v>3.506801691806683E-3</v>
      </c>
      <c r="AD35" s="12">
        <v>3.4750129850508911E-3</v>
      </c>
      <c r="AE35" s="12">
        <v>3.688766038873473E-3</v>
      </c>
      <c r="AF35" s="12">
        <v>3.1717172657457948E-3</v>
      </c>
      <c r="AG35" s="12">
        <v>3.5696115099997702E-3</v>
      </c>
      <c r="AH35" s="12">
        <v>3.277749690881441E-3</v>
      </c>
      <c r="AI35" s="12">
        <v>3.5721179217606731E-3</v>
      </c>
      <c r="AJ35" s="12">
        <v>3.4385446427044461E-3</v>
      </c>
      <c r="AK35" s="12">
        <v>3.8011406189313759E-3</v>
      </c>
      <c r="AL35" s="12">
        <v>3.4796694873722119E-3</v>
      </c>
      <c r="AM35" s="12">
        <v>3.315771599625456E-3</v>
      </c>
      <c r="AN35" s="12">
        <v>2.9824983081178642E-3</v>
      </c>
      <c r="AO35" s="12">
        <v>3.3836861288329871E-3</v>
      </c>
      <c r="AP35" s="12">
        <v>3.1041704733267392E-3</v>
      </c>
      <c r="AQ35" s="12">
        <v>3.647910090786357E-3</v>
      </c>
      <c r="AR35" s="12">
        <v>3.3383374946775119E-3</v>
      </c>
      <c r="AS35" s="12">
        <v>3.5068381124285738E-3</v>
      </c>
      <c r="AT35" s="12">
        <v>3.3582020618100009E-3</v>
      </c>
      <c r="AU35" s="12">
        <v>3.421471788306275E-3</v>
      </c>
      <c r="AV35" s="12">
        <v>3.277756628066235E-3</v>
      </c>
      <c r="AW35" s="12">
        <v>3.1930928875960681E-3</v>
      </c>
      <c r="AX35" s="12">
        <v>3.3392636236524429E-3</v>
      </c>
      <c r="AY35" s="12">
        <v>3.1866067022665841E-3</v>
      </c>
      <c r="AZ35" s="12">
        <v>3.2202733637239928E-3</v>
      </c>
    </row>
    <row r="36" spans="1:52" x14ac:dyDescent="0.4">
      <c r="B36" s="25" t="s">
        <v>14</v>
      </c>
      <c r="C36" s="12">
        <v>5.0881645466729353E-3</v>
      </c>
      <c r="D36" s="12">
        <v>7.2719163311441237E-2</v>
      </c>
      <c r="E36" s="12">
        <v>3.2879255812986168E-2</v>
      </c>
      <c r="F36" s="12">
        <v>3.5365516519677898E-2</v>
      </c>
      <c r="G36" s="12">
        <v>-2.1459391710327791E-2</v>
      </c>
      <c r="H36" s="12">
        <v>1.42163994336395E-2</v>
      </c>
      <c r="I36" s="12">
        <v>1.8483013583125759E-2</v>
      </c>
      <c r="J36" s="12">
        <v>4.8653014503211189E-2</v>
      </c>
      <c r="K36" s="12">
        <v>2.3969430529827251E-2</v>
      </c>
      <c r="L36" s="12">
        <v>3.4406138295400068E-2</v>
      </c>
      <c r="M36" s="12">
        <v>-2.2251273166742691E-2</v>
      </c>
      <c r="N36" s="12">
        <v>1.9932713248266339E-2</v>
      </c>
      <c r="O36" s="12">
        <v>-4.9260441526018939E-3</v>
      </c>
      <c r="P36" s="12">
        <v>1.537125445403076E-2</v>
      </c>
      <c r="Q36" s="12">
        <v>1.167265013183344E-2</v>
      </c>
      <c r="R36" s="12">
        <v>4.5051736778780596E-3</v>
      </c>
      <c r="S36" s="12">
        <v>3.2711114093271272E-2</v>
      </c>
      <c r="T36" s="12">
        <v>1.9222260535502359E-2</v>
      </c>
      <c r="U36" s="12">
        <v>-9.2809386563730278E-4</v>
      </c>
      <c r="V36" s="12">
        <v>-3.0150211756016509E-3</v>
      </c>
      <c r="W36" s="12">
        <v>2.5793273422610841E-2</v>
      </c>
      <c r="X36" s="12">
        <v>-6.2575710067539481E-3</v>
      </c>
      <c r="Y36" s="12">
        <v>2.286014692390842E-2</v>
      </c>
      <c r="Z36" s="12">
        <v>2.0666313151099791E-2</v>
      </c>
      <c r="AA36" s="12">
        <v>-2.478047252056081E-3</v>
      </c>
      <c r="AB36" s="12">
        <v>3.796566317566441E-2</v>
      </c>
      <c r="AC36" s="12">
        <v>4.9704372557602128E-2</v>
      </c>
      <c r="AD36" s="12">
        <v>2.8772160011286959E-2</v>
      </c>
      <c r="AE36" s="12">
        <v>3.5137511141323803E-2</v>
      </c>
      <c r="AF36" s="12">
        <v>2.599208425268712E-2</v>
      </c>
      <c r="AG36" s="12">
        <v>1.306016799936033E-2</v>
      </c>
      <c r="AH36" s="12">
        <v>6.1240157473695933E-3</v>
      </c>
      <c r="AI36" s="12">
        <v>2.3425225384966161E-2</v>
      </c>
      <c r="AJ36" s="12">
        <v>3.2518288319406008E-2</v>
      </c>
      <c r="AK36" s="12">
        <v>1.46242989783697E-2</v>
      </c>
      <c r="AL36" s="12">
        <v>5.7668470209375267E-2</v>
      </c>
      <c r="AM36" s="12">
        <v>3.7233515537304578E-2</v>
      </c>
      <c r="AN36" s="12">
        <v>4.8335644369298943E-2</v>
      </c>
      <c r="AO36" s="12">
        <v>3.5112891737055341E-2</v>
      </c>
      <c r="AP36" s="12">
        <v>2.2170248437202E-2</v>
      </c>
      <c r="AQ36" s="12">
        <v>2.7499740801637858E-2</v>
      </c>
      <c r="AR36" s="12">
        <v>4.6626708731611073E-2</v>
      </c>
      <c r="AS36" s="12">
        <v>1.6311344931066341E-2</v>
      </c>
      <c r="AT36" s="12">
        <v>5.3250492547670059E-2</v>
      </c>
      <c r="AU36" s="12">
        <v>1.2994109223440849E-2</v>
      </c>
      <c r="AV36" s="12">
        <v>1.228398216339738E-2</v>
      </c>
      <c r="AW36" s="12">
        <v>1.409340185653307E-2</v>
      </c>
      <c r="AX36" s="12">
        <v>1.6200299883543661E-3</v>
      </c>
      <c r="AY36" s="12">
        <v>4.0582406416183547E-2</v>
      </c>
      <c r="AZ36" s="12">
        <v>2.7560765324608771E-2</v>
      </c>
    </row>
    <row r="37" spans="1:52" x14ac:dyDescent="0.4">
      <c r="B37" s="25" t="s">
        <v>15</v>
      </c>
      <c r="C37" s="12">
        <v>110.3096273972683</v>
      </c>
      <c r="D37" s="12">
        <v>91.248826747383973</v>
      </c>
      <c r="E37" s="12">
        <v>108.08258621453891</v>
      </c>
      <c r="F37" s="12">
        <v>104.1860576845032</v>
      </c>
      <c r="G37" s="12">
        <v>140.23347367484089</v>
      </c>
      <c r="H37" s="12">
        <v>109.7180573695514</v>
      </c>
      <c r="I37" s="12">
        <v>126.38303431080701</v>
      </c>
      <c r="J37" s="12">
        <v>98.929220487083342</v>
      </c>
      <c r="K37" s="12">
        <v>111.7692476521446</v>
      </c>
      <c r="L37" s="12">
        <v>110.40099723956359</v>
      </c>
      <c r="M37" s="12">
        <v>110.7398947937188</v>
      </c>
      <c r="N37" s="12">
        <v>115.1471271399224</v>
      </c>
      <c r="O37" s="12">
        <v>113.3562410473716</v>
      </c>
      <c r="P37" s="12">
        <v>108.2602986251086</v>
      </c>
      <c r="Q37" s="12">
        <v>109.60033077477399</v>
      </c>
      <c r="R37" s="12">
        <v>116.7579095898525</v>
      </c>
      <c r="S37" s="12">
        <v>105.1268468855382</v>
      </c>
      <c r="T37" s="12">
        <v>105.88586421590129</v>
      </c>
      <c r="U37" s="12">
        <v>116.3897146428737</v>
      </c>
      <c r="V37" s="12">
        <v>124.20177819037811</v>
      </c>
      <c r="W37" s="12">
        <v>121.42685644768</v>
      </c>
      <c r="X37" s="12">
        <v>109.7024944165763</v>
      </c>
      <c r="Y37" s="12">
        <v>110.8458003475223</v>
      </c>
      <c r="Z37" s="12">
        <v>92.886094236024476</v>
      </c>
      <c r="AA37" s="12">
        <v>119.7764210185459</v>
      </c>
      <c r="AB37" s="12">
        <v>96.83833361043483</v>
      </c>
      <c r="AC37" s="12">
        <v>99.890344030810496</v>
      </c>
      <c r="AD37" s="12">
        <v>106.8277562085934</v>
      </c>
      <c r="AE37" s="12">
        <v>98.911800047395545</v>
      </c>
      <c r="AF37" s="12">
        <v>117.9196896856344</v>
      </c>
      <c r="AG37" s="12">
        <v>108.3983035455488</v>
      </c>
      <c r="AH37" s="12">
        <v>120.1665842112277</v>
      </c>
      <c r="AI37" s="12">
        <v>105.4205888111955</v>
      </c>
      <c r="AJ37" s="12">
        <v>106.8712929059331</v>
      </c>
      <c r="AK37" s="12">
        <v>101.3842263825461</v>
      </c>
      <c r="AL37" s="12">
        <v>98.380472925073079</v>
      </c>
      <c r="AM37" s="12">
        <v>109.40635492012569</v>
      </c>
      <c r="AN37" s="12">
        <v>117.9093227558685</v>
      </c>
      <c r="AO37" s="12">
        <v>107.8371617135753</v>
      </c>
      <c r="AP37" s="12">
        <v>121.7168176842678</v>
      </c>
      <c r="AQ37" s="12">
        <v>102.1133333683848</v>
      </c>
      <c r="AR37" s="12">
        <v>105.853075619763</v>
      </c>
      <c r="AS37" s="12">
        <v>109.4115675625584</v>
      </c>
      <c r="AT37" s="12">
        <v>103.2545097257904</v>
      </c>
      <c r="AU37" s="12">
        <v>113.1109401805525</v>
      </c>
      <c r="AV37" s="12">
        <v>118.2870059713194</v>
      </c>
      <c r="AW37" s="12">
        <v>120.85667775045469</v>
      </c>
      <c r="AX37" s="12">
        <v>119.3017428123577</v>
      </c>
      <c r="AY37" s="12">
        <v>112.7900701797207</v>
      </c>
      <c r="AZ37" s="12">
        <v>115.6545400371521</v>
      </c>
    </row>
    <row r="38" spans="1:52" x14ac:dyDescent="0.4">
      <c r="C38" s="4">
        <f t="shared" ref="C38" si="50">1-C23/0.387</f>
        <v>0.47545219638242897</v>
      </c>
    </row>
  </sheetData>
  <mergeCells count="3">
    <mergeCell ref="A2:A12"/>
    <mergeCell ref="A13:A23"/>
    <mergeCell ref="A24:A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F023-F3F9-432C-9465-522D1D210075}">
  <dimension ref="A1:AZ38"/>
  <sheetViews>
    <sheetView topLeftCell="A7" zoomScale="85" zoomScaleNormal="85" workbookViewId="0">
      <selection activeCell="B34" sqref="B34:B37"/>
    </sheetView>
  </sheetViews>
  <sheetFormatPr defaultColWidth="8.86328125" defaultRowHeight="15.4" x14ac:dyDescent="0.4"/>
  <cols>
    <col min="1" max="1" width="12.9296875" style="6" customWidth="1"/>
    <col min="2" max="2" width="9.73046875" style="6" customWidth="1"/>
    <col min="3" max="3" width="8.33203125" style="6" bestFit="1" customWidth="1"/>
    <col min="4" max="4" width="16.33203125" style="5" bestFit="1" customWidth="1"/>
    <col min="5" max="5" width="7.46484375" style="5" bestFit="1" customWidth="1"/>
    <col min="6" max="6" width="16.33203125" style="5" bestFit="1" customWidth="1"/>
    <col min="7" max="7" width="7.46484375" style="5" bestFit="1" customWidth="1"/>
    <col min="8" max="8" width="14.86328125" style="5" bestFit="1" customWidth="1"/>
    <col min="9" max="9" width="7.46484375" style="5" bestFit="1" customWidth="1"/>
    <col min="10" max="10" width="15.6640625" style="5" bestFit="1" customWidth="1"/>
    <col min="11" max="11" width="7.46484375" style="5" bestFit="1" customWidth="1"/>
    <col min="12" max="12" width="14.46484375" style="5" bestFit="1" customWidth="1"/>
    <col min="13" max="13" width="7.46484375" style="5" bestFit="1" customWidth="1"/>
    <col min="14" max="14" width="10.19921875" style="5" customWidth="1"/>
    <col min="15" max="15" width="6.6640625" style="5" bestFit="1" customWidth="1"/>
    <col min="16" max="19" width="6.796875" style="5" bestFit="1" customWidth="1"/>
    <col min="20" max="22" width="8.53125" style="5" bestFit="1" customWidth="1"/>
    <col min="23" max="16384" width="8.86328125" style="5"/>
  </cols>
  <sheetData>
    <row r="1" spans="1:52" s="2" customFormat="1" x14ac:dyDescent="0.4">
      <c r="A1" s="1" t="s">
        <v>12</v>
      </c>
      <c r="B1" s="1" t="s">
        <v>67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</row>
    <row r="2" spans="1:52" x14ac:dyDescent="0.4">
      <c r="A2" s="16" t="s">
        <v>10</v>
      </c>
      <c r="B2" s="1">
        <v>0</v>
      </c>
      <c r="C2" s="1">
        <v>0</v>
      </c>
      <c r="D2" s="3">
        <v>0</v>
      </c>
      <c r="E2" s="1">
        <v>0</v>
      </c>
      <c r="F2" s="3">
        <v>0</v>
      </c>
      <c r="G2" s="1">
        <v>0</v>
      </c>
      <c r="H2" s="3">
        <v>0</v>
      </c>
      <c r="I2" s="1">
        <v>0</v>
      </c>
      <c r="J2" s="3">
        <v>0</v>
      </c>
      <c r="K2" s="1">
        <v>0</v>
      </c>
      <c r="L2" s="3">
        <v>0</v>
      </c>
      <c r="M2" s="1">
        <v>0</v>
      </c>
      <c r="N2" s="3">
        <v>0</v>
      </c>
      <c r="O2" s="1">
        <v>0</v>
      </c>
      <c r="P2" s="3">
        <v>0</v>
      </c>
      <c r="Q2" s="1">
        <v>0</v>
      </c>
      <c r="R2" s="3">
        <v>0</v>
      </c>
      <c r="S2" s="1">
        <v>0</v>
      </c>
      <c r="T2" s="3">
        <v>0</v>
      </c>
      <c r="U2" s="1">
        <v>0</v>
      </c>
      <c r="V2" s="3">
        <v>0</v>
      </c>
      <c r="W2" s="1">
        <v>0</v>
      </c>
      <c r="X2" s="3">
        <v>0</v>
      </c>
      <c r="Y2" s="1">
        <v>0</v>
      </c>
      <c r="Z2" s="3">
        <v>0</v>
      </c>
      <c r="AA2" s="1">
        <v>0</v>
      </c>
      <c r="AB2" s="3">
        <v>0</v>
      </c>
      <c r="AC2" s="1">
        <v>0</v>
      </c>
      <c r="AD2" s="3">
        <v>0</v>
      </c>
      <c r="AE2" s="1">
        <v>0</v>
      </c>
      <c r="AF2" s="3">
        <v>0</v>
      </c>
      <c r="AG2" s="1">
        <v>0</v>
      </c>
      <c r="AH2" s="3">
        <v>0</v>
      </c>
      <c r="AI2" s="1">
        <v>0</v>
      </c>
      <c r="AJ2" s="3">
        <v>0</v>
      </c>
      <c r="AK2" s="1">
        <v>0</v>
      </c>
      <c r="AL2" s="3">
        <v>0</v>
      </c>
      <c r="AM2" s="1">
        <v>0</v>
      </c>
      <c r="AN2" s="3">
        <v>0</v>
      </c>
      <c r="AO2" s="1">
        <v>0</v>
      </c>
      <c r="AP2" s="3">
        <v>0</v>
      </c>
      <c r="AQ2" s="1">
        <v>0</v>
      </c>
      <c r="AR2" s="3">
        <v>0</v>
      </c>
      <c r="AS2" s="1">
        <v>0</v>
      </c>
      <c r="AT2" s="3">
        <v>0</v>
      </c>
      <c r="AU2" s="1">
        <v>0</v>
      </c>
      <c r="AV2" s="3">
        <v>0</v>
      </c>
      <c r="AW2" s="1">
        <v>0</v>
      </c>
      <c r="AX2" s="3">
        <v>0</v>
      </c>
      <c r="AY2" s="1">
        <v>0</v>
      </c>
      <c r="AZ2" s="3">
        <v>0</v>
      </c>
    </row>
    <row r="3" spans="1:52" x14ac:dyDescent="0.4">
      <c r="A3" s="17"/>
      <c r="B3" s="1">
        <v>5</v>
      </c>
      <c r="C3" s="8">
        <v>74.439867811909195</v>
      </c>
      <c r="D3" s="9">
        <v>81.101356671899097</v>
      </c>
      <c r="E3" s="9">
        <v>80.429222635800699</v>
      </c>
      <c r="F3" s="9">
        <v>79.646889768483902</v>
      </c>
      <c r="G3" s="9">
        <v>78.891503841249204</v>
      </c>
      <c r="H3" s="9">
        <v>73.670980801006493</v>
      </c>
      <c r="I3" s="9">
        <v>78.433543304311797</v>
      </c>
      <c r="J3" s="9">
        <v>73.410969091326706</v>
      </c>
      <c r="K3" s="9">
        <v>74.318341191810006</v>
      </c>
      <c r="L3" s="9">
        <v>89.827320658898799</v>
      </c>
      <c r="M3" s="9">
        <v>77.476725218028406</v>
      </c>
      <c r="N3" s="9">
        <v>70.860565339176901</v>
      </c>
      <c r="O3" s="9">
        <v>80.784634421205396</v>
      </c>
      <c r="P3" s="9">
        <v>75.020371044309897</v>
      </c>
      <c r="Q3" s="9">
        <v>75.529351178455897</v>
      </c>
      <c r="R3" s="9">
        <v>75.006509737492607</v>
      </c>
      <c r="S3" s="9">
        <v>79.368314221487296</v>
      </c>
      <c r="T3" s="9">
        <v>73.254898607515202</v>
      </c>
      <c r="U3" s="9">
        <v>76.729540491039501</v>
      </c>
      <c r="V3" s="9">
        <v>87.503182334840304</v>
      </c>
      <c r="W3" s="9">
        <v>77.569587909779997</v>
      </c>
      <c r="X3" s="9">
        <v>83.866859286501395</v>
      </c>
      <c r="Y3" s="9">
        <v>85.708207461483198</v>
      </c>
      <c r="Z3" s="9">
        <v>73.177036723936098</v>
      </c>
      <c r="AA3" s="9">
        <v>79.934962753416997</v>
      </c>
      <c r="AB3" s="9">
        <v>83.911376726073101</v>
      </c>
      <c r="AC3" s="9">
        <v>73.813797468039496</v>
      </c>
      <c r="AD3" s="9">
        <v>79.695442810206799</v>
      </c>
      <c r="AE3" s="9">
        <v>86.038663226328396</v>
      </c>
      <c r="AF3" s="9">
        <v>79.767345220597207</v>
      </c>
      <c r="AG3" s="9">
        <v>72.547760251042803</v>
      </c>
      <c r="AH3" s="9">
        <v>74.809114210744497</v>
      </c>
      <c r="AI3" s="9">
        <v>82.104710676592902</v>
      </c>
      <c r="AJ3" s="9">
        <v>77.298394277273303</v>
      </c>
      <c r="AK3" s="9">
        <v>80.748426614663103</v>
      </c>
      <c r="AL3" s="9">
        <v>73.406258679966797</v>
      </c>
      <c r="AM3" s="9">
        <v>85.634145763222094</v>
      </c>
      <c r="AN3" s="9">
        <v>81.443626617228503</v>
      </c>
      <c r="AO3" s="9">
        <v>75.396255527405501</v>
      </c>
      <c r="AP3" s="9">
        <v>89.474297414365907</v>
      </c>
      <c r="AQ3" s="9">
        <v>80.616507826888906</v>
      </c>
      <c r="AR3" s="9">
        <v>79.583036543236702</v>
      </c>
      <c r="AS3" s="9">
        <v>82.753307316815807</v>
      </c>
      <c r="AT3" s="9">
        <v>79.381671352758502</v>
      </c>
      <c r="AU3" s="9">
        <v>80.543439955346599</v>
      </c>
      <c r="AV3" s="9">
        <v>85.037617535632904</v>
      </c>
      <c r="AW3" s="9">
        <v>87.452129756736994</v>
      </c>
      <c r="AX3" s="9">
        <v>76.611378575462297</v>
      </c>
      <c r="AY3" s="9">
        <v>72.449604758269999</v>
      </c>
      <c r="AZ3" s="9">
        <v>90.615130428829701</v>
      </c>
    </row>
    <row r="4" spans="1:52" x14ac:dyDescent="0.4">
      <c r="A4" s="17"/>
      <c r="B4" s="1">
        <v>10</v>
      </c>
      <c r="C4" s="8">
        <v>75.780325340033002</v>
      </c>
      <c r="D4" s="9">
        <v>87.945246997980107</v>
      </c>
      <c r="E4" s="9">
        <v>83.435885130974498</v>
      </c>
      <c r="F4" s="9">
        <v>86.784258389321806</v>
      </c>
      <c r="G4" s="9">
        <v>86.542385489531</v>
      </c>
      <c r="H4" s="9">
        <v>79.833659412285996</v>
      </c>
      <c r="I4" s="9">
        <v>85.384822016171199</v>
      </c>
      <c r="J4" s="9">
        <v>76.341336646509006</v>
      </c>
      <c r="K4" s="9">
        <v>80.472122647421301</v>
      </c>
      <c r="L4" s="9">
        <v>89.882139129990307</v>
      </c>
      <c r="M4" s="9">
        <v>78.772169030736706</v>
      </c>
      <c r="N4" s="9">
        <v>74.613919773339006</v>
      </c>
      <c r="O4" s="9">
        <v>84.387844907242695</v>
      </c>
      <c r="P4" s="9">
        <v>81.318904121955597</v>
      </c>
      <c r="Q4" s="9">
        <v>81.025846837419493</v>
      </c>
      <c r="R4" s="9">
        <v>79.930989096616798</v>
      </c>
      <c r="S4" s="9">
        <v>82.242602776344398</v>
      </c>
      <c r="T4" s="9">
        <v>75.990253959792199</v>
      </c>
      <c r="U4" s="9">
        <v>77.9187916442106</v>
      </c>
      <c r="V4" s="9">
        <v>85.792633955316703</v>
      </c>
      <c r="W4" s="9">
        <v>79.004312631856905</v>
      </c>
      <c r="X4" s="9">
        <v>84.5902238592044</v>
      </c>
      <c r="Y4" s="9">
        <v>86.710413463864299</v>
      </c>
      <c r="Z4" s="9">
        <v>76.253465539812794</v>
      </c>
      <c r="AA4" s="9">
        <v>88.802665625801495</v>
      </c>
      <c r="AB4" s="9">
        <v>85.361671165084601</v>
      </c>
      <c r="AC4" s="9">
        <v>79.215344236771699</v>
      </c>
      <c r="AD4" s="9">
        <v>78.676255230787206</v>
      </c>
      <c r="AE4" s="9">
        <v>91.600430842953799</v>
      </c>
      <c r="AF4" s="9">
        <v>80.253891935385496</v>
      </c>
      <c r="AG4" s="9">
        <v>76.783880538979702</v>
      </c>
      <c r="AH4" s="9">
        <v>79.200087870106003</v>
      </c>
      <c r="AI4" s="9">
        <v>85.356174845216998</v>
      </c>
      <c r="AJ4" s="9">
        <v>80.217204645193604</v>
      </c>
      <c r="AK4" s="9">
        <v>80.266765124730696</v>
      </c>
      <c r="AL4" s="9">
        <v>78.319242933441103</v>
      </c>
      <c r="AM4" s="9">
        <v>89.565907677992001</v>
      </c>
      <c r="AN4" s="9">
        <v>87.947304037221102</v>
      </c>
      <c r="AO4" s="9">
        <v>78.386730230270402</v>
      </c>
      <c r="AP4" s="9">
        <v>90.694233083225697</v>
      </c>
      <c r="AQ4" s="9">
        <v>91.656290936698895</v>
      </c>
      <c r="AR4" s="9">
        <v>86.379617643484494</v>
      </c>
      <c r="AS4" s="9">
        <v>87.234482097323095</v>
      </c>
      <c r="AT4" s="9">
        <v>82.667188693843002</v>
      </c>
      <c r="AU4" s="9">
        <v>80.205493734227204</v>
      </c>
      <c r="AV4" s="9">
        <v>86.017824090868601</v>
      </c>
      <c r="AW4" s="9">
        <v>93.198065466574405</v>
      </c>
      <c r="AX4" s="9">
        <v>78.730226502190803</v>
      </c>
      <c r="AY4" s="9">
        <v>75.537045734538594</v>
      </c>
      <c r="AZ4" s="9">
        <v>90.702833066052705</v>
      </c>
    </row>
    <row r="5" spans="1:52" x14ac:dyDescent="0.4">
      <c r="A5" s="17"/>
      <c r="B5" s="1">
        <v>15</v>
      </c>
      <c r="C5" s="8">
        <v>72.928796409846896</v>
      </c>
      <c r="D5" s="9">
        <v>84.736780676124098</v>
      </c>
      <c r="E5" s="9">
        <v>82.627349819520802</v>
      </c>
      <c r="F5" s="9">
        <v>84.913034810475494</v>
      </c>
      <c r="G5" s="9">
        <v>82.125864810263494</v>
      </c>
      <c r="H5" s="9">
        <v>74.613784887673802</v>
      </c>
      <c r="I5" s="9">
        <v>81.179418240510898</v>
      </c>
      <c r="J5" s="9">
        <v>73.184518064825397</v>
      </c>
      <c r="K5" s="9">
        <v>81.731505280114902</v>
      </c>
      <c r="L5" s="9">
        <v>89.156874803933604</v>
      </c>
      <c r="M5" s="9">
        <v>80.329125100767101</v>
      </c>
      <c r="N5" s="9">
        <v>72.182980929423906</v>
      </c>
      <c r="O5" s="9">
        <v>79.199723074110906</v>
      </c>
      <c r="P5" s="9">
        <v>79.3903331791402</v>
      </c>
      <c r="Q5" s="9">
        <v>82.4349557062</v>
      </c>
      <c r="R5" s="9">
        <v>76.504642018741393</v>
      </c>
      <c r="S5" s="9">
        <v>81.366847778841503</v>
      </c>
      <c r="T5" s="9">
        <v>74.857192320097298</v>
      </c>
      <c r="U5" s="9">
        <v>75.922138821287007</v>
      </c>
      <c r="V5" s="9">
        <v>86.475105933290493</v>
      </c>
      <c r="W5" s="9">
        <v>75.794068676019904</v>
      </c>
      <c r="X5" s="9">
        <v>84.813805683359703</v>
      </c>
      <c r="Y5" s="9">
        <v>84.484251858268095</v>
      </c>
      <c r="Z5" s="9">
        <v>78.208640623303197</v>
      </c>
      <c r="AA5" s="9">
        <v>87.140525728115193</v>
      </c>
      <c r="AB5" s="9">
        <v>85.0915517448842</v>
      </c>
      <c r="AC5" s="9">
        <v>73.863747550870599</v>
      </c>
      <c r="AD5" s="9">
        <v>77.369373115022398</v>
      </c>
      <c r="AE5" s="9">
        <v>88.248016134434593</v>
      </c>
      <c r="AF5" s="9">
        <v>80.3291444578973</v>
      </c>
      <c r="AG5" s="9">
        <v>76.826686257378995</v>
      </c>
      <c r="AH5" s="9">
        <v>73.007448542179802</v>
      </c>
      <c r="AI5" s="9">
        <v>81.703468034883699</v>
      </c>
      <c r="AJ5" s="9">
        <v>78.436653099031702</v>
      </c>
      <c r="AK5" s="9">
        <v>80.630293000314694</v>
      </c>
      <c r="AL5" s="9">
        <v>78.075885729274106</v>
      </c>
      <c r="AM5" s="9">
        <v>86.733510405670501</v>
      </c>
      <c r="AN5" s="9">
        <v>85.219824064333807</v>
      </c>
      <c r="AO5" s="9">
        <v>76.066254454055098</v>
      </c>
      <c r="AP5" s="9">
        <v>86.1054762194821</v>
      </c>
      <c r="AQ5" s="9">
        <v>88.562453675599102</v>
      </c>
      <c r="AR5" s="9">
        <v>82.187625031281499</v>
      </c>
      <c r="AS5" s="9">
        <v>85.035270122590404</v>
      </c>
      <c r="AT5" s="9">
        <v>79.464457806402194</v>
      </c>
      <c r="AU5" s="9">
        <v>77.477837310118801</v>
      </c>
      <c r="AV5" s="9">
        <v>84.724649574869005</v>
      </c>
      <c r="AW5" s="9">
        <v>90.159909175200298</v>
      </c>
      <c r="AX5" s="9">
        <v>78.293556191738404</v>
      </c>
      <c r="AY5" s="9">
        <v>74.693564324156895</v>
      </c>
      <c r="AZ5" s="9">
        <v>86.861487759429394</v>
      </c>
    </row>
    <row r="6" spans="1:52" x14ac:dyDescent="0.4">
      <c r="A6" s="17"/>
      <c r="B6" s="1">
        <v>20</v>
      </c>
      <c r="C6" s="8">
        <v>76.835647990318805</v>
      </c>
      <c r="D6" s="9">
        <v>86.251163005893304</v>
      </c>
      <c r="E6" s="9">
        <v>84.268006318458106</v>
      </c>
      <c r="F6" s="9">
        <v>86.490429593212099</v>
      </c>
      <c r="G6" s="9">
        <v>87.998043101139103</v>
      </c>
      <c r="H6" s="9">
        <v>78.967700678293895</v>
      </c>
      <c r="I6" s="9">
        <v>83.860955812597894</v>
      </c>
      <c r="J6" s="9">
        <v>75.0759334966924</v>
      </c>
      <c r="K6" s="9">
        <v>81.613103058838703</v>
      </c>
      <c r="L6" s="9">
        <v>88.722846130014702</v>
      </c>
      <c r="M6" s="9">
        <v>82.233601272336202</v>
      </c>
      <c r="N6" s="9">
        <v>73.517792951073005</v>
      </c>
      <c r="O6" s="9">
        <v>80.793596592606207</v>
      </c>
      <c r="P6" s="9">
        <v>79.119026414836497</v>
      </c>
      <c r="Q6" s="9">
        <v>81.732269056975696</v>
      </c>
      <c r="R6" s="9">
        <v>77.645865129344301</v>
      </c>
      <c r="S6" s="9">
        <v>83.484432190507604</v>
      </c>
      <c r="T6" s="9">
        <v>76.378037545819197</v>
      </c>
      <c r="U6" s="9">
        <v>79.380172683907801</v>
      </c>
      <c r="V6" s="9">
        <v>86.297918030194296</v>
      </c>
      <c r="W6" s="9">
        <v>77.149318050023695</v>
      </c>
      <c r="X6" s="9">
        <v>86.220474541194704</v>
      </c>
      <c r="Y6" s="9">
        <v>86.561976566604997</v>
      </c>
      <c r="Z6" s="9">
        <v>81.319074790158496</v>
      </c>
      <c r="AA6" s="9">
        <v>88.1299871487563</v>
      </c>
      <c r="AB6" s="9">
        <v>89.330006889241105</v>
      </c>
      <c r="AC6" s="9">
        <v>78.0602943751786</v>
      </c>
      <c r="AD6" s="9">
        <v>78.826495287714707</v>
      </c>
      <c r="AE6" s="9">
        <v>90.620347424314204</v>
      </c>
      <c r="AF6" s="9">
        <v>79.2742488729711</v>
      </c>
      <c r="AG6" s="9">
        <v>77.777996786205904</v>
      </c>
      <c r="AH6" s="9">
        <v>75.425281575885705</v>
      </c>
      <c r="AI6" s="9">
        <v>87.000094123649504</v>
      </c>
      <c r="AJ6" s="9">
        <v>80.857911274075605</v>
      </c>
      <c r="AK6" s="9">
        <v>82.413619269459105</v>
      </c>
      <c r="AL6" s="9">
        <v>78.044745681344693</v>
      </c>
      <c r="AM6" s="9">
        <v>88.574455625121203</v>
      </c>
      <c r="AN6" s="9">
        <v>88.468580256878496</v>
      </c>
      <c r="AO6" s="9">
        <v>79.788596194625896</v>
      </c>
      <c r="AP6" s="9">
        <v>90.446942017800296</v>
      </c>
      <c r="AQ6" s="9">
        <v>92.003756414694095</v>
      </c>
      <c r="AR6" s="9">
        <v>86.983439769895298</v>
      </c>
      <c r="AS6" s="9">
        <v>88.9390828074621</v>
      </c>
      <c r="AT6" s="9">
        <v>84.507731866717407</v>
      </c>
      <c r="AU6" s="9">
        <v>79.8622057527717</v>
      </c>
      <c r="AV6" s="9">
        <v>87.395814453073399</v>
      </c>
      <c r="AW6" s="9">
        <v>94.094116010811305</v>
      </c>
      <c r="AX6" s="9">
        <v>81.603978716985694</v>
      </c>
      <c r="AY6" s="9">
        <v>73.133220578579795</v>
      </c>
      <c r="AZ6" s="9">
        <v>87.138748354060297</v>
      </c>
    </row>
    <row r="7" spans="1:52" x14ac:dyDescent="0.4">
      <c r="A7" s="17"/>
      <c r="B7" s="1">
        <v>25</v>
      </c>
      <c r="C7" s="8">
        <v>77.781786244780207</v>
      </c>
      <c r="D7" s="9">
        <v>90.841247567620101</v>
      </c>
      <c r="E7" s="9">
        <v>84.634329121255902</v>
      </c>
      <c r="F7" s="9">
        <v>90.3673663101914</v>
      </c>
      <c r="G7" s="9">
        <v>89.3065326035276</v>
      </c>
      <c r="H7" s="9">
        <v>80.742613885504497</v>
      </c>
      <c r="I7" s="9">
        <v>86.943527993346393</v>
      </c>
      <c r="J7" s="9">
        <v>75.591564449675701</v>
      </c>
      <c r="K7" s="9">
        <v>85.711615502366698</v>
      </c>
      <c r="L7" s="9">
        <v>92.065029625325195</v>
      </c>
      <c r="M7" s="9">
        <v>83.209737056456106</v>
      </c>
      <c r="N7" s="9">
        <v>75.813377875865797</v>
      </c>
      <c r="O7" s="9">
        <v>83.451459491121199</v>
      </c>
      <c r="P7" s="9">
        <v>82.623218274794397</v>
      </c>
      <c r="Q7" s="9">
        <v>85.316637868844595</v>
      </c>
      <c r="R7" s="9">
        <v>80.274288237712696</v>
      </c>
      <c r="S7" s="9">
        <v>86.9906792037945</v>
      </c>
      <c r="T7" s="9">
        <v>77.603576350511602</v>
      </c>
      <c r="U7" s="9">
        <v>82.101984896033102</v>
      </c>
      <c r="V7" s="9">
        <v>89.998539054846503</v>
      </c>
      <c r="W7" s="9">
        <v>79.592513526758395</v>
      </c>
      <c r="X7" s="9">
        <v>87.080180142585405</v>
      </c>
      <c r="Y7" s="9">
        <v>87.459500202839294</v>
      </c>
      <c r="Z7" s="9">
        <v>79.507615467717699</v>
      </c>
      <c r="AA7" s="9">
        <v>91.838620443796898</v>
      </c>
      <c r="AB7" s="9">
        <v>90.128850876596005</v>
      </c>
      <c r="AC7" s="9">
        <v>78.6168078657537</v>
      </c>
      <c r="AD7" s="9">
        <v>81.833137605904199</v>
      </c>
      <c r="AE7" s="9">
        <v>94.699318830318006</v>
      </c>
      <c r="AF7" s="9">
        <v>80.827101311444494</v>
      </c>
      <c r="AG7" s="9">
        <v>79.422531652476707</v>
      </c>
      <c r="AH7" s="9">
        <v>79.283212685686493</v>
      </c>
      <c r="AI7" s="9">
        <v>87.885719126253093</v>
      </c>
      <c r="AJ7" s="9">
        <v>82.127354629779504</v>
      </c>
      <c r="AK7" s="9">
        <v>85.087382688940494</v>
      </c>
      <c r="AL7" s="9">
        <v>79.769377201282296</v>
      </c>
      <c r="AM7" s="9">
        <v>89.842288522008104</v>
      </c>
      <c r="AN7" s="9">
        <v>91.161865314834202</v>
      </c>
      <c r="AO7" s="9">
        <v>81.437333535402502</v>
      </c>
      <c r="AP7" s="9">
        <v>90.746295462354396</v>
      </c>
      <c r="AQ7" s="9">
        <v>93.5492011077217</v>
      </c>
      <c r="AR7" s="9">
        <v>86.651771117410505</v>
      </c>
      <c r="AS7" s="9">
        <v>92.318102762632094</v>
      </c>
      <c r="AT7" s="9">
        <v>86.356885777633195</v>
      </c>
      <c r="AU7" s="9">
        <v>80.6414465483941</v>
      </c>
      <c r="AV7" s="9">
        <v>89.514359667274803</v>
      </c>
      <c r="AW7" s="9">
        <v>96.187678023647806</v>
      </c>
      <c r="AX7" s="9">
        <v>83.633969157941095</v>
      </c>
      <c r="AY7" s="9">
        <v>76.350768010584204</v>
      </c>
      <c r="AZ7" s="9">
        <v>91.290634256682594</v>
      </c>
    </row>
    <row r="8" spans="1:52" x14ac:dyDescent="0.4">
      <c r="A8" s="17"/>
      <c r="B8" s="1">
        <v>30</v>
      </c>
      <c r="C8" s="8">
        <v>79.743798614638294</v>
      </c>
      <c r="D8" s="9">
        <v>89.810870929217003</v>
      </c>
      <c r="E8" s="9">
        <v>87.592698239944696</v>
      </c>
      <c r="F8" s="9">
        <v>89.545962954583501</v>
      </c>
      <c r="G8" s="9">
        <v>90.126334910631599</v>
      </c>
      <c r="H8" s="9">
        <v>82.264578389637194</v>
      </c>
      <c r="I8" s="9">
        <v>86.787356697662801</v>
      </c>
      <c r="J8" s="9">
        <v>79.328055227485606</v>
      </c>
      <c r="K8" s="9">
        <v>84.0804891666114</v>
      </c>
      <c r="L8" s="9">
        <v>92.447498143697203</v>
      </c>
      <c r="M8" s="9">
        <v>84.053250960522902</v>
      </c>
      <c r="N8" s="9">
        <v>75.595046427112706</v>
      </c>
      <c r="O8" s="9">
        <v>84.079932011450595</v>
      </c>
      <c r="P8" s="9">
        <v>81.929386714906798</v>
      </c>
      <c r="Q8" s="9">
        <v>85.501217056460803</v>
      </c>
      <c r="R8" s="9">
        <v>79.210442047914597</v>
      </c>
      <c r="S8" s="9">
        <v>88.164898899128801</v>
      </c>
      <c r="T8" s="9">
        <v>79.835291924523204</v>
      </c>
      <c r="U8" s="9">
        <v>82.260774969075598</v>
      </c>
      <c r="V8" s="9">
        <v>91.889199019420701</v>
      </c>
      <c r="W8" s="9">
        <v>81.077565470192795</v>
      </c>
      <c r="X8" s="9">
        <v>88.154159604529099</v>
      </c>
      <c r="Y8" s="9">
        <v>87.064045577789102</v>
      </c>
      <c r="Z8" s="9">
        <v>81.442713294639205</v>
      </c>
      <c r="AA8" s="9">
        <v>92.724984011415302</v>
      </c>
      <c r="AB8" s="9">
        <v>91.192296933364602</v>
      </c>
      <c r="AC8" s="9">
        <v>79.802882316269901</v>
      </c>
      <c r="AD8" s="9">
        <v>82.481324182769896</v>
      </c>
      <c r="AE8" s="9">
        <v>95.362033988192806</v>
      </c>
      <c r="AF8" s="9">
        <v>83.856480031007905</v>
      </c>
      <c r="AG8" s="9">
        <v>78.4298405682988</v>
      </c>
      <c r="AH8" s="9">
        <v>81.332658295091505</v>
      </c>
      <c r="AI8" s="9">
        <v>88.281001201084607</v>
      </c>
      <c r="AJ8" s="9">
        <v>83.652036043785401</v>
      </c>
      <c r="AK8" s="9">
        <v>86.182976017072903</v>
      </c>
      <c r="AL8" s="9">
        <v>82.031597511012507</v>
      </c>
      <c r="AM8" s="9">
        <v>91.033583898994493</v>
      </c>
      <c r="AN8" s="9">
        <v>90.945853992745796</v>
      </c>
      <c r="AO8" s="9">
        <v>81.602909750256899</v>
      </c>
      <c r="AP8" s="9">
        <v>90.079449691354597</v>
      </c>
      <c r="AQ8" s="9">
        <v>94.429290794586294</v>
      </c>
      <c r="AR8" s="9">
        <v>87.083125489473105</v>
      </c>
      <c r="AS8" s="9">
        <v>89.974299094887996</v>
      </c>
      <c r="AT8" s="9">
        <v>84.935614515453594</v>
      </c>
      <c r="AU8" s="9">
        <v>83.293937008779594</v>
      </c>
      <c r="AV8" s="9">
        <v>91.179152257888802</v>
      </c>
      <c r="AW8" s="9">
        <v>97.100931522470901</v>
      </c>
      <c r="AX8" s="9">
        <v>83.853515770663606</v>
      </c>
      <c r="AY8" s="9">
        <v>79.096984511572799</v>
      </c>
      <c r="AZ8" s="9">
        <v>93.316385072854402</v>
      </c>
    </row>
    <row r="9" spans="1:52" x14ac:dyDescent="0.4">
      <c r="A9" s="17"/>
      <c r="B9" s="1">
        <v>35</v>
      </c>
      <c r="C9" s="8">
        <v>80.179215881747496</v>
      </c>
      <c r="D9" s="9">
        <v>92.604717982266394</v>
      </c>
      <c r="E9" s="9">
        <v>89.195921234147505</v>
      </c>
      <c r="F9" s="9">
        <v>91.182205906948298</v>
      </c>
      <c r="G9" s="9">
        <v>90.947463901262694</v>
      </c>
      <c r="H9" s="9">
        <v>85.113050692989205</v>
      </c>
      <c r="I9" s="9">
        <v>90.018734492926498</v>
      </c>
      <c r="J9" s="9">
        <v>80.7394904185455</v>
      </c>
      <c r="K9" s="9">
        <v>87.153342138691897</v>
      </c>
      <c r="L9" s="9">
        <v>95.989452491019307</v>
      </c>
      <c r="M9" s="9">
        <v>84.707958982181395</v>
      </c>
      <c r="N9" s="9">
        <v>78.7628333411119</v>
      </c>
      <c r="O9" s="9">
        <v>86.436042074683897</v>
      </c>
      <c r="P9" s="9">
        <v>85.041100103756904</v>
      </c>
      <c r="Q9" s="9">
        <v>86.257412982403693</v>
      </c>
      <c r="R9" s="9">
        <v>81.265358387791395</v>
      </c>
      <c r="S9" s="9">
        <v>88.439124072352598</v>
      </c>
      <c r="T9" s="9">
        <v>81.717611470697904</v>
      </c>
      <c r="U9" s="9">
        <v>84.149987627341403</v>
      </c>
      <c r="V9" s="9">
        <v>94.294990327341495</v>
      </c>
      <c r="W9" s="9">
        <v>81.795563848016201</v>
      </c>
      <c r="X9" s="9">
        <v>89.559623884009795</v>
      </c>
      <c r="Y9" s="9">
        <v>90.313905701008807</v>
      </c>
      <c r="Z9" s="9">
        <v>82.835587821710405</v>
      </c>
      <c r="AA9" s="9">
        <v>94.276234109108003</v>
      </c>
      <c r="AB9" s="9">
        <v>94.429663338385694</v>
      </c>
      <c r="AC9" s="9">
        <v>82.448619090293903</v>
      </c>
      <c r="AD9" s="9">
        <v>85.067240678117798</v>
      </c>
      <c r="AE9" s="9">
        <v>96.909194705047</v>
      </c>
      <c r="AF9" s="9">
        <v>85.254833309906402</v>
      </c>
      <c r="AG9" s="9">
        <v>82.336653330895601</v>
      </c>
      <c r="AH9" s="9">
        <v>82.523218247199907</v>
      </c>
      <c r="AI9" s="9">
        <v>90.877708310436802</v>
      </c>
      <c r="AJ9" s="9">
        <v>85.936654305394498</v>
      </c>
      <c r="AK9" s="9">
        <v>87.102348944857496</v>
      </c>
      <c r="AL9" s="9">
        <v>84.200589402143294</v>
      </c>
      <c r="AM9" s="9">
        <v>95.419722544430996</v>
      </c>
      <c r="AN9" s="9">
        <v>93.349773146564004</v>
      </c>
      <c r="AO9" s="9">
        <v>84.470976497190705</v>
      </c>
      <c r="AP9" s="9">
        <v>94.232260395783101</v>
      </c>
      <c r="AQ9" s="9">
        <v>98.1691321526651</v>
      </c>
      <c r="AR9" s="9">
        <v>89.767244191986805</v>
      </c>
      <c r="AS9" s="9">
        <v>92.4492598341795</v>
      </c>
      <c r="AT9" s="9">
        <v>85.983954969251897</v>
      </c>
      <c r="AU9" s="9">
        <v>84.687114806326804</v>
      </c>
      <c r="AV9" s="9">
        <v>93.112189472996107</v>
      </c>
      <c r="AW9" s="9">
        <v>98.154441523801793</v>
      </c>
      <c r="AX9" s="9">
        <v>86.4928263909555</v>
      </c>
      <c r="AY9" s="9">
        <v>82.329469049495202</v>
      </c>
      <c r="AZ9" s="9">
        <v>96.222061085930306</v>
      </c>
    </row>
    <row r="10" spans="1:52" x14ac:dyDescent="0.4">
      <c r="A10" s="17"/>
      <c r="B10" s="1">
        <v>40</v>
      </c>
      <c r="C10" s="8">
        <v>84.1941238242118</v>
      </c>
      <c r="D10" s="9">
        <v>93.352812742626099</v>
      </c>
      <c r="E10" s="9">
        <v>88.882237096556594</v>
      </c>
      <c r="F10" s="9">
        <v>94.535822607668706</v>
      </c>
      <c r="G10" s="9">
        <v>91.855299806685807</v>
      </c>
      <c r="H10" s="9">
        <v>85.351932351998101</v>
      </c>
      <c r="I10" s="9">
        <v>90.628642489454407</v>
      </c>
      <c r="J10" s="9">
        <v>79.870739793549603</v>
      </c>
      <c r="K10" s="9">
        <v>87.319385000423594</v>
      </c>
      <c r="L10" s="9">
        <v>96.284205366659904</v>
      </c>
      <c r="M10" s="9">
        <v>87.813614301727199</v>
      </c>
      <c r="N10" s="9">
        <v>80.053581488103504</v>
      </c>
      <c r="O10" s="9">
        <v>87.042379592750805</v>
      </c>
      <c r="P10" s="9">
        <v>88.096221234675696</v>
      </c>
      <c r="Q10" s="9">
        <v>88.916465983177801</v>
      </c>
      <c r="R10" s="9">
        <v>84.562141551074205</v>
      </c>
      <c r="S10" s="9">
        <v>91.440816280686406</v>
      </c>
      <c r="T10" s="9">
        <v>83.220750602166703</v>
      </c>
      <c r="U10" s="9">
        <v>86.290538082796502</v>
      </c>
      <c r="V10" s="9">
        <v>93.804282806978904</v>
      </c>
      <c r="W10" s="9">
        <v>82.685544734294396</v>
      </c>
      <c r="X10" s="9">
        <v>90.539777742251999</v>
      </c>
      <c r="Y10" s="9">
        <v>91.331483772618697</v>
      </c>
      <c r="Z10" s="9">
        <v>83.950835231994404</v>
      </c>
      <c r="AA10" s="9">
        <v>97.095697463649699</v>
      </c>
      <c r="AB10" s="9">
        <v>94.073720850453498</v>
      </c>
      <c r="AC10" s="9">
        <v>82.223781641588204</v>
      </c>
      <c r="AD10" s="9">
        <v>85.91815878557</v>
      </c>
      <c r="AE10" s="9">
        <v>98.970475288096097</v>
      </c>
      <c r="AF10" s="9">
        <v>85.660897947636698</v>
      </c>
      <c r="AG10" s="9">
        <v>82.012791245347202</v>
      </c>
      <c r="AH10" s="9">
        <v>84.175875307345507</v>
      </c>
      <c r="AI10" s="9">
        <v>92.615228403808601</v>
      </c>
      <c r="AJ10" s="9">
        <v>85.399065792124503</v>
      </c>
      <c r="AK10" s="9">
        <v>87.529241081537194</v>
      </c>
      <c r="AL10" s="9">
        <v>84.453786495264694</v>
      </c>
      <c r="AM10" s="9">
        <v>95.045770325297099</v>
      </c>
      <c r="AN10" s="9">
        <v>94.667720752795503</v>
      </c>
      <c r="AO10" s="9">
        <v>84.893231643527599</v>
      </c>
      <c r="AP10" s="9">
        <v>94.905916606380202</v>
      </c>
      <c r="AQ10" s="9">
        <v>98.3286972080097</v>
      </c>
      <c r="AR10" s="9">
        <v>91.176379493695805</v>
      </c>
      <c r="AS10" s="9">
        <v>92.182215465854995</v>
      </c>
      <c r="AT10" s="9">
        <v>88.624184073553593</v>
      </c>
      <c r="AU10" s="9">
        <v>85.3259237959589</v>
      </c>
      <c r="AV10" s="9">
        <v>93.436954760786804</v>
      </c>
      <c r="AW10" s="9">
        <v>99.603101705164903</v>
      </c>
      <c r="AX10" s="9">
        <v>87.563259665270607</v>
      </c>
      <c r="AY10" s="9">
        <v>81.055806283226602</v>
      </c>
      <c r="AZ10" s="9">
        <v>95.097746698113596</v>
      </c>
    </row>
    <row r="11" spans="1:52" x14ac:dyDescent="0.4">
      <c r="A11" s="17"/>
      <c r="B11" s="1">
        <v>45</v>
      </c>
      <c r="C11" s="8">
        <v>84.690867378746105</v>
      </c>
      <c r="D11" s="9">
        <v>95.944062797375196</v>
      </c>
      <c r="E11" s="9">
        <v>91.257061155600496</v>
      </c>
      <c r="F11" s="9">
        <v>96.160205346843796</v>
      </c>
      <c r="G11" s="9">
        <v>94.920898169648495</v>
      </c>
      <c r="H11" s="9">
        <v>89.988380646289798</v>
      </c>
      <c r="I11" s="9">
        <v>91.658886056177096</v>
      </c>
      <c r="J11" s="9">
        <v>82.665502613551496</v>
      </c>
      <c r="K11" s="9">
        <v>89.592259512388296</v>
      </c>
      <c r="L11" s="9">
        <v>97.861392512686606</v>
      </c>
      <c r="M11" s="9">
        <v>86.941755870252194</v>
      </c>
      <c r="N11" s="9">
        <v>81.094438344449699</v>
      </c>
      <c r="O11" s="9">
        <v>90.280744247847494</v>
      </c>
      <c r="P11" s="9">
        <v>88.672420762039295</v>
      </c>
      <c r="Q11" s="9">
        <v>91.360286121978504</v>
      </c>
      <c r="R11" s="9">
        <v>86.463685267945294</v>
      </c>
      <c r="S11" s="9">
        <v>92.435502157769406</v>
      </c>
      <c r="T11" s="9">
        <v>82.640248635473796</v>
      </c>
      <c r="U11" s="9">
        <v>86.053197552289404</v>
      </c>
      <c r="V11" s="9">
        <v>95.248744731226097</v>
      </c>
      <c r="W11" s="9">
        <v>85.517318573799002</v>
      </c>
      <c r="X11" s="9">
        <v>92.660977863749096</v>
      </c>
      <c r="Y11" s="9">
        <v>93.550030895025799</v>
      </c>
      <c r="Z11" s="9">
        <v>85.860122193580395</v>
      </c>
      <c r="AA11" s="9">
        <v>98.616616065238802</v>
      </c>
      <c r="AB11" s="9">
        <v>95.228507819219203</v>
      </c>
      <c r="AC11" s="9">
        <v>84.670054030273405</v>
      </c>
      <c r="AD11" s="9">
        <v>86.895917874489498</v>
      </c>
      <c r="AE11" s="9">
        <v>100.008376437018</v>
      </c>
      <c r="AF11" s="9">
        <v>87.646933596187296</v>
      </c>
      <c r="AG11" s="9">
        <v>85.609888955769506</v>
      </c>
      <c r="AH11" s="9">
        <v>85.973873520568404</v>
      </c>
      <c r="AI11" s="9">
        <v>93.933518226449905</v>
      </c>
      <c r="AJ11" s="9">
        <v>87.442348418989695</v>
      </c>
      <c r="AK11" s="9">
        <v>90.514289888878594</v>
      </c>
      <c r="AL11" s="9">
        <v>88.227323954305504</v>
      </c>
      <c r="AM11" s="9">
        <v>98.609488119787898</v>
      </c>
      <c r="AN11" s="9">
        <v>97.354866812693402</v>
      </c>
      <c r="AO11" s="9">
        <v>86.387238812658097</v>
      </c>
      <c r="AP11" s="9">
        <v>97.815843519973896</v>
      </c>
      <c r="AQ11" s="9">
        <v>98.448811524599506</v>
      </c>
      <c r="AR11" s="9">
        <v>93.878979323508901</v>
      </c>
      <c r="AS11" s="9">
        <v>95.0521532674681</v>
      </c>
      <c r="AT11" s="9">
        <v>89.478821027323306</v>
      </c>
      <c r="AU11" s="9">
        <v>88.060644654756203</v>
      </c>
      <c r="AV11" s="9">
        <v>95.833994839036194</v>
      </c>
      <c r="AW11" s="9">
        <v>102.28567505435799</v>
      </c>
      <c r="AX11" s="9">
        <v>89.818503967275603</v>
      </c>
      <c r="AY11" s="9">
        <v>84.676548813725901</v>
      </c>
      <c r="AZ11" s="9">
        <v>98.019886650094904</v>
      </c>
    </row>
    <row r="12" spans="1:52" x14ac:dyDescent="0.4">
      <c r="A12" s="18"/>
      <c r="B12" s="1">
        <v>50</v>
      </c>
      <c r="C12" s="8">
        <v>84.567720809298706</v>
      </c>
      <c r="D12" s="9">
        <v>98.703250161824997</v>
      </c>
      <c r="E12" s="9">
        <v>92.677213137917306</v>
      </c>
      <c r="F12" s="9">
        <v>96.904156979956994</v>
      </c>
      <c r="G12" s="9">
        <v>95.020878841680201</v>
      </c>
      <c r="H12" s="9">
        <v>87.989624718199593</v>
      </c>
      <c r="I12" s="9">
        <v>95.171388251263593</v>
      </c>
      <c r="J12" s="9">
        <v>84.187282679343198</v>
      </c>
      <c r="K12" s="9">
        <v>91.379583708331893</v>
      </c>
      <c r="L12" s="9">
        <v>98.820350613578995</v>
      </c>
      <c r="M12" s="9">
        <v>89.547287473988504</v>
      </c>
      <c r="N12" s="9">
        <v>82.465719420404398</v>
      </c>
      <c r="O12" s="9">
        <v>92.290997086271602</v>
      </c>
      <c r="P12" s="9">
        <v>91.137122094147401</v>
      </c>
      <c r="Q12" s="9">
        <v>91.867863190326702</v>
      </c>
      <c r="R12" s="9">
        <v>87.596483171624698</v>
      </c>
      <c r="S12" s="9">
        <v>92.889384805538199</v>
      </c>
      <c r="T12" s="9">
        <v>85.2841616250588</v>
      </c>
      <c r="U12" s="9">
        <v>89.074978919454296</v>
      </c>
      <c r="V12" s="9">
        <v>96.861777321548104</v>
      </c>
      <c r="W12" s="9">
        <v>87.167309129428503</v>
      </c>
      <c r="X12" s="9">
        <v>92.254252341539299</v>
      </c>
      <c r="Y12" s="9">
        <v>96.230998031351405</v>
      </c>
      <c r="Z12" s="9">
        <v>87.131035371768206</v>
      </c>
      <c r="AA12" s="9">
        <v>99.983067971039304</v>
      </c>
      <c r="AB12" s="9">
        <v>97.460889666281005</v>
      </c>
      <c r="AC12" s="9">
        <v>88.151067025041002</v>
      </c>
      <c r="AD12" s="9">
        <v>90.357238743943498</v>
      </c>
      <c r="AE12" s="9">
        <v>101.24398752601699</v>
      </c>
      <c r="AF12" s="9">
        <v>88.464689313541498</v>
      </c>
      <c r="AG12" s="9">
        <v>85.6498844665051</v>
      </c>
      <c r="AH12" s="9">
        <v>86.264271952928297</v>
      </c>
      <c r="AI12" s="9">
        <v>94.669730276247094</v>
      </c>
      <c r="AJ12" s="9">
        <v>93.906821694532496</v>
      </c>
      <c r="AK12" s="9">
        <v>91.485573793656997</v>
      </c>
      <c r="AL12" s="9">
        <v>86.970829653301607</v>
      </c>
      <c r="AM12" s="9">
        <v>99.092043571385204</v>
      </c>
      <c r="AN12" s="9">
        <v>99.155660330444306</v>
      </c>
      <c r="AO12" s="9">
        <v>87.945786970995002</v>
      </c>
      <c r="AP12" s="9">
        <v>96.932944403759095</v>
      </c>
      <c r="AQ12" s="9">
        <v>101.957735476861</v>
      </c>
      <c r="AR12" s="9">
        <v>94.1123300731483</v>
      </c>
      <c r="AS12" s="9">
        <v>98.062248668905198</v>
      </c>
      <c r="AT12" s="9">
        <v>91.531781780677306</v>
      </c>
      <c r="AU12" s="9">
        <v>87.907523412079499</v>
      </c>
      <c r="AV12" s="9">
        <v>96.764389023435001</v>
      </c>
      <c r="AW12" s="9">
        <v>103.596165374644</v>
      </c>
      <c r="AX12" s="9">
        <v>89.712023353892207</v>
      </c>
      <c r="AY12" s="9">
        <v>85.385356331764598</v>
      </c>
      <c r="AZ12" s="9">
        <v>98.967592287047594</v>
      </c>
    </row>
    <row r="13" spans="1:52" ht="15.4" customHeight="1" x14ac:dyDescent="0.4">
      <c r="A13" s="16" t="s">
        <v>11</v>
      </c>
      <c r="B13" s="3">
        <v>0</v>
      </c>
      <c r="C13" s="7">
        <v>0.38700000000000001</v>
      </c>
      <c r="D13" s="7">
        <v>0.36399999999999999</v>
      </c>
      <c r="E13" s="7">
        <v>0.38200000000000001</v>
      </c>
      <c r="F13" s="7">
        <v>0.34200000000000003</v>
      </c>
      <c r="G13" s="7">
        <v>0.44700000000000001</v>
      </c>
      <c r="H13" s="7">
        <v>0.41199999999999998</v>
      </c>
      <c r="I13" s="7">
        <v>0.439</v>
      </c>
      <c r="J13" s="7">
        <v>0.41699999999999998</v>
      </c>
      <c r="K13" s="7">
        <v>0.377</v>
      </c>
      <c r="L13" s="7">
        <v>0.35899999999999999</v>
      </c>
      <c r="M13" s="7">
        <v>0.38400000000000001</v>
      </c>
      <c r="N13" s="7">
        <v>0.38100000000000001</v>
      </c>
      <c r="O13" s="7">
        <v>0.35499999999999998</v>
      </c>
      <c r="P13" s="7">
        <v>0.378</v>
      </c>
      <c r="Q13" s="7">
        <v>0.433</v>
      </c>
      <c r="R13" s="7">
        <v>0.33400000000000002</v>
      </c>
      <c r="S13" s="7">
        <v>0.40100000000000002</v>
      </c>
      <c r="T13" s="7">
        <v>0.46899999999999997</v>
      </c>
      <c r="U13" s="7">
        <v>0.38400000000000001</v>
      </c>
      <c r="V13" s="7">
        <v>0.34699999999999998</v>
      </c>
      <c r="W13" s="7">
        <v>0.41299999999999998</v>
      </c>
      <c r="X13" s="7">
        <v>0.41499999999999998</v>
      </c>
      <c r="Y13" s="7">
        <v>0.33500000000000002</v>
      </c>
      <c r="Z13" s="7">
        <v>0.38700000000000001</v>
      </c>
      <c r="AA13" s="7">
        <v>0.372</v>
      </c>
      <c r="AB13" s="7">
        <v>0.28499999999999998</v>
      </c>
      <c r="AC13" s="7">
        <v>0.34799999999999998</v>
      </c>
      <c r="AD13" s="7">
        <v>0.374</v>
      </c>
      <c r="AE13" s="7">
        <v>0.35399999999999998</v>
      </c>
      <c r="AF13" s="7">
        <v>0.379</v>
      </c>
      <c r="AG13" s="7">
        <v>0.39300000000000002</v>
      </c>
      <c r="AH13" s="7">
        <v>0.39</v>
      </c>
      <c r="AI13" s="7">
        <v>0.34699999999999998</v>
      </c>
      <c r="AJ13" s="7">
        <v>0.39300000000000002</v>
      </c>
      <c r="AK13" s="7">
        <v>0.38900000000000001</v>
      </c>
      <c r="AL13" s="7">
        <v>0.376</v>
      </c>
      <c r="AM13" s="7">
        <v>0.41499999999999998</v>
      </c>
      <c r="AN13" s="7">
        <v>0.34799999999999998</v>
      </c>
      <c r="AO13" s="7">
        <v>0.36599999999999999</v>
      </c>
      <c r="AP13" s="7">
        <v>0.35499999999999998</v>
      </c>
      <c r="AQ13" s="7">
        <v>0.33900000000000002</v>
      </c>
      <c r="AR13" s="7">
        <v>0.36199999999999999</v>
      </c>
      <c r="AS13" s="7">
        <v>0.33100000000000002</v>
      </c>
      <c r="AT13" s="7">
        <v>0.38800000000000001</v>
      </c>
      <c r="AU13" s="7">
        <v>0.38</v>
      </c>
      <c r="AV13" s="7">
        <v>0.38100000000000001</v>
      </c>
      <c r="AW13" s="7">
        <v>0.35699999999999998</v>
      </c>
      <c r="AX13" s="7">
        <v>0.42499999999999999</v>
      </c>
      <c r="AY13" s="7">
        <v>0.4</v>
      </c>
      <c r="AZ13" s="7">
        <v>0.35899999999999999</v>
      </c>
    </row>
    <row r="14" spans="1:52" ht="15.4" customHeight="1" x14ac:dyDescent="0.4">
      <c r="A14" s="17"/>
      <c r="B14" s="3">
        <v>5</v>
      </c>
      <c r="C14" s="7">
        <v>0.28199999999999997</v>
      </c>
      <c r="D14" s="7">
        <v>0.26300000000000001</v>
      </c>
      <c r="E14" s="7">
        <v>0.28899999999999998</v>
      </c>
      <c r="F14" s="7">
        <v>0.23899999999999999</v>
      </c>
      <c r="G14" s="7">
        <v>0.35699999999999998</v>
      </c>
      <c r="H14" s="7">
        <v>0.318</v>
      </c>
      <c r="I14" s="7">
        <v>0.36799999999999999</v>
      </c>
      <c r="J14" s="7">
        <v>0.29799999999999999</v>
      </c>
      <c r="K14" s="7">
        <v>0.29599999999999999</v>
      </c>
      <c r="L14" s="7">
        <v>0.26900000000000002</v>
      </c>
      <c r="M14" s="7">
        <v>0.27600000000000002</v>
      </c>
      <c r="N14" s="7">
        <v>0.28599999999999998</v>
      </c>
      <c r="O14" s="7">
        <v>0.25900000000000001</v>
      </c>
      <c r="P14" s="7">
        <v>0.26900000000000002</v>
      </c>
      <c r="Q14" s="7">
        <v>0.34300000000000003</v>
      </c>
      <c r="R14" s="7">
        <v>0.251</v>
      </c>
      <c r="S14" s="7">
        <v>0.30099999999999999</v>
      </c>
      <c r="T14" s="7">
        <v>0.36399999999999999</v>
      </c>
      <c r="U14" s="7">
        <v>0.27900000000000003</v>
      </c>
      <c r="V14" s="7">
        <v>0.25800000000000001</v>
      </c>
      <c r="W14" s="7">
        <v>0.30399999999999999</v>
      </c>
      <c r="X14" s="7">
        <v>0.313</v>
      </c>
      <c r="Y14" s="7">
        <v>0.254</v>
      </c>
      <c r="Z14" s="7">
        <v>0.29599999999999999</v>
      </c>
      <c r="AA14" s="7">
        <v>0.29099999999999998</v>
      </c>
      <c r="AB14" s="7">
        <v>0.19700000000000001</v>
      </c>
      <c r="AC14" s="7">
        <v>0.24199999999999999</v>
      </c>
      <c r="AD14" s="7">
        <v>0.28899999999999998</v>
      </c>
      <c r="AE14" s="7">
        <v>0.27200000000000002</v>
      </c>
      <c r="AF14" s="7">
        <v>0.29899999999999999</v>
      </c>
      <c r="AG14" s="7">
        <v>0.28199999999999997</v>
      </c>
      <c r="AH14" s="7">
        <v>0.28499999999999998</v>
      </c>
      <c r="AI14" s="7">
        <v>0.23400000000000001</v>
      </c>
      <c r="AJ14" s="7">
        <v>0.27</v>
      </c>
      <c r="AK14" s="7">
        <v>0.29599999999999999</v>
      </c>
      <c r="AL14" s="7">
        <v>0.26800000000000002</v>
      </c>
      <c r="AM14" s="7">
        <v>0.28999999999999998</v>
      </c>
      <c r="AN14" s="7">
        <v>0.22500000000000001</v>
      </c>
      <c r="AO14" s="7">
        <v>0.28000000000000003</v>
      </c>
      <c r="AP14" s="7">
        <v>0.255</v>
      </c>
      <c r="AQ14" s="7">
        <v>0.246</v>
      </c>
      <c r="AR14" s="7">
        <v>0.28000000000000003</v>
      </c>
      <c r="AS14" s="7">
        <v>0.26400000000000001</v>
      </c>
      <c r="AT14" s="7">
        <v>0.26400000000000001</v>
      </c>
      <c r="AU14" s="7">
        <v>0.27100000000000002</v>
      </c>
      <c r="AV14" s="7">
        <v>0.26</v>
      </c>
      <c r="AW14" s="7">
        <v>0.28199999999999997</v>
      </c>
      <c r="AX14" s="7">
        <v>0.34300000000000003</v>
      </c>
      <c r="AY14" s="7">
        <v>0.308</v>
      </c>
      <c r="AZ14" s="7">
        <v>0.26500000000000001</v>
      </c>
    </row>
    <row r="15" spans="1:52" ht="15.4" customHeight="1" x14ac:dyDescent="0.4">
      <c r="A15" s="17"/>
      <c r="B15" s="3">
        <v>10</v>
      </c>
      <c r="C15" s="7">
        <v>0.29799999999999999</v>
      </c>
      <c r="D15" s="7">
        <v>0.26200000000000001</v>
      </c>
      <c r="E15" s="7">
        <v>0.28499999999999998</v>
      </c>
      <c r="F15" s="7">
        <v>0.224</v>
      </c>
      <c r="G15" s="7">
        <v>0.35499999999999998</v>
      </c>
      <c r="H15" s="7">
        <v>0.316</v>
      </c>
      <c r="I15" s="7">
        <v>0.36199999999999999</v>
      </c>
      <c r="J15" s="7">
        <v>0.29199999999999998</v>
      </c>
      <c r="K15" s="7">
        <v>0.28399999999999997</v>
      </c>
      <c r="L15" s="7">
        <v>0.249</v>
      </c>
      <c r="M15" s="7">
        <v>0.27200000000000002</v>
      </c>
      <c r="N15" s="7">
        <v>0.28499999999999998</v>
      </c>
      <c r="O15" s="7">
        <v>0.254</v>
      </c>
      <c r="P15" s="7">
        <v>0.26500000000000001</v>
      </c>
      <c r="Q15" s="7">
        <v>0.32800000000000001</v>
      </c>
      <c r="R15" s="7">
        <v>0.246</v>
      </c>
      <c r="S15" s="7">
        <v>0.29599999999999999</v>
      </c>
      <c r="T15" s="7">
        <v>0.36099999999999999</v>
      </c>
      <c r="U15" s="7">
        <v>0.27600000000000002</v>
      </c>
      <c r="V15" s="7">
        <v>0.23100000000000001</v>
      </c>
      <c r="W15" s="7">
        <v>0.32200000000000001</v>
      </c>
      <c r="X15" s="7">
        <v>0.318</v>
      </c>
      <c r="Y15" s="7">
        <v>0.26200000000000001</v>
      </c>
      <c r="Z15" s="7">
        <v>0.28599999999999998</v>
      </c>
      <c r="AA15" s="7">
        <v>0.28499999999999998</v>
      </c>
      <c r="AB15" s="7">
        <v>0.186</v>
      </c>
      <c r="AC15" s="7">
        <v>0.24399999999999999</v>
      </c>
      <c r="AD15" s="7">
        <v>0.27100000000000002</v>
      </c>
      <c r="AE15" s="7">
        <v>0.26500000000000001</v>
      </c>
      <c r="AF15" s="7">
        <v>0.27800000000000002</v>
      </c>
      <c r="AG15" s="7">
        <v>0.27500000000000002</v>
      </c>
      <c r="AH15" s="7">
        <v>0.27200000000000002</v>
      </c>
      <c r="AI15" s="7">
        <v>0.23</v>
      </c>
      <c r="AJ15" s="7">
        <v>0.26600000000000001</v>
      </c>
      <c r="AK15" s="7">
        <v>0.27800000000000002</v>
      </c>
      <c r="AL15" s="7">
        <v>0.26900000000000002</v>
      </c>
      <c r="AM15" s="7">
        <v>0.30499999999999999</v>
      </c>
      <c r="AN15" s="7">
        <v>0.214</v>
      </c>
      <c r="AO15" s="7">
        <v>0.28299999999999997</v>
      </c>
      <c r="AP15" s="7">
        <v>0.25600000000000001</v>
      </c>
      <c r="AQ15" s="7">
        <v>0.23400000000000001</v>
      </c>
      <c r="AR15" s="7">
        <v>0.28199999999999997</v>
      </c>
      <c r="AS15" s="7">
        <v>0.254</v>
      </c>
      <c r="AT15" s="7">
        <v>0.25600000000000001</v>
      </c>
      <c r="AU15" s="7">
        <v>0.27800000000000002</v>
      </c>
      <c r="AV15" s="7">
        <v>0.25900000000000001</v>
      </c>
      <c r="AW15" s="7">
        <v>0.27300000000000002</v>
      </c>
      <c r="AX15" s="7">
        <v>0.32700000000000001</v>
      </c>
      <c r="AY15" s="7">
        <v>0.29199999999999998</v>
      </c>
      <c r="AZ15" s="7">
        <v>0.27</v>
      </c>
    </row>
    <row r="16" spans="1:52" ht="15.4" customHeight="1" x14ac:dyDescent="0.4">
      <c r="A16" s="17"/>
      <c r="B16" s="3">
        <v>15</v>
      </c>
      <c r="C16" s="7">
        <v>0.28699999999999998</v>
      </c>
      <c r="D16" s="7">
        <v>0.26500000000000001</v>
      </c>
      <c r="E16" s="7">
        <v>0.27100000000000002</v>
      </c>
      <c r="F16" s="7">
        <v>0.22900000000000001</v>
      </c>
      <c r="G16" s="7">
        <v>0.36099999999999999</v>
      </c>
      <c r="H16" s="7">
        <v>0.33700000000000002</v>
      </c>
      <c r="I16" s="7">
        <v>0.35899999999999999</v>
      </c>
      <c r="J16" s="7">
        <v>0.29799999999999999</v>
      </c>
      <c r="K16" s="7">
        <v>0.28499999999999998</v>
      </c>
      <c r="L16" s="7">
        <v>0.25800000000000001</v>
      </c>
      <c r="M16" s="7">
        <v>0.26300000000000001</v>
      </c>
      <c r="N16" s="7">
        <v>0.28799999999999998</v>
      </c>
      <c r="O16" s="7">
        <v>0.254</v>
      </c>
      <c r="P16" s="7">
        <v>0.25800000000000001</v>
      </c>
      <c r="Q16" s="7">
        <v>0.312</v>
      </c>
      <c r="R16" s="7">
        <v>0.249</v>
      </c>
      <c r="S16" s="7">
        <v>0.30399999999999999</v>
      </c>
      <c r="T16" s="7">
        <v>0.36299999999999999</v>
      </c>
      <c r="U16" s="7">
        <v>0.27100000000000002</v>
      </c>
      <c r="V16" s="7">
        <v>0.24</v>
      </c>
      <c r="W16" s="7">
        <v>0.316</v>
      </c>
      <c r="X16" s="7">
        <v>0.318</v>
      </c>
      <c r="Y16" s="7">
        <v>0.26200000000000001</v>
      </c>
      <c r="Z16" s="7">
        <v>0.27400000000000002</v>
      </c>
      <c r="AA16" s="7">
        <v>0.29499999999999998</v>
      </c>
      <c r="AB16" s="7">
        <v>0.187</v>
      </c>
      <c r="AC16" s="7">
        <v>0.247</v>
      </c>
      <c r="AD16" s="7">
        <v>0.28299999999999997</v>
      </c>
      <c r="AE16" s="7">
        <v>0.27</v>
      </c>
      <c r="AF16" s="7">
        <v>0.28399999999999997</v>
      </c>
      <c r="AG16" s="7">
        <v>0.27</v>
      </c>
      <c r="AH16" s="7">
        <v>0.28899999999999998</v>
      </c>
      <c r="AI16" s="7">
        <v>0.24099999999999999</v>
      </c>
      <c r="AJ16" s="7">
        <v>0.26500000000000001</v>
      </c>
      <c r="AK16" s="7">
        <v>0.28899999999999998</v>
      </c>
      <c r="AL16" s="7">
        <v>0.26700000000000002</v>
      </c>
      <c r="AM16" s="7">
        <v>0.29799999999999999</v>
      </c>
      <c r="AN16" s="7">
        <v>0.22600000000000001</v>
      </c>
      <c r="AO16" s="7">
        <v>0.26400000000000001</v>
      </c>
      <c r="AP16" s="7">
        <v>0.26900000000000002</v>
      </c>
      <c r="AQ16" s="7">
        <v>0.24299999999999999</v>
      </c>
      <c r="AR16" s="7">
        <v>0.28499999999999998</v>
      </c>
      <c r="AS16" s="7">
        <v>0.25600000000000001</v>
      </c>
      <c r="AT16" s="7">
        <v>0.27400000000000002</v>
      </c>
      <c r="AU16" s="7">
        <v>0.28100000000000003</v>
      </c>
      <c r="AV16" s="7">
        <v>0.25</v>
      </c>
      <c r="AW16" s="7">
        <v>0.26500000000000001</v>
      </c>
      <c r="AX16" s="7">
        <v>0.33500000000000002</v>
      </c>
      <c r="AY16" s="7">
        <v>0.30499999999999999</v>
      </c>
      <c r="AZ16" s="7">
        <v>0.26500000000000001</v>
      </c>
    </row>
    <row r="17" spans="1:52" ht="15.4" customHeight="1" x14ac:dyDescent="0.4">
      <c r="A17" s="17"/>
      <c r="B17" s="3">
        <v>20</v>
      </c>
      <c r="C17" s="3">
        <v>0.28100000000000003</v>
      </c>
      <c r="D17" s="3">
        <v>0.253</v>
      </c>
      <c r="E17" s="3">
        <v>0.28000000000000003</v>
      </c>
      <c r="F17" s="3">
        <v>0.222</v>
      </c>
      <c r="G17" s="3">
        <v>0.35399999999999998</v>
      </c>
      <c r="H17" s="3">
        <v>0.32200000000000001</v>
      </c>
      <c r="I17" s="3">
        <v>0.36099999999999999</v>
      </c>
      <c r="J17" s="3">
        <v>0.28799999999999998</v>
      </c>
      <c r="K17" s="3">
        <v>0.26700000000000002</v>
      </c>
      <c r="L17" s="3">
        <v>0.25</v>
      </c>
      <c r="M17" s="3">
        <v>0.27900000000000003</v>
      </c>
      <c r="N17" s="3">
        <v>0.28499999999999998</v>
      </c>
      <c r="O17" s="3">
        <v>0.26300000000000001</v>
      </c>
      <c r="P17" s="3">
        <v>0.26200000000000001</v>
      </c>
      <c r="Q17" s="3">
        <v>0.314</v>
      </c>
      <c r="R17" s="3">
        <v>0.23799999999999999</v>
      </c>
      <c r="S17" s="3">
        <v>0.29799999999999999</v>
      </c>
      <c r="T17" s="3">
        <v>0.34699999999999998</v>
      </c>
      <c r="U17" s="3">
        <v>0.27</v>
      </c>
      <c r="V17" s="3">
        <v>0.24299999999999999</v>
      </c>
      <c r="W17" s="3">
        <v>0.32</v>
      </c>
      <c r="X17" s="3">
        <v>0.314</v>
      </c>
      <c r="Y17" s="3">
        <v>0.26900000000000002</v>
      </c>
      <c r="Z17" s="3">
        <v>0.27600000000000002</v>
      </c>
      <c r="AA17" s="3">
        <v>0.29699999999999999</v>
      </c>
      <c r="AB17" s="3">
        <v>0.17399999999999999</v>
      </c>
      <c r="AC17" s="3">
        <v>0.23599999999999999</v>
      </c>
      <c r="AD17" s="3">
        <v>0.28100000000000003</v>
      </c>
      <c r="AE17" s="3">
        <v>0.27500000000000002</v>
      </c>
      <c r="AF17" s="3">
        <v>0.27900000000000003</v>
      </c>
      <c r="AG17" s="3">
        <v>0.26400000000000001</v>
      </c>
      <c r="AH17" s="3">
        <v>0.28499999999999998</v>
      </c>
      <c r="AI17" s="3">
        <v>0.245</v>
      </c>
      <c r="AJ17" s="3">
        <v>0.26600000000000001</v>
      </c>
      <c r="AK17" s="3">
        <v>0.28899999999999998</v>
      </c>
      <c r="AL17" s="3">
        <v>0.28000000000000003</v>
      </c>
      <c r="AM17" s="3">
        <v>0.29799999999999999</v>
      </c>
      <c r="AN17" s="3">
        <v>0.22500000000000001</v>
      </c>
      <c r="AO17" s="3">
        <v>0.26400000000000001</v>
      </c>
      <c r="AP17" s="3">
        <v>0.254</v>
      </c>
      <c r="AQ17" s="3">
        <v>0.23499999999999999</v>
      </c>
      <c r="AR17" s="3">
        <v>0.26100000000000001</v>
      </c>
      <c r="AS17" s="3">
        <v>0.248</v>
      </c>
      <c r="AT17" s="3">
        <v>0.26800000000000002</v>
      </c>
      <c r="AU17" s="3">
        <v>0.28100000000000003</v>
      </c>
      <c r="AV17" s="3">
        <v>0.26100000000000001</v>
      </c>
      <c r="AW17" s="3">
        <v>0.26700000000000002</v>
      </c>
      <c r="AX17" s="3">
        <v>0.313</v>
      </c>
      <c r="AY17" s="3">
        <v>0.30199999999999999</v>
      </c>
      <c r="AZ17" s="3">
        <v>0.26100000000000001</v>
      </c>
    </row>
    <row r="18" spans="1:52" ht="15.4" customHeight="1" x14ac:dyDescent="0.4">
      <c r="A18" s="17"/>
      <c r="B18" s="3">
        <v>25</v>
      </c>
      <c r="C18" s="3">
        <v>0.28000000000000003</v>
      </c>
      <c r="D18" s="3">
        <v>0.25600000000000001</v>
      </c>
      <c r="E18" s="3">
        <v>0.27900000000000003</v>
      </c>
      <c r="F18" s="3">
        <v>0.20799999999999999</v>
      </c>
      <c r="G18" s="3">
        <v>0.33800000000000002</v>
      </c>
      <c r="H18" s="3">
        <v>0.316</v>
      </c>
      <c r="I18" s="3">
        <v>0.35899999999999999</v>
      </c>
      <c r="J18" s="3">
        <v>0.29199999999999998</v>
      </c>
      <c r="K18" s="3">
        <v>0.28000000000000003</v>
      </c>
      <c r="L18" s="3">
        <v>0.23200000000000001</v>
      </c>
      <c r="M18" s="3">
        <v>0.27100000000000002</v>
      </c>
      <c r="N18" s="3">
        <v>0.27800000000000002</v>
      </c>
      <c r="O18" s="3">
        <v>0.25600000000000001</v>
      </c>
      <c r="P18" s="3">
        <v>0.252</v>
      </c>
      <c r="Q18" s="3">
        <v>0.32900000000000001</v>
      </c>
      <c r="R18" s="3">
        <v>0.24099999999999999</v>
      </c>
      <c r="S18" s="3">
        <v>0.29899999999999999</v>
      </c>
      <c r="T18" s="3">
        <v>0.36199999999999999</v>
      </c>
      <c r="U18" s="3">
        <v>0.254</v>
      </c>
      <c r="V18" s="3">
        <v>0.23499999999999999</v>
      </c>
      <c r="W18" s="3">
        <v>0.316</v>
      </c>
      <c r="X18" s="3">
        <v>0.32300000000000001</v>
      </c>
      <c r="Y18" s="3">
        <v>0.252</v>
      </c>
      <c r="Z18" s="3">
        <v>0.27200000000000002</v>
      </c>
      <c r="AA18" s="3">
        <v>0.28100000000000003</v>
      </c>
      <c r="AB18" s="3">
        <v>0.17799999999999999</v>
      </c>
      <c r="AC18" s="3">
        <v>0.23499999999999999</v>
      </c>
      <c r="AD18" s="3">
        <v>0.27</v>
      </c>
      <c r="AE18" s="3">
        <v>0.26400000000000001</v>
      </c>
      <c r="AF18" s="3">
        <v>0.27700000000000002</v>
      </c>
      <c r="AG18" s="3">
        <v>0.26400000000000001</v>
      </c>
      <c r="AH18" s="3">
        <v>0.27200000000000002</v>
      </c>
      <c r="AI18" s="3">
        <v>0.24199999999999999</v>
      </c>
      <c r="AJ18" s="3">
        <v>0.25900000000000001</v>
      </c>
      <c r="AK18" s="3">
        <v>0.28199999999999997</v>
      </c>
      <c r="AL18" s="3">
        <v>0.25700000000000001</v>
      </c>
      <c r="AM18" s="3">
        <v>0.29399999999999998</v>
      </c>
      <c r="AN18" s="3">
        <v>0.216</v>
      </c>
      <c r="AO18" s="3">
        <v>0.26300000000000001</v>
      </c>
      <c r="AP18" s="3">
        <v>0.25900000000000001</v>
      </c>
      <c r="AQ18" s="3">
        <v>0.23</v>
      </c>
      <c r="AR18" s="3">
        <v>0.27600000000000002</v>
      </c>
      <c r="AS18" s="3">
        <v>0.249</v>
      </c>
      <c r="AT18" s="3">
        <v>0.26400000000000001</v>
      </c>
      <c r="AU18" s="3">
        <v>0.28499999999999998</v>
      </c>
      <c r="AV18" s="3">
        <v>0.247</v>
      </c>
      <c r="AW18" s="3">
        <v>0.26500000000000001</v>
      </c>
      <c r="AX18" s="3">
        <v>0.316</v>
      </c>
      <c r="AY18" s="3">
        <v>0.29399999999999998</v>
      </c>
      <c r="AZ18" s="3">
        <v>0.26100000000000001</v>
      </c>
    </row>
    <row r="19" spans="1:52" ht="15.4" customHeight="1" x14ac:dyDescent="0.4">
      <c r="A19" s="17"/>
      <c r="B19" s="3">
        <v>30</v>
      </c>
      <c r="C19" s="3">
        <v>0.28100000000000003</v>
      </c>
      <c r="D19" s="3">
        <v>0.25900000000000001</v>
      </c>
      <c r="E19" s="3">
        <v>0.26500000000000001</v>
      </c>
      <c r="F19" s="3">
        <v>0.224</v>
      </c>
      <c r="G19" s="3">
        <v>0.36199999999999999</v>
      </c>
      <c r="H19" s="3">
        <v>0.314</v>
      </c>
      <c r="I19" s="3">
        <v>0.35399999999999998</v>
      </c>
      <c r="J19" s="3">
        <v>0.29599999999999999</v>
      </c>
      <c r="K19" s="3">
        <v>0.27600000000000002</v>
      </c>
      <c r="L19" s="3">
        <v>0.23400000000000001</v>
      </c>
      <c r="M19" s="3">
        <v>0.27400000000000002</v>
      </c>
      <c r="N19" s="3">
        <v>0.27500000000000002</v>
      </c>
      <c r="O19" s="3">
        <v>0.254</v>
      </c>
      <c r="P19" s="3">
        <v>0.26300000000000001</v>
      </c>
      <c r="Q19" s="3">
        <v>0.32200000000000001</v>
      </c>
      <c r="R19" s="3">
        <v>0.23400000000000001</v>
      </c>
      <c r="S19" s="3">
        <v>0.3</v>
      </c>
      <c r="T19" s="3">
        <v>0.34599999999999997</v>
      </c>
      <c r="U19" s="3">
        <v>0.27200000000000002</v>
      </c>
      <c r="V19" s="3">
        <v>0.23</v>
      </c>
      <c r="W19" s="3">
        <v>0.311</v>
      </c>
      <c r="X19" s="3">
        <v>0.32800000000000001</v>
      </c>
      <c r="Y19" s="3">
        <v>0.25600000000000001</v>
      </c>
      <c r="Z19" s="3">
        <v>0.26200000000000001</v>
      </c>
      <c r="AA19" s="3">
        <v>0.28999999999999998</v>
      </c>
      <c r="AB19" s="3">
        <v>0.17499999999999999</v>
      </c>
      <c r="AC19" s="3">
        <v>0.245</v>
      </c>
      <c r="AD19" s="3">
        <v>0.27500000000000002</v>
      </c>
      <c r="AE19" s="3">
        <v>0.26300000000000001</v>
      </c>
      <c r="AF19" s="3">
        <v>0.27800000000000002</v>
      </c>
      <c r="AG19" s="3">
        <v>0.27</v>
      </c>
      <c r="AH19" s="3">
        <v>0.26300000000000001</v>
      </c>
      <c r="AI19" s="3">
        <v>0.23</v>
      </c>
      <c r="AJ19" s="3">
        <v>0.255</v>
      </c>
      <c r="AK19" s="3">
        <v>0.27300000000000002</v>
      </c>
      <c r="AL19" s="3">
        <v>0.251</v>
      </c>
      <c r="AM19" s="3">
        <v>0.3</v>
      </c>
      <c r="AN19" s="3">
        <v>0.22600000000000001</v>
      </c>
      <c r="AO19" s="3">
        <v>0.25900000000000001</v>
      </c>
      <c r="AP19" s="3">
        <v>0.25700000000000001</v>
      </c>
      <c r="AQ19" s="3">
        <v>0.22</v>
      </c>
      <c r="AR19" s="3">
        <v>0.26100000000000001</v>
      </c>
      <c r="AS19" s="3">
        <v>0.251</v>
      </c>
      <c r="AT19" s="3">
        <v>0.26100000000000001</v>
      </c>
      <c r="AU19" s="3">
        <v>0.27500000000000002</v>
      </c>
      <c r="AV19" s="3">
        <v>0.25</v>
      </c>
      <c r="AW19" s="3">
        <v>0.26200000000000001</v>
      </c>
      <c r="AX19" s="3">
        <v>0.31900000000000001</v>
      </c>
      <c r="AY19" s="3">
        <v>0.29399999999999998</v>
      </c>
      <c r="AZ19" s="3">
        <v>0.26100000000000001</v>
      </c>
    </row>
    <row r="20" spans="1:52" ht="15.4" customHeight="1" x14ac:dyDescent="0.4">
      <c r="A20" s="17"/>
      <c r="B20" s="3">
        <v>35</v>
      </c>
      <c r="C20" s="3">
        <v>0.28399999999999997</v>
      </c>
      <c r="D20" s="3">
        <v>0.26200000000000001</v>
      </c>
      <c r="E20" s="3">
        <v>0.26500000000000001</v>
      </c>
      <c r="F20" s="3">
        <v>0.219</v>
      </c>
      <c r="G20" s="3">
        <v>0.35299999999999998</v>
      </c>
      <c r="H20" s="3">
        <v>0.311</v>
      </c>
      <c r="I20" s="3">
        <v>0.35499999999999998</v>
      </c>
      <c r="J20" s="3">
        <v>0.28699999999999998</v>
      </c>
      <c r="K20" s="3">
        <v>0.27200000000000002</v>
      </c>
      <c r="L20" s="3">
        <v>0.23100000000000001</v>
      </c>
      <c r="M20" s="3">
        <v>0.27100000000000002</v>
      </c>
      <c r="N20" s="3">
        <v>0.28100000000000003</v>
      </c>
      <c r="O20" s="3">
        <v>0.252</v>
      </c>
      <c r="P20" s="3">
        <v>0.249</v>
      </c>
      <c r="Q20" s="3">
        <v>0.31900000000000001</v>
      </c>
      <c r="R20" s="3">
        <v>0.23400000000000001</v>
      </c>
      <c r="S20" s="3">
        <v>0.29599999999999999</v>
      </c>
      <c r="T20" s="3">
        <v>0.35399999999999998</v>
      </c>
      <c r="U20" s="3">
        <v>0.25800000000000001</v>
      </c>
      <c r="V20" s="3">
        <v>0.23300000000000001</v>
      </c>
      <c r="W20" s="3">
        <v>0.30299999999999999</v>
      </c>
      <c r="X20" s="3">
        <v>0.31900000000000001</v>
      </c>
      <c r="Y20" s="3">
        <v>0.26400000000000001</v>
      </c>
      <c r="Z20" s="3">
        <v>0.27400000000000002</v>
      </c>
      <c r="AA20" s="3">
        <v>0.28899999999999998</v>
      </c>
      <c r="AB20" s="3">
        <v>0.17199999999999999</v>
      </c>
      <c r="AC20" s="3">
        <v>0.23499999999999999</v>
      </c>
      <c r="AD20" s="3">
        <v>0.28100000000000003</v>
      </c>
      <c r="AE20" s="3">
        <v>0.25800000000000001</v>
      </c>
      <c r="AF20" s="3">
        <v>0.27900000000000003</v>
      </c>
      <c r="AG20" s="3">
        <v>0.25600000000000001</v>
      </c>
      <c r="AH20" s="3">
        <v>0.26300000000000001</v>
      </c>
      <c r="AI20" s="3">
        <v>0.22900000000000001</v>
      </c>
      <c r="AJ20" s="3">
        <v>0.25700000000000001</v>
      </c>
      <c r="AK20" s="3">
        <v>0.26700000000000002</v>
      </c>
      <c r="AL20" s="3">
        <v>0.25700000000000001</v>
      </c>
      <c r="AM20" s="3">
        <v>0.30299999999999999</v>
      </c>
      <c r="AN20" s="3">
        <v>0.21199999999999999</v>
      </c>
      <c r="AO20" s="3">
        <v>0.26100000000000001</v>
      </c>
      <c r="AP20" s="3">
        <v>0.248</v>
      </c>
      <c r="AQ20" s="3">
        <v>0.23300000000000001</v>
      </c>
      <c r="AR20" s="3">
        <v>0.26</v>
      </c>
      <c r="AS20" s="3">
        <v>0.23899999999999999</v>
      </c>
      <c r="AT20" s="3">
        <v>0.26400000000000001</v>
      </c>
      <c r="AU20" s="3">
        <v>0.27900000000000003</v>
      </c>
      <c r="AV20" s="3">
        <v>0.254</v>
      </c>
      <c r="AW20" s="3">
        <v>0.25900000000000001</v>
      </c>
      <c r="AX20" s="3">
        <v>0.311</v>
      </c>
      <c r="AY20" s="3">
        <v>0.29499999999999998</v>
      </c>
      <c r="AZ20" s="3">
        <v>0.255</v>
      </c>
    </row>
    <row r="21" spans="1:52" ht="15.4" customHeight="1" x14ac:dyDescent="0.4">
      <c r="A21" s="17"/>
      <c r="B21" s="3">
        <v>40</v>
      </c>
      <c r="C21" s="3">
        <v>0.26200000000000001</v>
      </c>
      <c r="D21" s="3">
        <v>0.25600000000000001</v>
      </c>
      <c r="E21" s="3">
        <v>0.26400000000000001</v>
      </c>
      <c r="F21" s="3">
        <v>0.20699999999999999</v>
      </c>
      <c r="G21" s="3">
        <v>0.34899999999999998</v>
      </c>
      <c r="H21" s="3">
        <v>0.30099999999999999</v>
      </c>
      <c r="I21" s="3">
        <v>0.34300000000000003</v>
      </c>
      <c r="J21" s="3">
        <v>0.28199999999999997</v>
      </c>
      <c r="K21" s="3">
        <v>0.26700000000000002</v>
      </c>
      <c r="L21" s="3">
        <v>0.22600000000000001</v>
      </c>
      <c r="M21" s="3">
        <v>0.25900000000000001</v>
      </c>
      <c r="N21" s="3">
        <v>0.27</v>
      </c>
      <c r="O21" s="3">
        <v>0.249</v>
      </c>
      <c r="P21" s="3">
        <v>0.23699999999999999</v>
      </c>
      <c r="Q21" s="3">
        <v>0.313</v>
      </c>
      <c r="R21" s="3">
        <v>0.23300000000000001</v>
      </c>
      <c r="S21" s="3">
        <v>0.29199999999999998</v>
      </c>
      <c r="T21" s="3">
        <v>0.34100000000000003</v>
      </c>
      <c r="U21" s="3">
        <v>0.25</v>
      </c>
      <c r="V21" s="3">
        <v>0.23200000000000001</v>
      </c>
      <c r="W21" s="3">
        <v>0.309</v>
      </c>
      <c r="X21" s="3">
        <v>0.318</v>
      </c>
      <c r="Y21" s="3">
        <v>0.25600000000000001</v>
      </c>
      <c r="Z21" s="3">
        <v>0.26700000000000002</v>
      </c>
      <c r="AA21" s="3">
        <v>0.27400000000000002</v>
      </c>
      <c r="AB21" s="3">
        <v>0.17499999999999999</v>
      </c>
      <c r="AC21" s="3">
        <v>0.249</v>
      </c>
      <c r="AD21" s="3">
        <v>0.26200000000000001</v>
      </c>
      <c r="AE21" s="3">
        <v>0.249</v>
      </c>
      <c r="AF21" s="3">
        <v>0.28199999999999997</v>
      </c>
      <c r="AG21" s="3">
        <v>0.255</v>
      </c>
      <c r="AH21" s="3">
        <v>0.27200000000000002</v>
      </c>
      <c r="AI21" s="3">
        <v>0.222</v>
      </c>
      <c r="AJ21" s="3">
        <v>0.248</v>
      </c>
      <c r="AK21" s="3">
        <v>0.28100000000000003</v>
      </c>
      <c r="AL21" s="3">
        <v>0.25700000000000001</v>
      </c>
      <c r="AM21" s="3">
        <v>0.28699999999999998</v>
      </c>
      <c r="AN21" s="3">
        <v>0.22600000000000001</v>
      </c>
      <c r="AO21" s="3">
        <v>0.25900000000000001</v>
      </c>
      <c r="AP21" s="3">
        <v>0.251</v>
      </c>
      <c r="AQ21" s="3">
        <v>0.23100000000000001</v>
      </c>
      <c r="AR21" s="3">
        <v>0.26900000000000002</v>
      </c>
      <c r="AS21" s="3">
        <v>0.24</v>
      </c>
      <c r="AT21" s="3">
        <v>0.26</v>
      </c>
      <c r="AU21" s="3">
        <v>0.28000000000000003</v>
      </c>
      <c r="AV21" s="3">
        <v>0.246</v>
      </c>
      <c r="AW21" s="3">
        <v>0.253</v>
      </c>
      <c r="AX21" s="3">
        <v>0.315</v>
      </c>
      <c r="AY21" s="3">
        <v>0.28899999999999998</v>
      </c>
      <c r="AZ21" s="3">
        <v>0.25900000000000001</v>
      </c>
    </row>
    <row r="22" spans="1:52" ht="15.4" customHeight="1" x14ac:dyDescent="0.4">
      <c r="A22" s="17"/>
      <c r="B22" s="3">
        <v>45</v>
      </c>
      <c r="C22" s="3">
        <v>0.27400000000000002</v>
      </c>
      <c r="D22" s="3">
        <v>0.25</v>
      </c>
      <c r="E22" s="3">
        <v>0.25600000000000001</v>
      </c>
      <c r="F22" s="3">
        <v>0.224</v>
      </c>
      <c r="G22" s="3">
        <v>0.36099999999999999</v>
      </c>
      <c r="H22" s="3">
        <v>0.316</v>
      </c>
      <c r="I22" s="3">
        <v>0.35</v>
      </c>
      <c r="J22" s="3">
        <v>0.27900000000000003</v>
      </c>
      <c r="K22" s="3">
        <v>0.26100000000000001</v>
      </c>
      <c r="L22" s="3">
        <v>0.22600000000000001</v>
      </c>
      <c r="M22" s="3">
        <v>0.26100000000000001</v>
      </c>
      <c r="N22" s="3">
        <v>0.28000000000000003</v>
      </c>
      <c r="O22" s="3">
        <v>0.251</v>
      </c>
      <c r="P22" s="3">
        <v>0.25800000000000001</v>
      </c>
      <c r="Q22" s="3">
        <v>0.313</v>
      </c>
      <c r="R22" s="3">
        <v>0.224</v>
      </c>
      <c r="S22" s="3">
        <v>0.29499999999999998</v>
      </c>
      <c r="T22" s="3">
        <v>0.34499999999999997</v>
      </c>
      <c r="U22" s="3">
        <v>0.255</v>
      </c>
      <c r="V22" s="3">
        <v>0.224</v>
      </c>
      <c r="W22" s="3">
        <v>0.30299999999999999</v>
      </c>
      <c r="X22" s="3">
        <v>0.30399999999999999</v>
      </c>
      <c r="Y22" s="3">
        <v>0.253</v>
      </c>
      <c r="Z22" s="3">
        <v>0.26200000000000001</v>
      </c>
      <c r="AA22" s="3">
        <v>0.27600000000000002</v>
      </c>
      <c r="AB22" s="3">
        <v>0.17299999999999999</v>
      </c>
      <c r="AC22" s="3">
        <v>0.23400000000000001</v>
      </c>
      <c r="AD22" s="3">
        <v>0.26600000000000001</v>
      </c>
      <c r="AE22" s="3">
        <v>0.25700000000000001</v>
      </c>
      <c r="AF22" s="3">
        <v>0.26900000000000002</v>
      </c>
      <c r="AG22" s="3">
        <v>0.24399999999999999</v>
      </c>
      <c r="AH22" s="3">
        <v>0.26</v>
      </c>
      <c r="AI22" s="3">
        <v>0.23</v>
      </c>
      <c r="AJ22" s="3">
        <v>0.254</v>
      </c>
      <c r="AK22" s="3">
        <v>0.27400000000000002</v>
      </c>
      <c r="AL22" s="3">
        <v>0.248</v>
      </c>
      <c r="AM22" s="3">
        <v>0.27900000000000003</v>
      </c>
      <c r="AN22" s="3">
        <v>0.21099999999999999</v>
      </c>
      <c r="AO22" s="3">
        <v>0.254</v>
      </c>
      <c r="AP22" s="3">
        <v>0.252</v>
      </c>
      <c r="AQ22" s="3">
        <v>0.22700000000000001</v>
      </c>
      <c r="AR22" s="3">
        <v>0.25900000000000001</v>
      </c>
      <c r="AS22" s="3">
        <v>0.23699999999999999</v>
      </c>
      <c r="AT22" s="3">
        <v>0.26700000000000002</v>
      </c>
      <c r="AU22" s="3">
        <v>0.26700000000000002</v>
      </c>
      <c r="AV22" s="3">
        <v>0.23499999999999999</v>
      </c>
      <c r="AW22" s="3">
        <v>0.25600000000000001</v>
      </c>
      <c r="AX22" s="3">
        <v>0.31</v>
      </c>
      <c r="AY22" s="3">
        <v>0.29299999999999998</v>
      </c>
      <c r="AZ22" s="3">
        <v>0.25</v>
      </c>
    </row>
    <row r="23" spans="1:52" ht="15.4" customHeight="1" x14ac:dyDescent="0.4">
      <c r="A23" s="18"/>
      <c r="B23" s="3">
        <v>50</v>
      </c>
      <c r="C23" s="3">
        <v>0.26600000000000001</v>
      </c>
      <c r="D23" s="3">
        <v>0.252</v>
      </c>
      <c r="E23" s="3">
        <v>0.27</v>
      </c>
      <c r="F23" s="3">
        <v>0.21299999999999999</v>
      </c>
      <c r="G23" s="3">
        <v>0.34200000000000003</v>
      </c>
      <c r="H23" s="3">
        <v>0.316</v>
      </c>
      <c r="I23" s="3">
        <v>0.35699999999999998</v>
      </c>
      <c r="J23" s="3">
        <v>0.28499999999999998</v>
      </c>
      <c r="K23" s="3">
        <v>0.26700000000000002</v>
      </c>
      <c r="L23" s="3">
        <v>0.22500000000000001</v>
      </c>
      <c r="M23" s="3">
        <v>0.25700000000000001</v>
      </c>
      <c r="N23" s="3">
        <v>0.27300000000000002</v>
      </c>
      <c r="O23" s="3">
        <v>0.25</v>
      </c>
      <c r="P23" s="3">
        <v>0.23699999999999999</v>
      </c>
      <c r="Q23" s="3">
        <v>0.309</v>
      </c>
      <c r="R23" s="3">
        <v>0.23499999999999999</v>
      </c>
      <c r="S23" s="3">
        <v>0.29099999999999998</v>
      </c>
      <c r="T23" s="3">
        <v>0.34799999999999998</v>
      </c>
      <c r="U23" s="3">
        <v>0.25800000000000001</v>
      </c>
      <c r="V23" s="3">
        <v>0.22600000000000001</v>
      </c>
      <c r="W23" s="3">
        <v>0.309</v>
      </c>
      <c r="X23" s="3">
        <v>0.30599999999999999</v>
      </c>
      <c r="Y23" s="3">
        <v>0.248</v>
      </c>
      <c r="Z23" s="3">
        <v>0.254</v>
      </c>
      <c r="AA23" s="3">
        <v>0.27700000000000002</v>
      </c>
      <c r="AB23" s="3">
        <v>0.17199999999999999</v>
      </c>
      <c r="AC23" s="3">
        <v>0.24099999999999999</v>
      </c>
      <c r="AD23" s="3">
        <v>0.26400000000000001</v>
      </c>
      <c r="AE23" s="3">
        <v>0.255</v>
      </c>
      <c r="AF23" s="3">
        <v>0.27300000000000002</v>
      </c>
      <c r="AG23" s="3">
        <v>0.249</v>
      </c>
      <c r="AH23" s="3">
        <v>0.26200000000000001</v>
      </c>
      <c r="AI23" s="3">
        <v>0.22800000000000001</v>
      </c>
      <c r="AJ23" s="3">
        <v>0.249</v>
      </c>
      <c r="AK23" s="3">
        <v>0.27200000000000002</v>
      </c>
      <c r="AL23" s="3">
        <v>0.246</v>
      </c>
      <c r="AM23" s="3">
        <v>0.29099999999999998</v>
      </c>
      <c r="AN23" s="3">
        <v>0.21</v>
      </c>
      <c r="AO23" s="3">
        <v>0.25600000000000001</v>
      </c>
      <c r="AP23" s="3">
        <v>0.25</v>
      </c>
      <c r="AQ23" s="3">
        <v>0.223</v>
      </c>
      <c r="AR23" s="3">
        <v>0.26100000000000001</v>
      </c>
      <c r="AS23" s="3">
        <v>0.22800000000000001</v>
      </c>
      <c r="AT23" s="3">
        <v>0.25700000000000001</v>
      </c>
      <c r="AU23" s="3">
        <v>0.27400000000000002</v>
      </c>
      <c r="AV23" s="3">
        <v>0.247</v>
      </c>
      <c r="AW23" s="3">
        <v>0.24199999999999999</v>
      </c>
      <c r="AX23" s="3">
        <v>0.30399999999999999</v>
      </c>
      <c r="AY23" s="3">
        <v>0.27500000000000002</v>
      </c>
      <c r="AZ23" s="3">
        <v>0.246</v>
      </c>
    </row>
    <row r="24" spans="1:52" s="13" customFormat="1" x14ac:dyDescent="0.4">
      <c r="A24" s="22" t="s">
        <v>66</v>
      </c>
      <c r="B24" s="12">
        <v>0</v>
      </c>
      <c r="C24" s="12">
        <f t="shared" ref="C24:C34" si="0">1-C13/0.387</f>
        <v>0</v>
      </c>
      <c r="D24" s="12">
        <f t="shared" ref="D24:D34" si="1">1-D13/0.364</f>
        <v>0</v>
      </c>
      <c r="E24" s="12">
        <f t="shared" ref="E24:E34" si="2">1-E13/0.382</f>
        <v>0</v>
      </c>
      <c r="F24" s="12">
        <f t="shared" ref="F24:F34" si="3">1-F13/0.342</f>
        <v>0</v>
      </c>
      <c r="G24" s="12">
        <f t="shared" ref="G24:G34" si="4">1-G13/0.447</f>
        <v>0</v>
      </c>
      <c r="H24" s="12">
        <f t="shared" ref="H24:H34" si="5">1-H13/0.412</f>
        <v>0</v>
      </c>
      <c r="I24" s="12">
        <f t="shared" ref="I24:I34" si="6">1-I13/0.439</f>
        <v>0</v>
      </c>
      <c r="J24" s="12">
        <f t="shared" ref="J24:J34" si="7">1-J13/0.417</f>
        <v>0</v>
      </c>
      <c r="K24" s="12">
        <f t="shared" ref="K24:K35" si="8">1-K13/0.377</f>
        <v>0</v>
      </c>
      <c r="L24" s="12">
        <f t="shared" ref="L24:L34" si="9">1-L13/0.359</f>
        <v>0</v>
      </c>
      <c r="M24" s="12">
        <f t="shared" ref="M24:M34" si="10">1-M13/0.384</f>
        <v>0</v>
      </c>
      <c r="N24" s="12">
        <f t="shared" ref="N24:N34" si="11">1-N13/0.381</f>
        <v>0</v>
      </c>
      <c r="O24" s="12">
        <f t="shared" ref="O24:O34" si="12">1-O13/0.355</f>
        <v>0</v>
      </c>
      <c r="P24" s="12">
        <f t="shared" ref="P24:P34" si="13">1-P13/0.378</f>
        <v>0</v>
      </c>
      <c r="Q24" s="12">
        <f t="shared" ref="Q24:Q34" si="14">1-Q13/0.433</f>
        <v>0</v>
      </c>
      <c r="R24" s="12">
        <f t="shared" ref="R24:R34" si="15">1-R13/0.334</f>
        <v>0</v>
      </c>
      <c r="S24" s="12">
        <f t="shared" ref="S24:S34" si="16">1-S13/0.401</f>
        <v>0</v>
      </c>
      <c r="T24" s="12">
        <f t="shared" ref="T24:T34" si="17">1-T13/0.469</f>
        <v>0</v>
      </c>
      <c r="U24" s="12">
        <f t="shared" ref="U24:U34" si="18">1-U13/0.384</f>
        <v>0</v>
      </c>
      <c r="V24" s="12">
        <f t="shared" ref="V24:V34" si="19">1-V13/0.347</f>
        <v>0</v>
      </c>
      <c r="W24" s="12">
        <f t="shared" ref="W24:W34" si="20">1-W13/0.413</f>
        <v>0</v>
      </c>
      <c r="X24" s="12">
        <f t="shared" ref="X24:X34" si="21">1-X13/0.415</f>
        <v>0</v>
      </c>
      <c r="Y24" s="12">
        <f t="shared" ref="Y24:Y34" si="22">1-Y13/0.335</f>
        <v>0</v>
      </c>
      <c r="Z24" s="12">
        <f t="shared" ref="Z24:Z34" si="23">1-Z13/0.387</f>
        <v>0</v>
      </c>
      <c r="AA24" s="12">
        <f t="shared" ref="AA24:AA34" si="24">1-AA13/0.372</f>
        <v>0</v>
      </c>
      <c r="AB24" s="12">
        <f t="shared" ref="AB24:AB34" si="25">1-AB13/0.285</f>
        <v>0</v>
      </c>
      <c r="AC24" s="12">
        <f t="shared" ref="AC24:AC34" si="26">1-AC13/0.348</f>
        <v>0</v>
      </c>
      <c r="AD24" s="12">
        <f t="shared" ref="AD24:AD34" si="27">1-AD13/0.374</f>
        <v>0</v>
      </c>
      <c r="AE24" s="12">
        <f t="shared" ref="AE24:AE34" si="28">1-AE13/0.354</f>
        <v>0</v>
      </c>
      <c r="AF24" s="12">
        <f t="shared" ref="AF24:AF34" si="29">1-AF13/0.379</f>
        <v>0</v>
      </c>
      <c r="AG24" s="12">
        <f t="shared" ref="AG24:AG34" si="30">1-AG13/0.393</f>
        <v>0</v>
      </c>
      <c r="AH24" s="12">
        <f t="shared" ref="AH24:AH34" si="31">1-AH13/0.39</f>
        <v>0</v>
      </c>
      <c r="AI24" s="12">
        <f t="shared" ref="AI24:AI34" si="32">1-AI13/0.347</f>
        <v>0</v>
      </c>
      <c r="AJ24" s="12">
        <f t="shared" ref="AJ24:AJ34" si="33">1-AJ13/0.393</f>
        <v>0</v>
      </c>
      <c r="AK24" s="12">
        <f t="shared" ref="AK24:AK34" si="34">1-AK13/0.389</f>
        <v>0</v>
      </c>
      <c r="AL24" s="12">
        <f t="shared" ref="AL24:AL34" si="35">1-AL13/0.376</f>
        <v>0</v>
      </c>
      <c r="AM24" s="12">
        <f t="shared" ref="AM24:AM34" si="36">1-AM13/0.415</f>
        <v>0</v>
      </c>
      <c r="AN24" s="12">
        <f t="shared" ref="AN24:AN34" si="37">1-AN13/0.348</f>
        <v>0</v>
      </c>
      <c r="AO24" s="12">
        <f t="shared" ref="AO24:AO34" si="38">1-AO13/0.366</f>
        <v>0</v>
      </c>
      <c r="AP24" s="12">
        <f t="shared" ref="AP24:AP34" si="39">1-AP13/0.355</f>
        <v>0</v>
      </c>
      <c r="AQ24" s="12">
        <f t="shared" ref="AQ24:AQ34" si="40">1-AQ13/0.339</f>
        <v>0</v>
      </c>
      <c r="AR24" s="12">
        <f t="shared" ref="AR24:AR34" si="41">1-AR13/0.362</f>
        <v>0</v>
      </c>
      <c r="AS24" s="12">
        <f t="shared" ref="AS24:AS34" si="42">1-AS13/0.331</f>
        <v>0</v>
      </c>
      <c r="AT24" s="12">
        <f t="shared" ref="AT24:AT34" si="43">1-AT13/0.388</f>
        <v>0</v>
      </c>
      <c r="AU24" s="12">
        <f t="shared" ref="AU24:AU34" si="44">1-AU13/0.38</f>
        <v>0</v>
      </c>
      <c r="AV24" s="12">
        <f t="shared" ref="AV24:AV34" si="45">1-AV13/0.381</f>
        <v>0</v>
      </c>
      <c r="AW24" s="12">
        <f t="shared" ref="AW24:AW34" si="46">1-AW13/0.357</f>
        <v>0</v>
      </c>
      <c r="AX24" s="12">
        <f t="shared" ref="AX24:AX34" si="47">1-AX13/0.425</f>
        <v>0</v>
      </c>
      <c r="AY24" s="12">
        <f t="shared" ref="AY24:AY34" si="48">1-AY13/0.4</f>
        <v>0</v>
      </c>
      <c r="AZ24" s="12">
        <f t="shared" ref="AZ24:AZ34" si="49">1-AZ13/0.359</f>
        <v>0</v>
      </c>
    </row>
    <row r="25" spans="1:52" s="13" customFormat="1" x14ac:dyDescent="0.4">
      <c r="A25" s="23"/>
      <c r="B25" s="12">
        <v>5</v>
      </c>
      <c r="C25" s="12">
        <f t="shared" si="0"/>
        <v>0.27131782945736438</v>
      </c>
      <c r="D25" s="12">
        <f t="shared" si="1"/>
        <v>0.27747252747252737</v>
      </c>
      <c r="E25" s="12">
        <f t="shared" si="2"/>
        <v>0.24345549738219907</v>
      </c>
      <c r="F25" s="12">
        <f t="shared" si="3"/>
        <v>0.30116959064327498</v>
      </c>
      <c r="G25" s="12">
        <f t="shared" si="4"/>
        <v>0.20134228187919467</v>
      </c>
      <c r="H25" s="12">
        <f t="shared" si="5"/>
        <v>0.22815533980582514</v>
      </c>
      <c r="I25" s="12">
        <f t="shared" si="6"/>
        <v>0.16173120728929391</v>
      </c>
      <c r="J25" s="12">
        <f t="shared" si="7"/>
        <v>0.28537170263788969</v>
      </c>
      <c r="K25" s="12">
        <f t="shared" si="8"/>
        <v>0.21485411140583555</v>
      </c>
      <c r="L25" s="12">
        <f t="shared" si="9"/>
        <v>0.25069637883008344</v>
      </c>
      <c r="M25" s="12">
        <f t="shared" si="10"/>
        <v>0.28125</v>
      </c>
      <c r="N25" s="12">
        <f t="shared" si="11"/>
        <v>0.24934383202099741</v>
      </c>
      <c r="O25" s="12">
        <f t="shared" si="12"/>
        <v>0.27042253521126758</v>
      </c>
      <c r="P25" s="12">
        <f t="shared" si="13"/>
        <v>0.28835978835978837</v>
      </c>
      <c r="Q25" s="12">
        <f t="shared" si="14"/>
        <v>0.20785219399538102</v>
      </c>
      <c r="R25" s="12">
        <f t="shared" si="15"/>
        <v>0.24850299401197606</v>
      </c>
      <c r="S25" s="12">
        <f t="shared" si="16"/>
        <v>0.24937655860349139</v>
      </c>
      <c r="T25" s="12">
        <f t="shared" si="17"/>
        <v>0.22388059701492535</v>
      </c>
      <c r="U25" s="12">
        <f t="shared" si="18"/>
        <v>0.2734375</v>
      </c>
      <c r="V25" s="12">
        <f t="shared" si="19"/>
        <v>0.25648414985590773</v>
      </c>
      <c r="W25" s="12">
        <f t="shared" si="20"/>
        <v>0.26392251815980627</v>
      </c>
      <c r="X25" s="12">
        <f t="shared" si="21"/>
        <v>0.24578313253012041</v>
      </c>
      <c r="Y25" s="12">
        <f t="shared" si="22"/>
        <v>0.24179104477611946</v>
      </c>
      <c r="Z25" s="12">
        <f t="shared" si="23"/>
        <v>0.23514211886304914</v>
      </c>
      <c r="AA25" s="12">
        <f t="shared" si="24"/>
        <v>0.217741935483871</v>
      </c>
      <c r="AB25" s="12">
        <f t="shared" si="25"/>
        <v>0.30877192982456136</v>
      </c>
      <c r="AC25" s="12">
        <f t="shared" si="26"/>
        <v>0.3045977011494253</v>
      </c>
      <c r="AD25" s="12">
        <f t="shared" si="27"/>
        <v>0.22727272727272729</v>
      </c>
      <c r="AE25" s="12">
        <f t="shared" si="28"/>
        <v>0.23163841807909591</v>
      </c>
      <c r="AF25" s="12">
        <f t="shared" si="29"/>
        <v>0.21108179419525075</v>
      </c>
      <c r="AG25" s="12">
        <f t="shared" si="30"/>
        <v>0.28244274809160319</v>
      </c>
      <c r="AH25" s="12">
        <f t="shared" si="31"/>
        <v>0.26923076923076927</v>
      </c>
      <c r="AI25" s="12">
        <f t="shared" si="32"/>
        <v>0.32564841498559072</v>
      </c>
      <c r="AJ25" s="12">
        <f t="shared" si="33"/>
        <v>0.31297709923664119</v>
      </c>
      <c r="AK25" s="12">
        <f t="shared" si="34"/>
        <v>0.23907455012853474</v>
      </c>
      <c r="AL25" s="12">
        <f t="shared" si="35"/>
        <v>0.2872340425531914</v>
      </c>
      <c r="AM25" s="12">
        <f t="shared" si="36"/>
        <v>0.3012048192771084</v>
      </c>
      <c r="AN25" s="12">
        <f t="shared" si="37"/>
        <v>0.35344827586206895</v>
      </c>
      <c r="AO25" s="12">
        <f t="shared" si="38"/>
        <v>0.23497267759562834</v>
      </c>
      <c r="AP25" s="12">
        <f t="shared" si="39"/>
        <v>0.28169014084507038</v>
      </c>
      <c r="AQ25" s="12">
        <f t="shared" si="40"/>
        <v>0.2743362831858408</v>
      </c>
      <c r="AR25" s="12">
        <f t="shared" si="41"/>
        <v>0.22651933701657445</v>
      </c>
      <c r="AS25" s="12">
        <f t="shared" si="42"/>
        <v>0.202416918429003</v>
      </c>
      <c r="AT25" s="12">
        <f t="shared" si="43"/>
        <v>0.31958762886597936</v>
      </c>
      <c r="AU25" s="12">
        <f t="shared" si="44"/>
        <v>0.2868421052631579</v>
      </c>
      <c r="AV25" s="12">
        <f t="shared" si="45"/>
        <v>0.3175853018372703</v>
      </c>
      <c r="AW25" s="12">
        <f t="shared" si="46"/>
        <v>0.21008403361344541</v>
      </c>
      <c r="AX25" s="12">
        <f t="shared" si="47"/>
        <v>0.19294117647058817</v>
      </c>
      <c r="AY25" s="12">
        <f t="shared" si="48"/>
        <v>0.23000000000000009</v>
      </c>
      <c r="AZ25" s="12">
        <f t="shared" si="49"/>
        <v>0.26183844011142055</v>
      </c>
    </row>
    <row r="26" spans="1:52" s="13" customFormat="1" x14ac:dyDescent="0.4">
      <c r="A26" s="23"/>
      <c r="B26" s="12">
        <v>10</v>
      </c>
      <c r="C26" s="12">
        <f t="shared" si="0"/>
        <v>0.22997416020671835</v>
      </c>
      <c r="D26" s="12">
        <f t="shared" si="1"/>
        <v>0.28021978021978022</v>
      </c>
      <c r="E26" s="12">
        <f t="shared" si="2"/>
        <v>0.25392670157068076</v>
      </c>
      <c r="F26" s="12">
        <f t="shared" si="3"/>
        <v>0.34502923976608191</v>
      </c>
      <c r="G26" s="12">
        <f t="shared" si="4"/>
        <v>0.20581655480984351</v>
      </c>
      <c r="H26" s="12">
        <f t="shared" si="5"/>
        <v>0.23300970873786397</v>
      </c>
      <c r="I26" s="12">
        <f t="shared" si="6"/>
        <v>0.17539863325740324</v>
      </c>
      <c r="J26" s="12">
        <f t="shared" si="7"/>
        <v>0.29976019184652281</v>
      </c>
      <c r="K26" s="12">
        <f t="shared" si="8"/>
        <v>0.24668435013262602</v>
      </c>
      <c r="L26" s="12">
        <f t="shared" si="9"/>
        <v>0.30640668523676873</v>
      </c>
      <c r="M26" s="12">
        <f t="shared" si="10"/>
        <v>0.29166666666666663</v>
      </c>
      <c r="N26" s="12">
        <f t="shared" si="11"/>
        <v>0.25196850393700798</v>
      </c>
      <c r="O26" s="12">
        <f t="shared" si="12"/>
        <v>0.28450704225352108</v>
      </c>
      <c r="P26" s="12">
        <f t="shared" si="13"/>
        <v>0.29894179894179895</v>
      </c>
      <c r="Q26" s="12">
        <f t="shared" si="14"/>
        <v>0.24249422632794448</v>
      </c>
      <c r="R26" s="12">
        <f t="shared" si="15"/>
        <v>0.26347305389221565</v>
      </c>
      <c r="S26" s="12">
        <f t="shared" si="16"/>
        <v>0.26184538653366596</v>
      </c>
      <c r="T26" s="12">
        <f t="shared" si="17"/>
        <v>0.23027718550106613</v>
      </c>
      <c r="U26" s="12">
        <f t="shared" si="18"/>
        <v>0.28125</v>
      </c>
      <c r="V26" s="12">
        <f t="shared" si="19"/>
        <v>0.33429394812680102</v>
      </c>
      <c r="W26" s="12">
        <f t="shared" si="20"/>
        <v>0.22033898305084743</v>
      </c>
      <c r="X26" s="12">
        <f t="shared" si="21"/>
        <v>0.23373493975903614</v>
      </c>
      <c r="Y26" s="12">
        <f t="shared" si="22"/>
        <v>0.21791044776119406</v>
      </c>
      <c r="Z26" s="12">
        <f t="shared" si="23"/>
        <v>0.2609819121447029</v>
      </c>
      <c r="AA26" s="12">
        <f t="shared" si="24"/>
        <v>0.2338709677419355</v>
      </c>
      <c r="AB26" s="12">
        <f t="shared" si="25"/>
        <v>0.34736842105263155</v>
      </c>
      <c r="AC26" s="12">
        <f t="shared" si="26"/>
        <v>0.29885057471264365</v>
      </c>
      <c r="AD26" s="12">
        <f t="shared" si="27"/>
        <v>0.27540106951871657</v>
      </c>
      <c r="AE26" s="12">
        <f t="shared" si="28"/>
        <v>0.25141242937853103</v>
      </c>
      <c r="AF26" s="12">
        <f t="shared" si="29"/>
        <v>0.26649076517150394</v>
      </c>
      <c r="AG26" s="12">
        <f t="shared" si="30"/>
        <v>0.30025445292620867</v>
      </c>
      <c r="AH26" s="12">
        <f t="shared" si="31"/>
        <v>0.30256410256410249</v>
      </c>
      <c r="AI26" s="12">
        <f t="shared" si="32"/>
        <v>0.33717579250720453</v>
      </c>
      <c r="AJ26" s="12">
        <f t="shared" si="33"/>
        <v>0.32315521628498722</v>
      </c>
      <c r="AK26" s="12">
        <f t="shared" si="34"/>
        <v>0.28534704370179942</v>
      </c>
      <c r="AL26" s="12">
        <f t="shared" si="35"/>
        <v>0.28457446808510634</v>
      </c>
      <c r="AM26" s="12">
        <f t="shared" si="36"/>
        <v>0.26506024096385539</v>
      </c>
      <c r="AN26" s="12">
        <f t="shared" si="37"/>
        <v>0.38505747126436773</v>
      </c>
      <c r="AO26" s="12">
        <f t="shared" si="38"/>
        <v>0.22677595628415304</v>
      </c>
      <c r="AP26" s="12">
        <f t="shared" si="39"/>
        <v>0.27887323943661968</v>
      </c>
      <c r="AQ26" s="12">
        <f t="shared" si="40"/>
        <v>0.30973451327433632</v>
      </c>
      <c r="AR26" s="12">
        <f t="shared" si="41"/>
        <v>0.22099447513812165</v>
      </c>
      <c r="AS26" s="12">
        <f t="shared" si="42"/>
        <v>0.23262839879154085</v>
      </c>
      <c r="AT26" s="12">
        <f t="shared" si="43"/>
        <v>0.34020618556701032</v>
      </c>
      <c r="AU26" s="12">
        <f t="shared" si="44"/>
        <v>0.26842105263157889</v>
      </c>
      <c r="AV26" s="12">
        <f t="shared" si="45"/>
        <v>0.32020997375328086</v>
      </c>
      <c r="AW26" s="12">
        <f t="shared" si="46"/>
        <v>0.23529411764705876</v>
      </c>
      <c r="AX26" s="12">
        <f t="shared" si="47"/>
        <v>0.23058823529411765</v>
      </c>
      <c r="AY26" s="12">
        <f t="shared" si="48"/>
        <v>0.27000000000000013</v>
      </c>
      <c r="AZ26" s="12">
        <f t="shared" si="49"/>
        <v>0.24791086350974922</v>
      </c>
    </row>
    <row r="27" spans="1:52" s="13" customFormat="1" x14ac:dyDescent="0.4">
      <c r="A27" s="23"/>
      <c r="B27" s="12">
        <v>15</v>
      </c>
      <c r="C27" s="12">
        <f t="shared" si="0"/>
        <v>0.25839793281653756</v>
      </c>
      <c r="D27" s="12">
        <f t="shared" si="1"/>
        <v>0.2719780219780219</v>
      </c>
      <c r="E27" s="12">
        <f t="shared" si="2"/>
        <v>0.29057591623036649</v>
      </c>
      <c r="F27" s="12">
        <f t="shared" si="3"/>
        <v>0.33040935672514626</v>
      </c>
      <c r="G27" s="12">
        <f t="shared" si="4"/>
        <v>0.19239373601789711</v>
      </c>
      <c r="H27" s="12">
        <f t="shared" si="5"/>
        <v>0.18203883495145623</v>
      </c>
      <c r="I27" s="12">
        <f t="shared" si="6"/>
        <v>0.1822323462414579</v>
      </c>
      <c r="J27" s="12">
        <f t="shared" si="7"/>
        <v>0.28537170263788969</v>
      </c>
      <c r="K27" s="12">
        <f t="shared" si="8"/>
        <v>0.24403183023872688</v>
      </c>
      <c r="L27" s="12">
        <f t="shared" si="9"/>
        <v>0.28133704735376042</v>
      </c>
      <c r="M27" s="12">
        <f t="shared" si="10"/>
        <v>0.31510416666666663</v>
      </c>
      <c r="N27" s="12">
        <f t="shared" si="11"/>
        <v>0.2440944881889765</v>
      </c>
      <c r="O27" s="12">
        <f t="shared" si="12"/>
        <v>0.28450704225352108</v>
      </c>
      <c r="P27" s="12">
        <f t="shared" si="13"/>
        <v>0.31746031746031744</v>
      </c>
      <c r="Q27" s="12">
        <f t="shared" si="14"/>
        <v>0.27944572748267893</v>
      </c>
      <c r="R27" s="12">
        <f t="shared" si="15"/>
        <v>0.25449101796407192</v>
      </c>
      <c r="S27" s="12">
        <f t="shared" si="16"/>
        <v>0.24189526184538657</v>
      </c>
      <c r="T27" s="12">
        <f t="shared" si="17"/>
        <v>0.2260127931769722</v>
      </c>
      <c r="U27" s="12">
        <f t="shared" si="18"/>
        <v>0.29427083333333326</v>
      </c>
      <c r="V27" s="12">
        <f t="shared" si="19"/>
        <v>0.30835734870317</v>
      </c>
      <c r="W27" s="12">
        <f t="shared" si="20"/>
        <v>0.23486682808716697</v>
      </c>
      <c r="X27" s="12">
        <f t="shared" si="21"/>
        <v>0.23373493975903614</v>
      </c>
      <c r="Y27" s="12">
        <f t="shared" si="22"/>
        <v>0.21791044776119406</v>
      </c>
      <c r="Z27" s="12">
        <f t="shared" si="23"/>
        <v>0.29198966408268734</v>
      </c>
      <c r="AA27" s="12">
        <f t="shared" si="24"/>
        <v>0.206989247311828</v>
      </c>
      <c r="AB27" s="12">
        <f t="shared" si="25"/>
        <v>0.34385964912280698</v>
      </c>
      <c r="AC27" s="12">
        <f t="shared" si="26"/>
        <v>0.29022988505747127</v>
      </c>
      <c r="AD27" s="12">
        <f t="shared" si="27"/>
        <v>0.24331550802139046</v>
      </c>
      <c r="AE27" s="12">
        <f t="shared" si="28"/>
        <v>0.23728813559322026</v>
      </c>
      <c r="AF27" s="12">
        <f t="shared" si="29"/>
        <v>0.25065963060686025</v>
      </c>
      <c r="AG27" s="12">
        <f t="shared" si="30"/>
        <v>0.31297709923664119</v>
      </c>
      <c r="AH27" s="12">
        <f t="shared" si="31"/>
        <v>0.25897435897435905</v>
      </c>
      <c r="AI27" s="12">
        <f t="shared" si="32"/>
        <v>0.30547550432276649</v>
      </c>
      <c r="AJ27" s="12">
        <f t="shared" si="33"/>
        <v>0.32569974554707382</v>
      </c>
      <c r="AK27" s="12">
        <f t="shared" si="34"/>
        <v>0.25706940874035999</v>
      </c>
      <c r="AL27" s="12">
        <f t="shared" si="35"/>
        <v>0.28989361702127658</v>
      </c>
      <c r="AM27" s="12">
        <f t="shared" si="36"/>
        <v>0.28192771084337354</v>
      </c>
      <c r="AN27" s="12">
        <f t="shared" si="37"/>
        <v>0.35057471264367812</v>
      </c>
      <c r="AO27" s="12">
        <f t="shared" si="38"/>
        <v>0.27868852459016391</v>
      </c>
      <c r="AP27" s="12">
        <f t="shared" si="39"/>
        <v>0.24225352112676046</v>
      </c>
      <c r="AQ27" s="12">
        <f t="shared" si="40"/>
        <v>0.28318584070796471</v>
      </c>
      <c r="AR27" s="12">
        <f t="shared" si="41"/>
        <v>0.21270718232044206</v>
      </c>
      <c r="AS27" s="12">
        <f t="shared" si="42"/>
        <v>0.22658610271903323</v>
      </c>
      <c r="AT27" s="12">
        <f t="shared" si="43"/>
        <v>0.29381443298969068</v>
      </c>
      <c r="AU27" s="12">
        <f t="shared" si="44"/>
        <v>0.26052631578947361</v>
      </c>
      <c r="AV27" s="12">
        <f t="shared" si="45"/>
        <v>0.34383202099737531</v>
      </c>
      <c r="AW27" s="12">
        <f t="shared" si="46"/>
        <v>0.25770308123249297</v>
      </c>
      <c r="AX27" s="12">
        <f t="shared" si="47"/>
        <v>0.21176470588235285</v>
      </c>
      <c r="AY27" s="12">
        <f t="shared" si="48"/>
        <v>0.23750000000000004</v>
      </c>
      <c r="AZ27" s="12">
        <f t="shared" si="49"/>
        <v>0.26183844011142055</v>
      </c>
    </row>
    <row r="28" spans="1:52" s="13" customFormat="1" x14ac:dyDescent="0.4">
      <c r="A28" s="23"/>
      <c r="B28" s="12">
        <v>20</v>
      </c>
      <c r="C28" s="12">
        <f t="shared" si="0"/>
        <v>0.27390180878552961</v>
      </c>
      <c r="D28" s="12">
        <f t="shared" si="1"/>
        <v>0.30494505494505497</v>
      </c>
      <c r="E28" s="12">
        <f t="shared" si="2"/>
        <v>0.26701570680628262</v>
      </c>
      <c r="F28" s="12">
        <f t="shared" si="3"/>
        <v>0.35087719298245623</v>
      </c>
      <c r="G28" s="12">
        <f t="shared" si="4"/>
        <v>0.20805369127516782</v>
      </c>
      <c r="H28" s="12">
        <f t="shared" si="5"/>
        <v>0.21844660194174748</v>
      </c>
      <c r="I28" s="12">
        <f t="shared" si="6"/>
        <v>0.17767653758542146</v>
      </c>
      <c r="J28" s="12">
        <f t="shared" si="7"/>
        <v>0.30935251798561159</v>
      </c>
      <c r="K28" s="12">
        <f t="shared" si="8"/>
        <v>0.29177718832891242</v>
      </c>
      <c r="L28" s="12">
        <f t="shared" si="9"/>
        <v>0.30362116991643451</v>
      </c>
      <c r="M28" s="12">
        <f t="shared" si="10"/>
        <v>0.2734375</v>
      </c>
      <c r="N28" s="12">
        <f t="shared" si="11"/>
        <v>0.25196850393700798</v>
      </c>
      <c r="O28" s="12">
        <f t="shared" si="12"/>
        <v>0.25915492957746467</v>
      </c>
      <c r="P28" s="12">
        <f t="shared" si="13"/>
        <v>0.30687830687830686</v>
      </c>
      <c r="Q28" s="12">
        <f t="shared" si="14"/>
        <v>0.27482678983833719</v>
      </c>
      <c r="R28" s="12">
        <f t="shared" si="15"/>
        <v>0.28742514970059885</v>
      </c>
      <c r="S28" s="12">
        <f t="shared" si="16"/>
        <v>0.25685785536159611</v>
      </c>
      <c r="T28" s="12">
        <f t="shared" si="17"/>
        <v>0.26012793176972282</v>
      </c>
      <c r="U28" s="12">
        <f t="shared" si="18"/>
        <v>0.296875</v>
      </c>
      <c r="V28" s="12">
        <f t="shared" si="19"/>
        <v>0.29971181556195958</v>
      </c>
      <c r="W28" s="12">
        <f t="shared" si="20"/>
        <v>0.2251815980629539</v>
      </c>
      <c r="X28" s="12">
        <f t="shared" si="21"/>
        <v>0.24337349397590358</v>
      </c>
      <c r="Y28" s="12">
        <f t="shared" si="22"/>
        <v>0.19701492537313436</v>
      </c>
      <c r="Z28" s="12">
        <f t="shared" si="23"/>
        <v>0.28682170542635654</v>
      </c>
      <c r="AA28" s="12">
        <f t="shared" si="24"/>
        <v>0.20161290322580649</v>
      </c>
      <c r="AB28" s="12">
        <f t="shared" si="25"/>
        <v>0.38947368421052631</v>
      </c>
      <c r="AC28" s="12">
        <f t="shared" si="26"/>
        <v>0.32183908045977005</v>
      </c>
      <c r="AD28" s="12">
        <f t="shared" si="27"/>
        <v>0.24866310160427796</v>
      </c>
      <c r="AE28" s="12">
        <f t="shared" si="28"/>
        <v>0.22316384180790949</v>
      </c>
      <c r="AF28" s="12">
        <f t="shared" si="29"/>
        <v>0.26385224274406327</v>
      </c>
      <c r="AG28" s="12">
        <f t="shared" si="30"/>
        <v>0.3282442748091603</v>
      </c>
      <c r="AH28" s="12">
        <f t="shared" si="31"/>
        <v>0.26923076923076927</v>
      </c>
      <c r="AI28" s="12">
        <f t="shared" si="32"/>
        <v>0.29394812680115268</v>
      </c>
      <c r="AJ28" s="12">
        <f t="shared" si="33"/>
        <v>0.32315521628498722</v>
      </c>
      <c r="AK28" s="12">
        <f t="shared" si="34"/>
        <v>0.25706940874035999</v>
      </c>
      <c r="AL28" s="12">
        <f t="shared" si="35"/>
        <v>0.25531914893617014</v>
      </c>
      <c r="AM28" s="12">
        <f t="shared" si="36"/>
        <v>0.28192771084337354</v>
      </c>
      <c r="AN28" s="12">
        <f t="shared" si="37"/>
        <v>0.35344827586206895</v>
      </c>
      <c r="AO28" s="12">
        <f t="shared" si="38"/>
        <v>0.27868852459016391</v>
      </c>
      <c r="AP28" s="12">
        <f t="shared" si="39"/>
        <v>0.28450704225352108</v>
      </c>
      <c r="AQ28" s="12">
        <f t="shared" si="40"/>
        <v>0.30678466076696176</v>
      </c>
      <c r="AR28" s="12">
        <f t="shared" si="41"/>
        <v>0.27900552486187835</v>
      </c>
      <c r="AS28" s="12">
        <f t="shared" si="42"/>
        <v>0.25075528700906347</v>
      </c>
      <c r="AT28" s="12">
        <f t="shared" si="43"/>
        <v>0.30927835051546393</v>
      </c>
      <c r="AU28" s="12">
        <f t="shared" si="44"/>
        <v>0.26052631578947361</v>
      </c>
      <c r="AV28" s="12">
        <f t="shared" si="45"/>
        <v>0.31496062992125984</v>
      </c>
      <c r="AW28" s="12">
        <f t="shared" si="46"/>
        <v>0.25210084033613434</v>
      </c>
      <c r="AX28" s="12">
        <f t="shared" si="47"/>
        <v>0.2635294117647059</v>
      </c>
      <c r="AY28" s="12">
        <f t="shared" si="48"/>
        <v>0.24500000000000011</v>
      </c>
      <c r="AZ28" s="12">
        <f t="shared" si="49"/>
        <v>0.27298050139275765</v>
      </c>
    </row>
    <row r="29" spans="1:52" s="13" customFormat="1" x14ac:dyDescent="0.4">
      <c r="A29" s="23"/>
      <c r="B29" s="12">
        <v>25</v>
      </c>
      <c r="C29" s="12">
        <f t="shared" si="0"/>
        <v>0.27648578811369506</v>
      </c>
      <c r="D29" s="12">
        <f t="shared" si="1"/>
        <v>0.29670329670329665</v>
      </c>
      <c r="E29" s="12">
        <f t="shared" si="2"/>
        <v>0.26963350785340312</v>
      </c>
      <c r="F29" s="12">
        <f t="shared" si="3"/>
        <v>0.39181286549707606</v>
      </c>
      <c r="G29" s="12">
        <f t="shared" si="4"/>
        <v>0.24384787472035796</v>
      </c>
      <c r="H29" s="12">
        <f t="shared" si="5"/>
        <v>0.23300970873786397</v>
      </c>
      <c r="I29" s="12">
        <f t="shared" si="6"/>
        <v>0.1822323462414579</v>
      </c>
      <c r="J29" s="12">
        <f t="shared" si="7"/>
        <v>0.29976019184652281</v>
      </c>
      <c r="K29" s="12">
        <f t="shared" si="8"/>
        <v>0.25729442970822269</v>
      </c>
      <c r="L29" s="12">
        <f t="shared" si="9"/>
        <v>0.35376044568245124</v>
      </c>
      <c r="M29" s="12">
        <f t="shared" si="10"/>
        <v>0.29427083333333326</v>
      </c>
      <c r="N29" s="12">
        <f t="shared" si="11"/>
        <v>0.27034120734908129</v>
      </c>
      <c r="O29" s="12">
        <f t="shared" si="12"/>
        <v>0.27887323943661968</v>
      </c>
      <c r="P29" s="12">
        <f t="shared" si="13"/>
        <v>0.33333333333333337</v>
      </c>
      <c r="Q29" s="12">
        <f t="shared" si="14"/>
        <v>0.24018475750577362</v>
      </c>
      <c r="R29" s="12">
        <f t="shared" si="15"/>
        <v>0.27844311377245512</v>
      </c>
      <c r="S29" s="12">
        <f t="shared" si="16"/>
        <v>0.25436408977556113</v>
      </c>
      <c r="T29" s="12">
        <f t="shared" si="17"/>
        <v>0.22814498933901917</v>
      </c>
      <c r="U29" s="12">
        <f t="shared" si="18"/>
        <v>0.33854166666666663</v>
      </c>
      <c r="V29" s="12">
        <f t="shared" si="19"/>
        <v>0.32276657060518732</v>
      </c>
      <c r="W29" s="12">
        <f t="shared" si="20"/>
        <v>0.23486682808716697</v>
      </c>
      <c r="X29" s="12">
        <f t="shared" si="21"/>
        <v>0.22168674698795177</v>
      </c>
      <c r="Y29" s="12">
        <f t="shared" si="22"/>
        <v>0.24776119402985075</v>
      </c>
      <c r="Z29" s="12">
        <f t="shared" si="23"/>
        <v>0.29715762273901802</v>
      </c>
      <c r="AA29" s="12">
        <f t="shared" si="24"/>
        <v>0.24462365591397839</v>
      </c>
      <c r="AB29" s="12">
        <f t="shared" si="25"/>
        <v>0.37543859649122802</v>
      </c>
      <c r="AC29" s="12">
        <f t="shared" si="26"/>
        <v>0.32471264367816088</v>
      </c>
      <c r="AD29" s="12">
        <f t="shared" si="27"/>
        <v>0.27807486631016043</v>
      </c>
      <c r="AE29" s="12">
        <f t="shared" si="28"/>
        <v>0.2542372881355931</v>
      </c>
      <c r="AF29" s="12">
        <f t="shared" si="29"/>
        <v>0.2691292875989445</v>
      </c>
      <c r="AG29" s="12">
        <f t="shared" si="30"/>
        <v>0.3282442748091603</v>
      </c>
      <c r="AH29" s="12">
        <f t="shared" si="31"/>
        <v>0.30256410256410249</v>
      </c>
      <c r="AI29" s="12">
        <f t="shared" si="32"/>
        <v>0.30259365994236309</v>
      </c>
      <c r="AJ29" s="12">
        <f t="shared" si="33"/>
        <v>0.34096692111959293</v>
      </c>
      <c r="AK29" s="12">
        <f t="shared" si="34"/>
        <v>0.27506426735218514</v>
      </c>
      <c r="AL29" s="12">
        <f t="shared" si="35"/>
        <v>0.3164893617021276</v>
      </c>
      <c r="AM29" s="12">
        <f t="shared" si="36"/>
        <v>0.29156626506024097</v>
      </c>
      <c r="AN29" s="12">
        <f t="shared" si="37"/>
        <v>0.37931034482758619</v>
      </c>
      <c r="AO29" s="12">
        <f t="shared" si="38"/>
        <v>0.28142076502732238</v>
      </c>
      <c r="AP29" s="12">
        <f t="shared" si="39"/>
        <v>0.27042253521126758</v>
      </c>
      <c r="AQ29" s="12">
        <f t="shared" si="40"/>
        <v>0.32153392330383479</v>
      </c>
      <c r="AR29" s="12">
        <f t="shared" si="41"/>
        <v>0.23756906077348061</v>
      </c>
      <c r="AS29" s="12">
        <f t="shared" si="42"/>
        <v>0.24773413897280971</v>
      </c>
      <c r="AT29" s="12">
        <f t="shared" si="43"/>
        <v>0.31958762886597936</v>
      </c>
      <c r="AU29" s="12">
        <f t="shared" si="44"/>
        <v>0.25000000000000011</v>
      </c>
      <c r="AV29" s="12">
        <f t="shared" si="45"/>
        <v>0.35170603674540679</v>
      </c>
      <c r="AW29" s="12">
        <f t="shared" si="46"/>
        <v>0.25770308123249297</v>
      </c>
      <c r="AX29" s="12">
        <f t="shared" si="47"/>
        <v>0.25647058823529412</v>
      </c>
      <c r="AY29" s="12">
        <f t="shared" si="48"/>
        <v>0.26500000000000012</v>
      </c>
      <c r="AZ29" s="12">
        <f t="shared" si="49"/>
        <v>0.27298050139275765</v>
      </c>
    </row>
    <row r="30" spans="1:52" s="13" customFormat="1" x14ac:dyDescent="0.4">
      <c r="A30" s="23"/>
      <c r="B30" s="12">
        <v>30</v>
      </c>
      <c r="C30" s="12">
        <f t="shared" si="0"/>
        <v>0.27390180878552961</v>
      </c>
      <c r="D30" s="12">
        <f t="shared" si="1"/>
        <v>0.28846153846153844</v>
      </c>
      <c r="E30" s="12">
        <f t="shared" si="2"/>
        <v>0.30628272251308897</v>
      </c>
      <c r="F30" s="12">
        <f t="shared" si="3"/>
        <v>0.34502923976608191</v>
      </c>
      <c r="G30" s="12">
        <f t="shared" si="4"/>
        <v>0.1901565995525728</v>
      </c>
      <c r="H30" s="12">
        <f t="shared" si="5"/>
        <v>0.23786407766990292</v>
      </c>
      <c r="I30" s="12">
        <f t="shared" si="6"/>
        <v>0.193621867881549</v>
      </c>
      <c r="J30" s="12">
        <f t="shared" si="7"/>
        <v>0.29016786570743403</v>
      </c>
      <c r="K30" s="12">
        <f t="shared" si="8"/>
        <v>0.26790450928381959</v>
      </c>
      <c r="L30" s="12">
        <f t="shared" si="9"/>
        <v>0.34818941504178269</v>
      </c>
      <c r="M30" s="12">
        <f t="shared" si="10"/>
        <v>0.28645833333333326</v>
      </c>
      <c r="N30" s="12">
        <f t="shared" si="11"/>
        <v>0.27821522309711277</v>
      </c>
      <c r="O30" s="12">
        <f t="shared" si="12"/>
        <v>0.28450704225352108</v>
      </c>
      <c r="P30" s="12">
        <f t="shared" si="13"/>
        <v>0.30423280423280419</v>
      </c>
      <c r="Q30" s="12">
        <f t="shared" si="14"/>
        <v>0.25635103926096992</v>
      </c>
      <c r="R30" s="12">
        <f t="shared" si="15"/>
        <v>0.29940119760479045</v>
      </c>
      <c r="S30" s="12">
        <f t="shared" si="16"/>
        <v>0.25187032418952626</v>
      </c>
      <c r="T30" s="12">
        <f t="shared" si="17"/>
        <v>0.26226012793176978</v>
      </c>
      <c r="U30" s="12">
        <f t="shared" si="18"/>
        <v>0.29166666666666663</v>
      </c>
      <c r="V30" s="12">
        <f t="shared" si="19"/>
        <v>0.33717579250720453</v>
      </c>
      <c r="W30" s="12">
        <f t="shared" si="20"/>
        <v>0.24697336561743333</v>
      </c>
      <c r="X30" s="12">
        <f t="shared" si="21"/>
        <v>0.20963855421686739</v>
      </c>
      <c r="Y30" s="12">
        <f t="shared" si="22"/>
        <v>0.23582089552238805</v>
      </c>
      <c r="Z30" s="12">
        <f t="shared" si="23"/>
        <v>0.32299741602067178</v>
      </c>
      <c r="AA30" s="12">
        <f t="shared" si="24"/>
        <v>0.22043010752688175</v>
      </c>
      <c r="AB30" s="12">
        <f t="shared" si="25"/>
        <v>0.38596491228070173</v>
      </c>
      <c r="AC30" s="12">
        <f t="shared" si="26"/>
        <v>0.29597701149425282</v>
      </c>
      <c r="AD30" s="12">
        <f t="shared" si="27"/>
        <v>0.26470588235294112</v>
      </c>
      <c r="AE30" s="12">
        <f t="shared" si="28"/>
        <v>0.25706214689265527</v>
      </c>
      <c r="AF30" s="12">
        <f t="shared" si="29"/>
        <v>0.26649076517150394</v>
      </c>
      <c r="AG30" s="12">
        <f t="shared" si="30"/>
        <v>0.31297709923664119</v>
      </c>
      <c r="AH30" s="12">
        <f t="shared" si="31"/>
        <v>0.32564102564102559</v>
      </c>
      <c r="AI30" s="12">
        <f t="shared" si="32"/>
        <v>0.33717579250720453</v>
      </c>
      <c r="AJ30" s="12">
        <f t="shared" si="33"/>
        <v>0.35114503816793896</v>
      </c>
      <c r="AK30" s="12">
        <f t="shared" si="34"/>
        <v>0.29820051413881743</v>
      </c>
      <c r="AL30" s="12">
        <f t="shared" si="35"/>
        <v>0.33244680851063835</v>
      </c>
      <c r="AM30" s="12">
        <f t="shared" si="36"/>
        <v>0.27710843373493976</v>
      </c>
      <c r="AN30" s="12">
        <f t="shared" si="37"/>
        <v>0.35057471264367812</v>
      </c>
      <c r="AO30" s="12">
        <f t="shared" si="38"/>
        <v>0.29234972677595628</v>
      </c>
      <c r="AP30" s="12">
        <f t="shared" si="39"/>
        <v>0.27605633802816898</v>
      </c>
      <c r="AQ30" s="12">
        <f t="shared" si="40"/>
        <v>0.35103244837758119</v>
      </c>
      <c r="AR30" s="12">
        <f t="shared" si="41"/>
        <v>0.27900552486187835</v>
      </c>
      <c r="AS30" s="12">
        <f t="shared" si="42"/>
        <v>0.2416918429003021</v>
      </c>
      <c r="AT30" s="12">
        <f t="shared" si="43"/>
        <v>0.32731958762886593</v>
      </c>
      <c r="AU30" s="12">
        <f t="shared" si="44"/>
        <v>0.27631578947368418</v>
      </c>
      <c r="AV30" s="12">
        <f t="shared" si="45"/>
        <v>0.34383202099737531</v>
      </c>
      <c r="AW30" s="12">
        <f t="shared" si="46"/>
        <v>0.26610644257703076</v>
      </c>
      <c r="AX30" s="12">
        <f t="shared" si="47"/>
        <v>0.24941176470588233</v>
      </c>
      <c r="AY30" s="12">
        <f t="shared" si="48"/>
        <v>0.26500000000000012</v>
      </c>
      <c r="AZ30" s="12">
        <f t="shared" si="49"/>
        <v>0.27298050139275765</v>
      </c>
    </row>
    <row r="31" spans="1:52" s="13" customFormat="1" x14ac:dyDescent="0.4">
      <c r="A31" s="23"/>
      <c r="B31" s="12">
        <v>35</v>
      </c>
      <c r="C31" s="12">
        <f t="shared" si="0"/>
        <v>0.26614987080103369</v>
      </c>
      <c r="D31" s="12">
        <f t="shared" si="1"/>
        <v>0.28021978021978022</v>
      </c>
      <c r="E31" s="12">
        <f t="shared" si="2"/>
        <v>0.30628272251308897</v>
      </c>
      <c r="F31" s="12">
        <f t="shared" si="3"/>
        <v>0.35964912280701755</v>
      </c>
      <c r="G31" s="12">
        <f t="shared" si="4"/>
        <v>0.21029082774049224</v>
      </c>
      <c r="H31" s="12">
        <f t="shared" si="5"/>
        <v>0.24514563106796117</v>
      </c>
      <c r="I31" s="12">
        <f t="shared" si="6"/>
        <v>0.19134396355353078</v>
      </c>
      <c r="J31" s="12">
        <f t="shared" si="7"/>
        <v>0.31175059952038375</v>
      </c>
      <c r="K31" s="12">
        <f t="shared" si="8"/>
        <v>0.27851458885941638</v>
      </c>
      <c r="L31" s="12">
        <f t="shared" si="9"/>
        <v>0.35654596100278546</v>
      </c>
      <c r="M31" s="12">
        <f t="shared" si="10"/>
        <v>0.29427083333333326</v>
      </c>
      <c r="N31" s="12">
        <f t="shared" si="11"/>
        <v>0.26246719160104981</v>
      </c>
      <c r="O31" s="12">
        <f t="shared" si="12"/>
        <v>0.29014084507042248</v>
      </c>
      <c r="P31" s="12">
        <f t="shared" si="13"/>
        <v>0.34126984126984128</v>
      </c>
      <c r="Q31" s="12">
        <f t="shared" si="14"/>
        <v>0.26327944572748263</v>
      </c>
      <c r="R31" s="12">
        <f t="shared" si="15"/>
        <v>0.29940119760479045</v>
      </c>
      <c r="S31" s="12">
        <f t="shared" si="16"/>
        <v>0.26184538653366596</v>
      </c>
      <c r="T31" s="12">
        <f t="shared" si="17"/>
        <v>0.24520255863539442</v>
      </c>
      <c r="U31" s="12">
        <f t="shared" si="18"/>
        <v>0.328125</v>
      </c>
      <c r="V31" s="12">
        <f t="shared" si="19"/>
        <v>0.32853025936599412</v>
      </c>
      <c r="W31" s="12">
        <f t="shared" si="20"/>
        <v>0.26634382566585957</v>
      </c>
      <c r="X31" s="12">
        <f t="shared" si="21"/>
        <v>0.2313253012048192</v>
      </c>
      <c r="Y31" s="12">
        <f t="shared" si="22"/>
        <v>0.21194029850746265</v>
      </c>
      <c r="Z31" s="12">
        <f t="shared" si="23"/>
        <v>0.29198966408268734</v>
      </c>
      <c r="AA31" s="12">
        <f t="shared" si="24"/>
        <v>0.2231182795698925</v>
      </c>
      <c r="AB31" s="12">
        <f t="shared" si="25"/>
        <v>0.39649122807017545</v>
      </c>
      <c r="AC31" s="12">
        <f t="shared" si="26"/>
        <v>0.32471264367816088</v>
      </c>
      <c r="AD31" s="12">
        <f t="shared" si="27"/>
        <v>0.24866310160427796</v>
      </c>
      <c r="AE31" s="12">
        <f t="shared" si="28"/>
        <v>0.27118644067796605</v>
      </c>
      <c r="AF31" s="12">
        <f t="shared" si="29"/>
        <v>0.26385224274406327</v>
      </c>
      <c r="AG31" s="12">
        <f t="shared" si="30"/>
        <v>0.34860050890585248</v>
      </c>
      <c r="AH31" s="12">
        <f t="shared" si="31"/>
        <v>0.32564102564102559</v>
      </c>
      <c r="AI31" s="12">
        <f t="shared" si="32"/>
        <v>0.34005763688760804</v>
      </c>
      <c r="AJ31" s="12">
        <f t="shared" si="33"/>
        <v>0.34605597964376589</v>
      </c>
      <c r="AK31" s="12">
        <f t="shared" si="34"/>
        <v>0.31362467866323906</v>
      </c>
      <c r="AL31" s="12">
        <f t="shared" si="35"/>
        <v>0.3164893617021276</v>
      </c>
      <c r="AM31" s="12">
        <f t="shared" si="36"/>
        <v>0.26987951807228916</v>
      </c>
      <c r="AN31" s="12">
        <f t="shared" si="37"/>
        <v>0.39080459770114939</v>
      </c>
      <c r="AO31" s="12">
        <f t="shared" si="38"/>
        <v>0.28688524590163933</v>
      </c>
      <c r="AP31" s="12">
        <f t="shared" si="39"/>
        <v>0.30140845070422528</v>
      </c>
      <c r="AQ31" s="12">
        <f t="shared" si="40"/>
        <v>0.31268436578171088</v>
      </c>
      <c r="AR31" s="12">
        <f t="shared" si="41"/>
        <v>0.28176795580110492</v>
      </c>
      <c r="AS31" s="12">
        <f t="shared" si="42"/>
        <v>0.27794561933534745</v>
      </c>
      <c r="AT31" s="12">
        <f t="shared" si="43"/>
        <v>0.31958762886597936</v>
      </c>
      <c r="AU31" s="12">
        <f t="shared" si="44"/>
        <v>0.26578947368421046</v>
      </c>
      <c r="AV31" s="12">
        <f t="shared" si="45"/>
        <v>0.33333333333333337</v>
      </c>
      <c r="AW31" s="12">
        <f t="shared" si="46"/>
        <v>0.27450980392156854</v>
      </c>
      <c r="AX31" s="12">
        <f t="shared" si="47"/>
        <v>0.26823529411764702</v>
      </c>
      <c r="AY31" s="12">
        <f t="shared" si="48"/>
        <v>0.26250000000000007</v>
      </c>
      <c r="AZ31" s="12">
        <f t="shared" si="49"/>
        <v>0.28969359331476319</v>
      </c>
    </row>
    <row r="32" spans="1:52" s="13" customFormat="1" x14ac:dyDescent="0.4">
      <c r="A32" s="23"/>
      <c r="B32" s="12">
        <v>40</v>
      </c>
      <c r="C32" s="12">
        <f t="shared" si="0"/>
        <v>0.32299741602067178</v>
      </c>
      <c r="D32" s="12">
        <f t="shared" si="1"/>
        <v>0.29670329670329665</v>
      </c>
      <c r="E32" s="12">
        <f t="shared" si="2"/>
        <v>0.30890052356020936</v>
      </c>
      <c r="F32" s="12">
        <f t="shared" si="3"/>
        <v>0.39473684210526327</v>
      </c>
      <c r="G32" s="12">
        <f t="shared" si="4"/>
        <v>0.2192393736017898</v>
      </c>
      <c r="H32" s="12">
        <f t="shared" si="5"/>
        <v>0.26941747572815533</v>
      </c>
      <c r="I32" s="12">
        <f t="shared" si="6"/>
        <v>0.21867881548974932</v>
      </c>
      <c r="J32" s="12">
        <f t="shared" si="7"/>
        <v>0.32374100719424459</v>
      </c>
      <c r="K32" s="12">
        <f t="shared" si="8"/>
        <v>0.29177718832891242</v>
      </c>
      <c r="L32" s="12">
        <f t="shared" si="9"/>
        <v>0.37047353760445678</v>
      </c>
      <c r="M32" s="12">
        <f t="shared" si="10"/>
        <v>0.32552083333333337</v>
      </c>
      <c r="N32" s="12">
        <f t="shared" si="11"/>
        <v>0.29133858267716528</v>
      </c>
      <c r="O32" s="12">
        <f t="shared" si="12"/>
        <v>0.29859154929577458</v>
      </c>
      <c r="P32" s="12">
        <f t="shared" si="13"/>
        <v>0.37301587301587302</v>
      </c>
      <c r="Q32" s="12">
        <f t="shared" si="14"/>
        <v>0.27713625866050806</v>
      </c>
      <c r="R32" s="12">
        <f t="shared" si="15"/>
        <v>0.30239520958083832</v>
      </c>
      <c r="S32" s="12">
        <f t="shared" si="16"/>
        <v>0.27182044887780554</v>
      </c>
      <c r="T32" s="12">
        <f t="shared" si="17"/>
        <v>0.27292110874200415</v>
      </c>
      <c r="U32" s="12">
        <f t="shared" si="18"/>
        <v>0.34895833333333337</v>
      </c>
      <c r="V32" s="12">
        <f t="shared" si="19"/>
        <v>0.33141210374639762</v>
      </c>
      <c r="W32" s="12">
        <f t="shared" si="20"/>
        <v>0.25181598062953992</v>
      </c>
      <c r="X32" s="12">
        <f t="shared" si="21"/>
        <v>0.23373493975903614</v>
      </c>
      <c r="Y32" s="12">
        <f t="shared" si="22"/>
        <v>0.23582089552238805</v>
      </c>
      <c r="Z32" s="12">
        <f t="shared" si="23"/>
        <v>0.31007751937984496</v>
      </c>
      <c r="AA32" s="12">
        <f t="shared" si="24"/>
        <v>0.26344086021505375</v>
      </c>
      <c r="AB32" s="12">
        <f t="shared" si="25"/>
        <v>0.38596491228070173</v>
      </c>
      <c r="AC32" s="12">
        <f t="shared" si="26"/>
        <v>0.28448275862068961</v>
      </c>
      <c r="AD32" s="12">
        <f t="shared" si="27"/>
        <v>0.29946524064171121</v>
      </c>
      <c r="AE32" s="12">
        <f t="shared" si="28"/>
        <v>0.29661016949152541</v>
      </c>
      <c r="AF32" s="12">
        <f t="shared" si="29"/>
        <v>0.25593667546174148</v>
      </c>
      <c r="AG32" s="12">
        <f t="shared" si="30"/>
        <v>0.35114503816793896</v>
      </c>
      <c r="AH32" s="12">
        <f t="shared" si="31"/>
        <v>0.30256410256410249</v>
      </c>
      <c r="AI32" s="12">
        <f t="shared" si="32"/>
        <v>0.36023054755043227</v>
      </c>
      <c r="AJ32" s="12">
        <f t="shared" si="33"/>
        <v>0.36895674300254455</v>
      </c>
      <c r="AK32" s="12">
        <f t="shared" si="34"/>
        <v>0.27763496143958866</v>
      </c>
      <c r="AL32" s="12">
        <f t="shared" si="35"/>
        <v>0.3164893617021276</v>
      </c>
      <c r="AM32" s="12">
        <f t="shared" si="36"/>
        <v>0.30843373493975901</v>
      </c>
      <c r="AN32" s="12">
        <f t="shared" si="37"/>
        <v>0.35057471264367812</v>
      </c>
      <c r="AO32" s="12">
        <f t="shared" si="38"/>
        <v>0.29234972677595628</v>
      </c>
      <c r="AP32" s="12">
        <f t="shared" si="39"/>
        <v>0.29295774647887318</v>
      </c>
      <c r="AQ32" s="12">
        <f t="shared" si="40"/>
        <v>0.31858407079646023</v>
      </c>
      <c r="AR32" s="12">
        <f t="shared" si="41"/>
        <v>0.25690607734806625</v>
      </c>
      <c r="AS32" s="12">
        <f t="shared" si="42"/>
        <v>0.2749244712990937</v>
      </c>
      <c r="AT32" s="12">
        <f t="shared" si="43"/>
        <v>0.32989690721649489</v>
      </c>
      <c r="AU32" s="12">
        <f t="shared" si="44"/>
        <v>0.26315789473684204</v>
      </c>
      <c r="AV32" s="12">
        <f t="shared" si="45"/>
        <v>0.35433070866141736</v>
      </c>
      <c r="AW32" s="12">
        <f t="shared" si="46"/>
        <v>0.29131652661064422</v>
      </c>
      <c r="AX32" s="12">
        <f t="shared" si="47"/>
        <v>0.25882352941176467</v>
      </c>
      <c r="AY32" s="12">
        <f t="shared" si="48"/>
        <v>0.27750000000000008</v>
      </c>
      <c r="AZ32" s="12">
        <f t="shared" si="49"/>
        <v>0.27855153203342609</v>
      </c>
    </row>
    <row r="33" spans="1:52" s="13" customFormat="1" x14ac:dyDescent="0.4">
      <c r="A33" s="23"/>
      <c r="B33" s="12">
        <v>45</v>
      </c>
      <c r="C33" s="12">
        <f t="shared" si="0"/>
        <v>0.29198966408268734</v>
      </c>
      <c r="D33" s="12">
        <f t="shared" si="1"/>
        <v>0.31318681318681318</v>
      </c>
      <c r="E33" s="12">
        <f t="shared" si="2"/>
        <v>0.32984293193717273</v>
      </c>
      <c r="F33" s="12">
        <f t="shared" si="3"/>
        <v>0.34502923976608191</v>
      </c>
      <c r="G33" s="12">
        <f t="shared" si="4"/>
        <v>0.19239373601789711</v>
      </c>
      <c r="H33" s="12">
        <f t="shared" si="5"/>
        <v>0.23300970873786397</v>
      </c>
      <c r="I33" s="12">
        <f t="shared" si="6"/>
        <v>0.20273348519362189</v>
      </c>
      <c r="J33" s="12">
        <f t="shared" si="7"/>
        <v>0.33093525179856109</v>
      </c>
      <c r="K33" s="12">
        <f t="shared" si="8"/>
        <v>0.30769230769230771</v>
      </c>
      <c r="L33" s="12">
        <f t="shared" si="9"/>
        <v>0.37047353760445678</v>
      </c>
      <c r="M33" s="12">
        <f t="shared" si="10"/>
        <v>0.3203125</v>
      </c>
      <c r="N33" s="12">
        <f t="shared" si="11"/>
        <v>0.26509186351706027</v>
      </c>
      <c r="O33" s="12">
        <f t="shared" si="12"/>
        <v>0.29295774647887318</v>
      </c>
      <c r="P33" s="12">
        <f t="shared" si="13"/>
        <v>0.31746031746031744</v>
      </c>
      <c r="Q33" s="12">
        <f t="shared" si="14"/>
        <v>0.27713625866050806</v>
      </c>
      <c r="R33" s="12">
        <f t="shared" si="15"/>
        <v>0.3293413173652695</v>
      </c>
      <c r="S33" s="12">
        <f t="shared" si="16"/>
        <v>0.26433915211970083</v>
      </c>
      <c r="T33" s="12">
        <f t="shared" si="17"/>
        <v>0.26439232409381663</v>
      </c>
      <c r="U33" s="12">
        <f t="shared" si="18"/>
        <v>0.3359375</v>
      </c>
      <c r="V33" s="12">
        <f t="shared" si="19"/>
        <v>0.35446685878962525</v>
      </c>
      <c r="W33" s="12">
        <f t="shared" si="20"/>
        <v>0.26634382566585957</v>
      </c>
      <c r="X33" s="12">
        <f t="shared" si="21"/>
        <v>0.26746987951807222</v>
      </c>
      <c r="Y33" s="12">
        <f t="shared" si="22"/>
        <v>0.24477611940298516</v>
      </c>
      <c r="Z33" s="12">
        <f t="shared" si="23"/>
        <v>0.32299741602067178</v>
      </c>
      <c r="AA33" s="12">
        <f t="shared" si="24"/>
        <v>0.25806451612903214</v>
      </c>
      <c r="AB33" s="12">
        <f t="shared" si="25"/>
        <v>0.39298245614035088</v>
      </c>
      <c r="AC33" s="12">
        <f t="shared" si="26"/>
        <v>0.3275862068965516</v>
      </c>
      <c r="AD33" s="12">
        <f t="shared" si="27"/>
        <v>0.28877005347593576</v>
      </c>
      <c r="AE33" s="12">
        <f t="shared" si="28"/>
        <v>0.27401129943502822</v>
      </c>
      <c r="AF33" s="12">
        <f t="shared" si="29"/>
        <v>0.29023746701846964</v>
      </c>
      <c r="AG33" s="12">
        <f t="shared" si="30"/>
        <v>0.37913486005089059</v>
      </c>
      <c r="AH33" s="12">
        <f t="shared" si="31"/>
        <v>0.33333333333333337</v>
      </c>
      <c r="AI33" s="12">
        <f t="shared" si="32"/>
        <v>0.33717579250720453</v>
      </c>
      <c r="AJ33" s="12">
        <f t="shared" si="33"/>
        <v>0.35368956743002544</v>
      </c>
      <c r="AK33" s="12">
        <f t="shared" si="34"/>
        <v>0.29562982005141381</v>
      </c>
      <c r="AL33" s="12">
        <f t="shared" si="35"/>
        <v>0.34042553191489366</v>
      </c>
      <c r="AM33" s="12">
        <f t="shared" si="36"/>
        <v>0.32771084337349388</v>
      </c>
      <c r="AN33" s="12">
        <f t="shared" si="37"/>
        <v>0.39367816091954022</v>
      </c>
      <c r="AO33" s="12">
        <f t="shared" si="38"/>
        <v>0.30601092896174864</v>
      </c>
      <c r="AP33" s="12">
        <f t="shared" si="39"/>
        <v>0.29014084507042248</v>
      </c>
      <c r="AQ33" s="12">
        <f t="shared" si="40"/>
        <v>0.3303834808259587</v>
      </c>
      <c r="AR33" s="12">
        <f t="shared" si="41"/>
        <v>0.28453038674033149</v>
      </c>
      <c r="AS33" s="12">
        <f t="shared" si="42"/>
        <v>0.28398791540785506</v>
      </c>
      <c r="AT33" s="12">
        <f t="shared" si="43"/>
        <v>0.31185567010309279</v>
      </c>
      <c r="AU33" s="12">
        <f t="shared" si="44"/>
        <v>0.2973684210526315</v>
      </c>
      <c r="AV33" s="12">
        <f t="shared" si="45"/>
        <v>0.38320209973753283</v>
      </c>
      <c r="AW33" s="12">
        <f t="shared" si="46"/>
        <v>0.28291316526610644</v>
      </c>
      <c r="AX33" s="12">
        <f t="shared" si="47"/>
        <v>0.27058823529411768</v>
      </c>
      <c r="AY33" s="12">
        <f t="shared" si="48"/>
        <v>0.26750000000000007</v>
      </c>
      <c r="AZ33" s="12">
        <f t="shared" si="49"/>
        <v>0.30362116991643451</v>
      </c>
    </row>
    <row r="34" spans="1:52" s="13" customFormat="1" x14ac:dyDescent="0.4">
      <c r="A34" s="24"/>
      <c r="B34" s="12">
        <v>50</v>
      </c>
      <c r="C34" s="12">
        <f t="shared" si="0"/>
        <v>0.3126614987080103</v>
      </c>
      <c r="D34" s="12">
        <f t="shared" si="1"/>
        <v>0.30769230769230771</v>
      </c>
      <c r="E34" s="12">
        <f t="shared" si="2"/>
        <v>0.29319371727748689</v>
      </c>
      <c r="F34" s="12">
        <f t="shared" si="3"/>
        <v>0.37719298245614041</v>
      </c>
      <c r="G34" s="12">
        <f t="shared" si="4"/>
        <v>0.2348993288590604</v>
      </c>
      <c r="H34" s="12">
        <f t="shared" si="5"/>
        <v>0.23300970873786397</v>
      </c>
      <c r="I34" s="12">
        <f t="shared" si="6"/>
        <v>0.18678815489749434</v>
      </c>
      <c r="J34" s="12">
        <f t="shared" si="7"/>
        <v>0.31654676258992809</v>
      </c>
      <c r="K34" s="12">
        <f t="shared" si="8"/>
        <v>0.29177718832891242</v>
      </c>
      <c r="L34" s="12">
        <f t="shared" si="9"/>
        <v>0.373259052924791</v>
      </c>
      <c r="M34" s="12">
        <f t="shared" si="10"/>
        <v>0.33072916666666663</v>
      </c>
      <c r="N34" s="12">
        <f t="shared" si="11"/>
        <v>0.2834645669291338</v>
      </c>
      <c r="O34" s="12">
        <f t="shared" si="12"/>
        <v>0.29577464788732388</v>
      </c>
      <c r="P34" s="12">
        <f t="shared" si="13"/>
        <v>0.37301587301587302</v>
      </c>
      <c r="Q34" s="12">
        <f t="shared" si="14"/>
        <v>0.28637413394919164</v>
      </c>
      <c r="R34" s="12">
        <f t="shared" si="15"/>
        <v>0.29640718562874258</v>
      </c>
      <c r="S34" s="12">
        <f t="shared" si="16"/>
        <v>0.27431421446384052</v>
      </c>
      <c r="T34" s="12">
        <f t="shared" si="17"/>
        <v>0.25799573560767597</v>
      </c>
      <c r="U34" s="12">
        <f t="shared" si="18"/>
        <v>0.328125</v>
      </c>
      <c r="V34" s="12">
        <f t="shared" si="19"/>
        <v>0.34870317002881834</v>
      </c>
      <c r="W34" s="12">
        <f t="shared" si="20"/>
        <v>0.25181598062953992</v>
      </c>
      <c r="X34" s="12">
        <f t="shared" si="21"/>
        <v>0.26265060240963856</v>
      </c>
      <c r="Y34" s="12">
        <f t="shared" si="22"/>
        <v>0.25970149253731345</v>
      </c>
      <c r="Z34" s="12">
        <f t="shared" si="23"/>
        <v>0.34366925064599485</v>
      </c>
      <c r="AA34" s="12">
        <f t="shared" si="24"/>
        <v>0.25537634408602139</v>
      </c>
      <c r="AB34" s="12">
        <f t="shared" si="25"/>
        <v>0.39649122807017545</v>
      </c>
      <c r="AC34" s="12">
        <f t="shared" si="26"/>
        <v>0.30747126436781602</v>
      </c>
      <c r="AD34" s="12">
        <f t="shared" si="27"/>
        <v>0.29411764705882348</v>
      </c>
      <c r="AE34" s="12">
        <f t="shared" si="28"/>
        <v>0.27966101694915246</v>
      </c>
      <c r="AF34" s="12">
        <f t="shared" si="29"/>
        <v>0.27968337730870707</v>
      </c>
      <c r="AG34" s="12">
        <f t="shared" si="30"/>
        <v>0.36641221374045807</v>
      </c>
      <c r="AH34" s="12">
        <f t="shared" si="31"/>
        <v>0.32820512820512815</v>
      </c>
      <c r="AI34" s="12">
        <f t="shared" si="32"/>
        <v>0.34293948126801144</v>
      </c>
      <c r="AJ34" s="12">
        <f t="shared" si="33"/>
        <v>0.36641221374045807</v>
      </c>
      <c r="AK34" s="12">
        <f t="shared" si="34"/>
        <v>0.30077120822622105</v>
      </c>
      <c r="AL34" s="12">
        <f t="shared" si="35"/>
        <v>0.3457446808510638</v>
      </c>
      <c r="AM34" s="12">
        <f t="shared" si="36"/>
        <v>0.29879518072289157</v>
      </c>
      <c r="AN34" s="12">
        <f t="shared" si="37"/>
        <v>0.39655172413793105</v>
      </c>
      <c r="AO34" s="12">
        <f t="shared" si="38"/>
        <v>0.30054644808743169</v>
      </c>
      <c r="AP34" s="12">
        <f t="shared" si="39"/>
        <v>0.29577464788732388</v>
      </c>
      <c r="AQ34" s="12">
        <f t="shared" si="40"/>
        <v>0.34218289085545728</v>
      </c>
      <c r="AR34" s="12">
        <f t="shared" si="41"/>
        <v>0.27900552486187835</v>
      </c>
      <c r="AS34" s="12">
        <f t="shared" si="42"/>
        <v>0.31117824773413894</v>
      </c>
      <c r="AT34" s="12">
        <f t="shared" si="43"/>
        <v>0.33762886597938147</v>
      </c>
      <c r="AU34" s="12">
        <f t="shared" si="44"/>
        <v>0.27894736842105261</v>
      </c>
      <c r="AV34" s="12">
        <f t="shared" si="45"/>
        <v>0.35170603674540679</v>
      </c>
      <c r="AW34" s="12">
        <f t="shared" si="46"/>
        <v>0.32212885154061621</v>
      </c>
      <c r="AX34" s="12">
        <f t="shared" si="47"/>
        <v>0.28470588235294114</v>
      </c>
      <c r="AY34" s="12">
        <f t="shared" si="48"/>
        <v>0.3125</v>
      </c>
      <c r="AZ34" s="12">
        <f t="shared" si="49"/>
        <v>0.31476323119777161</v>
      </c>
    </row>
    <row r="35" spans="1:52" x14ac:dyDescent="0.4">
      <c r="B35" s="25" t="s">
        <v>13</v>
      </c>
      <c r="C35" s="12">
        <v>3.5487055243658971E-3</v>
      </c>
      <c r="D35" s="12">
        <v>3.1897160407918352E-3</v>
      </c>
      <c r="E35" s="12">
        <v>3.3624410371432302E-3</v>
      </c>
      <c r="F35" s="12">
        <v>3.9475942770310479E-3</v>
      </c>
      <c r="G35" s="12">
        <v>2.3249636388647469E-3</v>
      </c>
      <c r="H35" s="12">
        <v>2.8078485435240898E-3</v>
      </c>
      <c r="I35" s="12">
        <v>2.1512988116526681E-3</v>
      </c>
      <c r="J35" s="12">
        <v>3.8932207336340222E-3</v>
      </c>
      <c r="K35" s="12">
        <v>3.2452867305033379E-3</v>
      </c>
      <c r="L35" s="12">
        <v>3.6582057997253149E-3</v>
      </c>
      <c r="M35" s="12">
        <v>3.606333456340362E-3</v>
      </c>
      <c r="N35" s="12">
        <v>3.4519000346920591E-3</v>
      </c>
      <c r="O35" s="12">
        <v>3.316064903266872E-3</v>
      </c>
      <c r="P35" s="12">
        <v>3.9404479394205211E-3</v>
      </c>
      <c r="Q35" s="12">
        <v>3.0827717499075928E-3</v>
      </c>
      <c r="R35" s="12">
        <v>3.5654194768158171E-3</v>
      </c>
      <c r="S35" s="12">
        <v>2.944222525060131E-3</v>
      </c>
      <c r="T35" s="12">
        <v>3.1341788786923282E-3</v>
      </c>
      <c r="U35" s="12">
        <v>3.8340724515544692E-3</v>
      </c>
      <c r="V35" s="12">
        <v>3.565848827633391E-3</v>
      </c>
      <c r="W35" s="12">
        <v>3.0383621761622009E-3</v>
      </c>
      <c r="X35" s="12">
        <v>2.7046916240267109E-3</v>
      </c>
      <c r="Y35" s="12">
        <v>2.6009272088930099E-3</v>
      </c>
      <c r="Z35" s="12">
        <v>3.7430571499787271E-3</v>
      </c>
      <c r="AA35" s="12">
        <v>2.5378039579781009E-3</v>
      </c>
      <c r="AB35" s="12">
        <v>4.1443095151275453E-3</v>
      </c>
      <c r="AC35" s="12">
        <v>3.7578895639729902E-3</v>
      </c>
      <c r="AD35" s="12">
        <v>3.2437994949628488E-3</v>
      </c>
      <c r="AE35" s="12">
        <v>2.7657454458178028E-3</v>
      </c>
      <c r="AF35" s="12">
        <v>3.154785498783742E-3</v>
      </c>
      <c r="AG35" s="12">
        <v>4.2287917667374548E-3</v>
      </c>
      <c r="AH35" s="12">
        <v>3.8159960279112899E-3</v>
      </c>
      <c r="AI35" s="12">
        <v>3.6843718794222009E-3</v>
      </c>
      <c r="AJ35" s="12">
        <v>4.062480472573753E-3</v>
      </c>
      <c r="AK35" s="12">
        <v>3.3037471524058589E-3</v>
      </c>
      <c r="AL35" s="12">
        <v>3.8285102836694319E-3</v>
      </c>
      <c r="AM35" s="12">
        <v>3.1216492081668911E-3</v>
      </c>
      <c r="AN35" s="12">
        <v>4.0111945139267658E-3</v>
      </c>
      <c r="AO35" s="12">
        <v>3.4381263535494229E-3</v>
      </c>
      <c r="AP35" s="12">
        <v>3.0642661395611239E-3</v>
      </c>
      <c r="AQ35" s="12">
        <v>3.349603620142532E-3</v>
      </c>
      <c r="AR35" s="12">
        <v>2.9589889999741209E-3</v>
      </c>
      <c r="AS35" s="12">
        <v>2.916737682541698E-3</v>
      </c>
      <c r="AT35" s="12">
        <v>3.7128892389339759E-3</v>
      </c>
      <c r="AU35" s="12">
        <v>3.250095867901526E-3</v>
      </c>
      <c r="AV35" s="12">
        <v>3.770822620080121E-3</v>
      </c>
      <c r="AW35" s="12">
        <v>2.82856205866915E-3</v>
      </c>
      <c r="AX35" s="12">
        <v>3.0482393312833461E-3</v>
      </c>
      <c r="AY35" s="12">
        <v>3.3721737018665831E-3</v>
      </c>
      <c r="AZ35" s="12">
        <v>3.0102691402058208E-3</v>
      </c>
    </row>
    <row r="36" spans="1:52" x14ac:dyDescent="0.4">
      <c r="B36" s="25" t="s">
        <v>14</v>
      </c>
      <c r="C36" s="12">
        <v>-2.7047946881976199E-3</v>
      </c>
      <c r="D36" s="12">
        <v>3.883493836006668E-3</v>
      </c>
      <c r="E36" s="12">
        <v>-3.5819357791019302E-3</v>
      </c>
      <c r="F36" s="12">
        <v>1.634238264474619E-4</v>
      </c>
      <c r="G36" s="12">
        <v>3.134720982121308E-3</v>
      </c>
      <c r="H36" s="12">
        <v>1.3437109263922391E-3</v>
      </c>
      <c r="I36" s="12">
        <v>6.0242009375960359E-5</v>
      </c>
      <c r="J36" s="12">
        <v>1.318751938503004E-3</v>
      </c>
      <c r="K36" s="12">
        <v>-4.0614043440542758E-3</v>
      </c>
      <c r="L36" s="12">
        <v>-8.2941169601913334E-3</v>
      </c>
      <c r="M36" s="12">
        <v>1.2954968703948741E-4</v>
      </c>
      <c r="N36" s="12">
        <v>7.0251176451321951E-4</v>
      </c>
      <c r="O36" s="12">
        <v>2.2668462762427399E-3</v>
      </c>
      <c r="P36" s="12">
        <v>-2.3505561000615178E-3</v>
      </c>
      <c r="Q36" s="12">
        <v>-1.3724816840544609E-3</v>
      </c>
      <c r="R36" s="12">
        <v>-2.1108214394923159E-3</v>
      </c>
      <c r="S36" s="12">
        <v>3.3100042842555129E-3</v>
      </c>
      <c r="T36" s="12">
        <v>-6.5790567767104458E-4</v>
      </c>
      <c r="U36" s="12">
        <v>-2.3908995398786992E-3</v>
      </c>
      <c r="V36" s="12">
        <v>-1.4983619094070531E-3</v>
      </c>
      <c r="W36" s="12">
        <v>8.5805491459411964E-4</v>
      </c>
      <c r="X36" s="12">
        <v>3.3692862415191088E-4</v>
      </c>
      <c r="Y36" s="12">
        <v>-2.5958430098821372E-4</v>
      </c>
      <c r="Z36" s="12">
        <v>-6.0797416108790969E-3</v>
      </c>
      <c r="AA36" s="12">
        <v>-5.2856006626919583E-4</v>
      </c>
      <c r="AB36" s="12">
        <v>-2.981967357314375E-3</v>
      </c>
      <c r="AC36" s="12">
        <v>6.4447545411577822E-3</v>
      </c>
      <c r="AD36" s="12">
        <v>-1.324012346533981E-3</v>
      </c>
      <c r="AE36" s="12">
        <v>-3.0695569255055071E-3</v>
      </c>
      <c r="AF36" s="12">
        <v>-4.7919456436934521E-4</v>
      </c>
      <c r="AG36" s="12">
        <v>-5.5997421623610322E-3</v>
      </c>
      <c r="AH36" s="12">
        <v>-3.8601070473228689E-3</v>
      </c>
      <c r="AI36" s="12">
        <v>2.1692254242664522E-3</v>
      </c>
      <c r="AJ36" s="12">
        <v>1.720692885103348E-3</v>
      </c>
      <c r="AK36" s="12">
        <v>-1.37978094679303E-3</v>
      </c>
      <c r="AL36" s="12">
        <v>-2.6713949055532931E-3</v>
      </c>
      <c r="AM36" s="12">
        <v>3.0090061467126779E-3</v>
      </c>
      <c r="AN36" s="12">
        <v>4.9980790111515683E-3</v>
      </c>
      <c r="AO36" s="12">
        <v>-2.555723231046692E-3</v>
      </c>
      <c r="AP36" s="12">
        <v>-8.5758668317026387E-4</v>
      </c>
      <c r="AQ36" s="12">
        <v>8.5871669033787956E-4</v>
      </c>
      <c r="AR36" s="12">
        <v>-3.581817722735775E-3</v>
      </c>
      <c r="AS36" s="12">
        <v>-7.8984683312682269E-3</v>
      </c>
      <c r="AT36" s="12">
        <v>3.8108871452938731E-3</v>
      </c>
      <c r="AU36" s="12">
        <v>1.527024091361739E-3</v>
      </c>
      <c r="AV36" s="12">
        <v>8.7103978722341546E-4</v>
      </c>
      <c r="AW36" s="12">
        <v>-6.4311056595512672E-3</v>
      </c>
      <c r="AX36" s="12">
        <v>-5.6567347914862898E-3</v>
      </c>
      <c r="AY36" s="12">
        <v>-1.2429930490305829E-3</v>
      </c>
      <c r="AZ36" s="12">
        <v>-1.551899304385651E-3</v>
      </c>
    </row>
    <row r="37" spans="1:52" x14ac:dyDescent="0.4">
      <c r="B37" s="25" t="s">
        <v>15</v>
      </c>
      <c r="C37" s="12">
        <v>113.4793495608952</v>
      </c>
      <c r="D37" s="12">
        <v>124.1855077687915</v>
      </c>
      <c r="E37" s="12">
        <v>120.0264722328009</v>
      </c>
      <c r="F37" s="12">
        <v>101.28613735712131</v>
      </c>
      <c r="G37" s="12">
        <v>170.69741323424029</v>
      </c>
      <c r="H37" s="12">
        <v>141.9792709236589</v>
      </c>
      <c r="I37" s="12">
        <v>185.90618645086451</v>
      </c>
      <c r="J37" s="12">
        <v>102.40396713631981</v>
      </c>
      <c r="K37" s="12">
        <v>124.5071508000112</v>
      </c>
      <c r="L37" s="12">
        <v>111.61048320213401</v>
      </c>
      <c r="M37" s="12">
        <v>110.88005453570599</v>
      </c>
      <c r="N37" s="12">
        <v>115.6746963186921</v>
      </c>
      <c r="O37" s="12">
        <v>119.94130553112041</v>
      </c>
      <c r="P37" s="12">
        <v>102.1078218227217</v>
      </c>
      <c r="Q37" s="12">
        <v>130.19857266308671</v>
      </c>
      <c r="R37" s="12">
        <v>112.7807889237782</v>
      </c>
      <c r="S37" s="12">
        <v>134.73505903146449</v>
      </c>
      <c r="T37" s="12">
        <v>127.8350474510368</v>
      </c>
      <c r="U37" s="12">
        <v>104.9513029876979</v>
      </c>
      <c r="V37" s="12">
        <v>112.5954523921522</v>
      </c>
      <c r="W37" s="12">
        <v>131.36746771563881</v>
      </c>
      <c r="X37" s="12">
        <v>147.76659484042571</v>
      </c>
      <c r="Y37" s="12">
        <v>153.8911134969226</v>
      </c>
      <c r="Z37" s="12">
        <v>108.4887901359419</v>
      </c>
      <c r="AA37" s="12">
        <v>157.8248622424623</v>
      </c>
      <c r="AB37" s="12">
        <v>97.237420585106136</v>
      </c>
      <c r="AC37" s="12">
        <v>104.7277304878433</v>
      </c>
      <c r="AD37" s="12">
        <v>123.720351078953</v>
      </c>
      <c r="AE37" s="12">
        <v>145.7363176842625</v>
      </c>
      <c r="AF37" s="12">
        <v>126.94339907380871</v>
      </c>
      <c r="AG37" s="12">
        <v>95.913860160412725</v>
      </c>
      <c r="AH37" s="12">
        <v>105.83347154802421</v>
      </c>
      <c r="AI37" s="12">
        <v>107.97790982980879</v>
      </c>
      <c r="AJ37" s="12">
        <v>98.038454536267565</v>
      </c>
      <c r="AK37" s="12">
        <v>121.4922820756727</v>
      </c>
      <c r="AL37" s="12">
        <v>105.1770440902704</v>
      </c>
      <c r="AM37" s="12">
        <v>127.1734802279114</v>
      </c>
      <c r="AN37" s="12">
        <v>98.474885627563481</v>
      </c>
      <c r="AO37" s="12">
        <v>117.08578505716051</v>
      </c>
      <c r="AP37" s="12">
        <v>130.8168313149792</v>
      </c>
      <c r="AQ37" s="12">
        <v>119.1607511137923</v>
      </c>
      <c r="AR37" s="12">
        <v>136.39179386143911</v>
      </c>
      <c r="AS37" s="12">
        <v>139.84749837901711</v>
      </c>
      <c r="AT37" s="12">
        <v>106.7064184679147</v>
      </c>
      <c r="AU37" s="12">
        <v>122.6034529762713</v>
      </c>
      <c r="AV37" s="12">
        <v>105.84665480878439</v>
      </c>
      <c r="AW37" s="12">
        <v>143.68824060758931</v>
      </c>
      <c r="AX37" s="12">
        <v>133.07903045155581</v>
      </c>
      <c r="AY37" s="12">
        <v>118.9864545906792</v>
      </c>
      <c r="AZ37" s="12">
        <v>133.39401913974049</v>
      </c>
    </row>
    <row r="38" spans="1:52" x14ac:dyDescent="0.4">
      <c r="C38" s="4">
        <f>1-C23/0.387</f>
        <v>0.3126614987080103</v>
      </c>
    </row>
  </sheetData>
  <mergeCells count="3">
    <mergeCell ref="A2:A12"/>
    <mergeCell ref="A13:A23"/>
    <mergeCell ref="A24:A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38"/>
  <sheetViews>
    <sheetView topLeftCell="A19" zoomScale="85" zoomScaleNormal="85" workbookViewId="0">
      <selection activeCell="B33" sqref="B33:B37"/>
    </sheetView>
  </sheetViews>
  <sheetFormatPr defaultColWidth="8.86328125" defaultRowHeight="15.4" x14ac:dyDescent="0.4"/>
  <cols>
    <col min="1" max="1" width="12.9296875" style="6" customWidth="1"/>
    <col min="2" max="2" width="9.73046875" style="6" customWidth="1"/>
    <col min="3" max="3" width="8.9296875" style="6" bestFit="1" customWidth="1"/>
    <col min="4" max="4" width="16.3984375" style="5" bestFit="1" customWidth="1"/>
    <col min="5" max="5" width="7.6640625" style="5" bestFit="1" customWidth="1"/>
    <col min="6" max="6" width="16.3984375" style="5" bestFit="1" customWidth="1"/>
    <col min="7" max="7" width="7.6640625" style="5" bestFit="1" customWidth="1"/>
    <col min="8" max="8" width="14.9296875" style="5" bestFit="1" customWidth="1"/>
    <col min="9" max="9" width="7.6640625" style="5" bestFit="1" customWidth="1"/>
    <col min="10" max="10" width="15.73046875" style="5" bestFit="1" customWidth="1"/>
    <col min="11" max="11" width="7.6640625" style="5" bestFit="1" customWidth="1"/>
    <col min="12" max="12" width="14.53125" style="5" bestFit="1" customWidth="1"/>
    <col min="13" max="13" width="7.6640625" style="5" bestFit="1" customWidth="1"/>
    <col min="14" max="14" width="10.19921875" style="5" customWidth="1"/>
    <col min="15" max="19" width="7.6640625" style="5" bestFit="1" customWidth="1"/>
    <col min="20" max="22" width="8.59765625" style="5" bestFit="1" customWidth="1"/>
    <col min="23" max="52" width="8.9296875" style="5" bestFit="1" customWidth="1"/>
    <col min="53" max="16384" width="8.86328125" style="5"/>
  </cols>
  <sheetData>
    <row r="1" spans="1:52" s="2" customFormat="1" x14ac:dyDescent="0.4">
      <c r="A1" s="1" t="s">
        <v>12</v>
      </c>
      <c r="B1" s="1" t="s">
        <v>67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</row>
    <row r="2" spans="1:52" s="2" customFormat="1" x14ac:dyDescent="0.4">
      <c r="A2" s="16" t="s">
        <v>10</v>
      </c>
      <c r="B2" s="1">
        <v>0</v>
      </c>
      <c r="C2" s="1">
        <v>0</v>
      </c>
      <c r="D2" s="3">
        <v>0</v>
      </c>
      <c r="E2" s="1">
        <v>0</v>
      </c>
      <c r="F2" s="3">
        <v>0</v>
      </c>
      <c r="G2" s="1">
        <v>0</v>
      </c>
      <c r="H2" s="3">
        <v>0</v>
      </c>
      <c r="I2" s="1">
        <v>0</v>
      </c>
      <c r="J2" s="3">
        <v>0</v>
      </c>
      <c r="K2" s="1">
        <v>0</v>
      </c>
      <c r="L2" s="3">
        <v>0</v>
      </c>
      <c r="M2" s="1">
        <v>0</v>
      </c>
      <c r="N2" s="3">
        <v>0</v>
      </c>
      <c r="O2" s="1">
        <v>0</v>
      </c>
      <c r="P2" s="3">
        <v>0</v>
      </c>
      <c r="Q2" s="1">
        <v>0</v>
      </c>
      <c r="R2" s="3">
        <v>0</v>
      </c>
      <c r="S2" s="1">
        <v>0</v>
      </c>
      <c r="T2" s="3">
        <v>0</v>
      </c>
      <c r="U2" s="1">
        <v>0</v>
      </c>
      <c r="V2" s="3">
        <v>0</v>
      </c>
      <c r="W2" s="1">
        <v>0</v>
      </c>
      <c r="X2" s="3">
        <v>0</v>
      </c>
      <c r="Y2" s="1">
        <v>0</v>
      </c>
      <c r="Z2" s="3">
        <v>0</v>
      </c>
      <c r="AA2" s="1">
        <v>0</v>
      </c>
      <c r="AB2" s="3">
        <v>0</v>
      </c>
      <c r="AC2" s="1">
        <v>0</v>
      </c>
      <c r="AD2" s="3">
        <v>0</v>
      </c>
      <c r="AE2" s="1">
        <v>0</v>
      </c>
      <c r="AF2" s="3">
        <v>0</v>
      </c>
      <c r="AG2" s="1">
        <v>0</v>
      </c>
      <c r="AH2" s="3">
        <v>0</v>
      </c>
      <c r="AI2" s="1">
        <v>0</v>
      </c>
      <c r="AJ2" s="3">
        <v>0</v>
      </c>
      <c r="AK2" s="1">
        <v>0</v>
      </c>
      <c r="AL2" s="3">
        <v>0</v>
      </c>
      <c r="AM2" s="1">
        <v>0</v>
      </c>
      <c r="AN2" s="3">
        <v>0</v>
      </c>
      <c r="AO2" s="1">
        <v>0</v>
      </c>
      <c r="AP2" s="3">
        <v>0</v>
      </c>
      <c r="AQ2" s="1">
        <v>0</v>
      </c>
      <c r="AR2" s="3">
        <v>0</v>
      </c>
      <c r="AS2" s="1">
        <v>0</v>
      </c>
      <c r="AT2" s="3">
        <v>0</v>
      </c>
      <c r="AU2" s="1">
        <v>0</v>
      </c>
      <c r="AV2" s="3">
        <v>0</v>
      </c>
      <c r="AW2" s="1">
        <v>0</v>
      </c>
      <c r="AX2" s="3">
        <v>0</v>
      </c>
      <c r="AY2" s="1">
        <v>0</v>
      </c>
      <c r="AZ2" s="3">
        <v>0</v>
      </c>
    </row>
    <row r="3" spans="1:52" x14ac:dyDescent="0.4">
      <c r="A3" s="17"/>
      <c r="B3" s="1">
        <v>5</v>
      </c>
      <c r="C3" s="8">
        <v>108.710615801081</v>
      </c>
      <c r="D3" s="9">
        <v>114.59136970347799</v>
      </c>
      <c r="E3" s="9">
        <v>118.56843722089</v>
      </c>
      <c r="F3" s="9">
        <v>117.852995777863</v>
      </c>
      <c r="G3" s="9">
        <v>117.021638646802</v>
      </c>
      <c r="H3" s="9">
        <v>109.033978432723</v>
      </c>
      <c r="I3" s="9">
        <v>113.243061544075</v>
      </c>
      <c r="J3" s="9">
        <v>102.999760678878</v>
      </c>
      <c r="K3" s="9">
        <v>110.56573224791801</v>
      </c>
      <c r="L3" s="9">
        <v>122.36683315063399</v>
      </c>
      <c r="M3" s="9">
        <v>112.982263241201</v>
      </c>
      <c r="N3" s="9">
        <v>102.909585360116</v>
      </c>
      <c r="O3" s="9">
        <v>112.357360605313</v>
      </c>
      <c r="P3" s="9">
        <v>109.164657842875</v>
      </c>
      <c r="Q3" s="9">
        <v>112.245756583383</v>
      </c>
      <c r="R3" s="9">
        <v>104.670553107747</v>
      </c>
      <c r="S3" s="9">
        <v>108.500205539101</v>
      </c>
      <c r="T3" s="9">
        <v>105.788761135809</v>
      </c>
      <c r="U3" s="9">
        <v>119.10010829972801</v>
      </c>
      <c r="V3" s="9">
        <v>119.327504503459</v>
      </c>
      <c r="W3" s="9">
        <v>110.710248564164</v>
      </c>
      <c r="X3" s="9">
        <v>115.473264116759</v>
      </c>
      <c r="Y3" s="9">
        <v>113.779876042591</v>
      </c>
      <c r="Z3" s="9">
        <v>104.813493351942</v>
      </c>
      <c r="AA3" s="9">
        <v>120.115056294002</v>
      </c>
      <c r="AB3" s="9">
        <v>122.518328192741</v>
      </c>
      <c r="AC3" s="9">
        <v>105.988045866946</v>
      </c>
      <c r="AD3" s="9">
        <v>113.223146417856</v>
      </c>
      <c r="AE3" s="9">
        <v>126.95079970261</v>
      </c>
      <c r="AF3" s="9">
        <v>113.73858988723801</v>
      </c>
      <c r="AG3" s="9">
        <v>103.05092051682701</v>
      </c>
      <c r="AH3" s="9">
        <v>109.542586907489</v>
      </c>
      <c r="AI3" s="9">
        <v>119.945740924308</v>
      </c>
      <c r="AJ3" s="9">
        <v>111.89146568853501</v>
      </c>
      <c r="AK3" s="9">
        <v>113.614285578997</v>
      </c>
      <c r="AL3" s="9">
        <v>112.685368239825</v>
      </c>
      <c r="AM3" s="9">
        <v>118.21018166699299</v>
      </c>
      <c r="AN3" s="9">
        <v>126.27964604682199</v>
      </c>
      <c r="AO3" s="9">
        <v>108.52538786829901</v>
      </c>
      <c r="AP3" s="9">
        <v>124.15597470492899</v>
      </c>
      <c r="AQ3" s="9">
        <v>122.773755468049</v>
      </c>
      <c r="AR3" s="9">
        <v>119.07490018854</v>
      </c>
      <c r="AS3" s="9">
        <v>116.40681765710499</v>
      </c>
      <c r="AT3" s="9">
        <v>110.91285551764</v>
      </c>
      <c r="AU3" s="9">
        <v>108.915002053915</v>
      </c>
      <c r="AV3" s="9">
        <v>114.416247437035</v>
      </c>
      <c r="AW3" s="9">
        <v>123.862975346467</v>
      </c>
      <c r="AX3" s="9">
        <v>111.20203915837401</v>
      </c>
      <c r="AY3" s="9">
        <v>104.778724268768</v>
      </c>
      <c r="AZ3" s="9">
        <v>125.022543602021</v>
      </c>
    </row>
    <row r="4" spans="1:52" x14ac:dyDescent="0.4">
      <c r="A4" s="17"/>
      <c r="B4" s="1">
        <v>10</v>
      </c>
      <c r="C4" s="8">
        <v>121.98376944104901</v>
      </c>
      <c r="D4" s="9">
        <v>138.205119234112</v>
      </c>
      <c r="E4" s="9">
        <v>136.24624585119</v>
      </c>
      <c r="F4" s="9">
        <v>138.08170506571</v>
      </c>
      <c r="G4" s="9">
        <v>134.85772348733599</v>
      </c>
      <c r="H4" s="9">
        <v>123.597059616553</v>
      </c>
      <c r="I4" s="9">
        <v>133.48231350875599</v>
      </c>
      <c r="J4" s="9">
        <v>120.379755110293</v>
      </c>
      <c r="K4" s="9">
        <v>125.961975615995</v>
      </c>
      <c r="L4" s="9">
        <v>143.807590184215</v>
      </c>
      <c r="M4" s="9">
        <v>133.01666473066001</v>
      </c>
      <c r="N4" s="9">
        <v>116.598619531759</v>
      </c>
      <c r="O4" s="9">
        <v>131.535639355841</v>
      </c>
      <c r="P4" s="9">
        <v>124.70560045193901</v>
      </c>
      <c r="Q4" s="9">
        <v>129.25402386906501</v>
      </c>
      <c r="R4" s="9">
        <v>125.964779568484</v>
      </c>
      <c r="S4" s="9">
        <v>126.703769302259</v>
      </c>
      <c r="T4" s="9">
        <v>120.01956921585899</v>
      </c>
      <c r="U4" s="9">
        <v>134.21164193957</v>
      </c>
      <c r="V4" s="9">
        <v>140.94336839873901</v>
      </c>
      <c r="W4" s="9">
        <v>125.350840303844</v>
      </c>
      <c r="X4" s="9">
        <v>131.919020458039</v>
      </c>
      <c r="Y4" s="9">
        <v>130.96816464582801</v>
      </c>
      <c r="Z4" s="9">
        <v>121.882782121189</v>
      </c>
      <c r="AA4" s="9">
        <v>140.621463866906</v>
      </c>
      <c r="AB4" s="9">
        <v>141.27353388515101</v>
      </c>
      <c r="AC4" s="9">
        <v>124.053937218367</v>
      </c>
      <c r="AD4" s="9">
        <v>130.51050662084199</v>
      </c>
      <c r="AE4" s="9">
        <v>140.63415474615999</v>
      </c>
      <c r="AF4" s="9">
        <v>132.69861374919299</v>
      </c>
      <c r="AG4" s="9">
        <v>125.715938123252</v>
      </c>
      <c r="AH4" s="9">
        <v>127.36421735336999</v>
      </c>
      <c r="AI4" s="9">
        <v>137.174099053411</v>
      </c>
      <c r="AJ4" s="9">
        <v>125.851885465425</v>
      </c>
      <c r="AK4" s="9">
        <v>129.950875219708</v>
      </c>
      <c r="AL4" s="9">
        <v>132.761903326945</v>
      </c>
      <c r="AM4" s="9">
        <v>143.31053312916501</v>
      </c>
      <c r="AN4" s="9">
        <v>143.750543439122</v>
      </c>
      <c r="AO4" s="9">
        <v>124.742930039108</v>
      </c>
      <c r="AP4" s="9">
        <v>143.37494266069999</v>
      </c>
      <c r="AQ4" s="9">
        <v>139.41243210517499</v>
      </c>
      <c r="AR4" s="9">
        <v>141.05574813453799</v>
      </c>
      <c r="AS4" s="9">
        <v>136.550569566251</v>
      </c>
      <c r="AT4" s="9">
        <v>128.833938515174</v>
      </c>
      <c r="AU4" s="9">
        <v>128.76980485809301</v>
      </c>
      <c r="AV4" s="9">
        <v>134.909138690616</v>
      </c>
      <c r="AW4" s="9">
        <v>145.75588259937101</v>
      </c>
      <c r="AX4" s="9">
        <v>130.298365410781</v>
      </c>
      <c r="AY4" s="9">
        <v>127.207106420149</v>
      </c>
      <c r="AZ4" s="9">
        <v>144.65279088486099</v>
      </c>
    </row>
    <row r="5" spans="1:52" x14ac:dyDescent="0.4">
      <c r="A5" s="17"/>
      <c r="B5" s="1">
        <v>15</v>
      </c>
      <c r="C5" s="8">
        <v>126.13859710963</v>
      </c>
      <c r="D5" s="9">
        <v>135.62177114222601</v>
      </c>
      <c r="E5" s="9">
        <v>133.56542638145601</v>
      </c>
      <c r="F5" s="9">
        <v>135.372142344103</v>
      </c>
      <c r="G5" s="9">
        <v>137.499992433714</v>
      </c>
      <c r="H5" s="9">
        <v>124.740088837952</v>
      </c>
      <c r="I5" s="9">
        <v>135.340009702381</v>
      </c>
      <c r="J5" s="9">
        <v>119.980183314507</v>
      </c>
      <c r="K5" s="9">
        <v>130.52843132935899</v>
      </c>
      <c r="L5" s="9">
        <v>142.78351836705801</v>
      </c>
      <c r="M5" s="9">
        <v>132.618432594974</v>
      </c>
      <c r="N5" s="9">
        <v>116.541844409448</v>
      </c>
      <c r="O5" s="9">
        <v>130.85672315633599</v>
      </c>
      <c r="P5" s="9">
        <v>127.040485247113</v>
      </c>
      <c r="Q5" s="9">
        <v>130.64707513327599</v>
      </c>
      <c r="R5" s="9">
        <v>128.84982033910001</v>
      </c>
      <c r="S5" s="9">
        <v>128.016229708221</v>
      </c>
      <c r="T5" s="9">
        <v>119.67234094528099</v>
      </c>
      <c r="U5" s="9">
        <v>138.211623630106</v>
      </c>
      <c r="V5" s="9">
        <v>140.08304069515799</v>
      </c>
      <c r="W5" s="9">
        <v>127.634699067874</v>
      </c>
      <c r="X5" s="9">
        <v>135.691614076132</v>
      </c>
      <c r="Y5" s="9">
        <v>134.519478197674</v>
      </c>
      <c r="Z5" s="9">
        <v>121.822136449281</v>
      </c>
      <c r="AA5" s="9">
        <v>142.97724750875699</v>
      </c>
      <c r="AB5" s="9">
        <v>142.03454568238899</v>
      </c>
      <c r="AC5" s="9">
        <v>124.777248349614</v>
      </c>
      <c r="AD5" s="9">
        <v>132.99271676294799</v>
      </c>
      <c r="AE5" s="9">
        <v>141.19129700352201</v>
      </c>
      <c r="AF5" s="9">
        <v>132.63156627067701</v>
      </c>
      <c r="AG5" s="9">
        <v>127.45824800752401</v>
      </c>
      <c r="AH5" s="9">
        <v>128.30433678571401</v>
      </c>
      <c r="AI5" s="9">
        <v>140.971580583747</v>
      </c>
      <c r="AJ5" s="9">
        <v>129.78254112168901</v>
      </c>
      <c r="AK5" s="9">
        <v>130.39491898059001</v>
      </c>
      <c r="AL5" s="9">
        <v>134.895526082955</v>
      </c>
      <c r="AM5" s="9">
        <v>141.05987823116499</v>
      </c>
      <c r="AN5" s="9">
        <v>146.813952095622</v>
      </c>
      <c r="AO5" s="9">
        <v>125.95889305129801</v>
      </c>
      <c r="AP5" s="9">
        <v>144.46050545977599</v>
      </c>
      <c r="AQ5" s="9">
        <v>141.54243861449001</v>
      </c>
      <c r="AR5" s="9">
        <v>141.514459473893</v>
      </c>
      <c r="AS5" s="9">
        <v>137.22808970480301</v>
      </c>
      <c r="AT5" s="9">
        <v>131.870343278039</v>
      </c>
      <c r="AU5" s="9">
        <v>128.06127295708501</v>
      </c>
      <c r="AV5" s="9">
        <v>138.407055849237</v>
      </c>
      <c r="AW5" s="9">
        <v>146.92230006541399</v>
      </c>
      <c r="AX5" s="9">
        <v>129.75769774353</v>
      </c>
      <c r="AY5" s="9">
        <v>125.701907966193</v>
      </c>
      <c r="AZ5" s="9">
        <v>143.81398006979299</v>
      </c>
    </row>
    <row r="6" spans="1:52" x14ac:dyDescent="0.4">
      <c r="A6" s="17"/>
      <c r="B6" s="1">
        <v>20</v>
      </c>
      <c r="C6" s="8">
        <v>128.02676166624499</v>
      </c>
      <c r="D6" s="9">
        <v>138.74567789048999</v>
      </c>
      <c r="E6" s="9">
        <v>141.25107043542801</v>
      </c>
      <c r="F6" s="9">
        <v>139.496580977131</v>
      </c>
      <c r="G6" s="9">
        <v>143.276796455679</v>
      </c>
      <c r="H6" s="9">
        <v>130.557281694708</v>
      </c>
      <c r="I6" s="9">
        <v>139.936529208373</v>
      </c>
      <c r="J6" s="9">
        <v>122.675577254986</v>
      </c>
      <c r="K6" s="9">
        <v>133.71595467596899</v>
      </c>
      <c r="L6" s="9">
        <v>146.13790159672999</v>
      </c>
      <c r="M6" s="9">
        <v>137.550898817828</v>
      </c>
      <c r="N6" s="9">
        <v>120.522449768244</v>
      </c>
      <c r="O6" s="9">
        <v>133.33406099653899</v>
      </c>
      <c r="P6" s="9">
        <v>130.99921091543601</v>
      </c>
      <c r="Q6" s="9">
        <v>133.58096596833701</v>
      </c>
      <c r="R6" s="9">
        <v>131.05145265200099</v>
      </c>
      <c r="S6" s="9">
        <v>132.89746486155801</v>
      </c>
      <c r="T6" s="9">
        <v>124.330875861191</v>
      </c>
      <c r="U6" s="9">
        <v>138.10374267527101</v>
      </c>
      <c r="V6" s="9">
        <v>146.35935910416401</v>
      </c>
      <c r="W6" s="9">
        <v>128.63079009983099</v>
      </c>
      <c r="X6" s="9">
        <v>138.80098814555501</v>
      </c>
      <c r="Y6" s="9">
        <v>135.66720545833701</v>
      </c>
      <c r="Z6" s="9">
        <v>126.178542428184</v>
      </c>
      <c r="AA6" s="9">
        <v>145.91803875647801</v>
      </c>
      <c r="AB6" s="9">
        <v>146.30313710153399</v>
      </c>
      <c r="AC6" s="9">
        <v>128.22035216411101</v>
      </c>
      <c r="AD6" s="9">
        <v>136.00146409975</v>
      </c>
      <c r="AE6" s="9">
        <v>144.099466778883</v>
      </c>
      <c r="AF6" s="9">
        <v>136.842722744209</v>
      </c>
      <c r="AG6" s="9">
        <v>127.818879517227</v>
      </c>
      <c r="AH6" s="9">
        <v>130.303329836296</v>
      </c>
      <c r="AI6" s="9">
        <v>140.603424970433</v>
      </c>
      <c r="AJ6" s="9">
        <v>131.971359185468</v>
      </c>
      <c r="AK6" s="9">
        <v>135.75011146323999</v>
      </c>
      <c r="AL6" s="9">
        <v>135.74549180074899</v>
      </c>
      <c r="AM6" s="9">
        <v>144.38855781935399</v>
      </c>
      <c r="AN6" s="9">
        <v>151.64049387194001</v>
      </c>
      <c r="AO6" s="9">
        <v>129.64135322368799</v>
      </c>
      <c r="AP6" s="9">
        <v>147.50802364065399</v>
      </c>
      <c r="AQ6" s="9">
        <v>146.13983991007299</v>
      </c>
      <c r="AR6" s="9">
        <v>145.66250566324601</v>
      </c>
      <c r="AS6" s="9">
        <v>140.26685345403999</v>
      </c>
      <c r="AT6" s="9">
        <v>134.09024840306299</v>
      </c>
      <c r="AU6" s="9">
        <v>132.10181504749301</v>
      </c>
      <c r="AV6" s="9">
        <v>142.95393799407401</v>
      </c>
      <c r="AW6" s="9">
        <v>151.55826312815901</v>
      </c>
      <c r="AX6" s="9">
        <v>134.45243161675</v>
      </c>
      <c r="AY6" s="9">
        <v>130.74758596048099</v>
      </c>
      <c r="AZ6" s="9">
        <v>147.553358920558</v>
      </c>
    </row>
    <row r="7" spans="1:52" x14ac:dyDescent="0.4">
      <c r="A7" s="17"/>
      <c r="B7" s="1">
        <v>25</v>
      </c>
      <c r="C7" s="8">
        <v>138.06052744102101</v>
      </c>
      <c r="D7" s="9">
        <v>150.56697380405899</v>
      </c>
      <c r="E7" s="9">
        <v>144.364530359508</v>
      </c>
      <c r="F7" s="9">
        <v>149.40109267871699</v>
      </c>
      <c r="G7" s="9">
        <v>150.22571810142901</v>
      </c>
      <c r="H7" s="9">
        <v>139.503405926521</v>
      </c>
      <c r="I7" s="9">
        <v>146.362482996604</v>
      </c>
      <c r="J7" s="9">
        <v>132.89475540778</v>
      </c>
      <c r="K7" s="9">
        <v>140.72594447261801</v>
      </c>
      <c r="L7" s="9">
        <v>155.29952512789399</v>
      </c>
      <c r="M7" s="9">
        <v>145.23338572932801</v>
      </c>
      <c r="N7" s="9">
        <v>127.096144035683</v>
      </c>
      <c r="O7" s="9">
        <v>143.27664122950901</v>
      </c>
      <c r="P7" s="9">
        <v>139.257766291823</v>
      </c>
      <c r="Q7" s="9">
        <v>140.82282633304499</v>
      </c>
      <c r="R7" s="9">
        <v>140.13477601174</v>
      </c>
      <c r="S7" s="9">
        <v>141.63666282868999</v>
      </c>
      <c r="T7" s="9">
        <v>130.36182649197701</v>
      </c>
      <c r="U7" s="9">
        <v>149.40310609893399</v>
      </c>
      <c r="V7" s="9">
        <v>154.62377957198899</v>
      </c>
      <c r="W7" s="9">
        <v>136.691457163846</v>
      </c>
      <c r="X7" s="9">
        <v>145.88997481589101</v>
      </c>
      <c r="Y7" s="9">
        <v>144.31397653922099</v>
      </c>
      <c r="Z7" s="9">
        <v>130.85134050028401</v>
      </c>
      <c r="AA7" s="9">
        <v>154.69262966965499</v>
      </c>
      <c r="AB7" s="9">
        <v>153.19065952557</v>
      </c>
      <c r="AC7" s="9">
        <v>135.24417395718601</v>
      </c>
      <c r="AD7" s="9">
        <v>146.17465749369299</v>
      </c>
      <c r="AE7" s="9">
        <v>150.397980134736</v>
      </c>
      <c r="AF7" s="9">
        <v>144.65690647546299</v>
      </c>
      <c r="AG7" s="9">
        <v>137.29654466882499</v>
      </c>
      <c r="AH7" s="9">
        <v>141.35669585613601</v>
      </c>
      <c r="AI7" s="9">
        <v>152.74538450969399</v>
      </c>
      <c r="AJ7" s="9">
        <v>138.95625345300601</v>
      </c>
      <c r="AK7" s="9">
        <v>142.61707040319101</v>
      </c>
      <c r="AL7" s="9">
        <v>144.34039154322801</v>
      </c>
      <c r="AM7" s="9">
        <v>149.606791738863</v>
      </c>
      <c r="AN7" s="9">
        <v>158.291639945951</v>
      </c>
      <c r="AO7" s="9">
        <v>138.622943551264</v>
      </c>
      <c r="AP7" s="9">
        <v>157.22231339675901</v>
      </c>
      <c r="AQ7" s="9">
        <v>150.20501798864601</v>
      </c>
      <c r="AR7" s="9">
        <v>155.801209866118</v>
      </c>
      <c r="AS7" s="9">
        <v>149.65790402868299</v>
      </c>
      <c r="AT7" s="9">
        <v>143.506618324051</v>
      </c>
      <c r="AU7" s="9">
        <v>139.92453396363001</v>
      </c>
      <c r="AV7" s="9">
        <v>148.809517296113</v>
      </c>
      <c r="AW7" s="9">
        <v>157.73627354899199</v>
      </c>
      <c r="AX7" s="9">
        <v>141.17245550219499</v>
      </c>
      <c r="AY7" s="9">
        <v>141.18986859546499</v>
      </c>
      <c r="AZ7" s="9">
        <v>155.37778839147001</v>
      </c>
    </row>
    <row r="8" spans="1:52" x14ac:dyDescent="0.4">
      <c r="A8" s="17"/>
      <c r="B8" s="1">
        <v>30</v>
      </c>
      <c r="C8" s="8">
        <v>142.83727734796301</v>
      </c>
      <c r="D8" s="9">
        <v>161.432810472065</v>
      </c>
      <c r="E8" s="9">
        <v>161.102947789345</v>
      </c>
      <c r="F8" s="9">
        <v>158.236268971242</v>
      </c>
      <c r="G8" s="9">
        <v>160.26199431705101</v>
      </c>
      <c r="H8" s="9">
        <v>144.88523389098199</v>
      </c>
      <c r="I8" s="9">
        <v>157.07652031857401</v>
      </c>
      <c r="J8" s="9">
        <v>144.055827690065</v>
      </c>
      <c r="K8" s="9">
        <v>153.74578308203499</v>
      </c>
      <c r="L8" s="9">
        <v>164.27547399166099</v>
      </c>
      <c r="M8" s="9">
        <v>153.37612406203499</v>
      </c>
      <c r="N8" s="9">
        <v>136.87224800190299</v>
      </c>
      <c r="O8" s="9">
        <v>149.77608524546599</v>
      </c>
      <c r="P8" s="9">
        <v>146.865058418149</v>
      </c>
      <c r="Q8" s="9">
        <v>150.79512854886599</v>
      </c>
      <c r="R8" s="9">
        <v>145.806801611102</v>
      </c>
      <c r="S8" s="9">
        <v>147.285385596483</v>
      </c>
      <c r="T8" s="9">
        <v>141.51978244692799</v>
      </c>
      <c r="U8" s="9">
        <v>158.976239116687</v>
      </c>
      <c r="V8" s="9">
        <v>160.628680104213</v>
      </c>
      <c r="W8" s="9">
        <v>147.02958136325299</v>
      </c>
      <c r="X8" s="9">
        <v>155.72510466614801</v>
      </c>
      <c r="Y8" s="9">
        <v>150.05642224284099</v>
      </c>
      <c r="Z8" s="9">
        <v>140.05299074932</v>
      </c>
      <c r="AA8" s="9">
        <v>160.64530979937999</v>
      </c>
      <c r="AB8" s="9">
        <v>159.73850369937901</v>
      </c>
      <c r="AC8" s="9">
        <v>146.43895438182</v>
      </c>
      <c r="AD8" s="9">
        <v>151.025436645502</v>
      </c>
      <c r="AE8" s="9">
        <v>160.04554483060701</v>
      </c>
      <c r="AF8" s="9">
        <v>154.968049360941</v>
      </c>
      <c r="AG8" s="9">
        <v>145.09944217891501</v>
      </c>
      <c r="AH8" s="9">
        <v>147.41349913505499</v>
      </c>
      <c r="AI8" s="9">
        <v>158.83227853354299</v>
      </c>
      <c r="AJ8" s="9">
        <v>145.93156842748999</v>
      </c>
      <c r="AK8" s="9">
        <v>153.86135273307099</v>
      </c>
      <c r="AL8" s="9">
        <v>152.75396780232899</v>
      </c>
      <c r="AM8" s="9">
        <v>165.12831434823499</v>
      </c>
      <c r="AN8" s="9">
        <v>173.78691622298501</v>
      </c>
      <c r="AO8" s="9">
        <v>149.674521254533</v>
      </c>
      <c r="AP8" s="9">
        <v>163.776792047599</v>
      </c>
      <c r="AQ8" s="9">
        <v>161.57291091072199</v>
      </c>
      <c r="AR8" s="9">
        <v>164.47150814298499</v>
      </c>
      <c r="AS8" s="9">
        <v>153.48985873647501</v>
      </c>
      <c r="AT8" s="9">
        <v>148.883988828063</v>
      </c>
      <c r="AU8" s="9">
        <v>147.24808979317899</v>
      </c>
      <c r="AV8" s="9">
        <v>156.66435973514001</v>
      </c>
      <c r="AW8" s="9">
        <v>167.543146856042</v>
      </c>
      <c r="AX8" s="9">
        <v>147.90390608323301</v>
      </c>
      <c r="AY8" s="9">
        <v>149.86996359120801</v>
      </c>
      <c r="AZ8" s="9">
        <v>168.147120139712</v>
      </c>
    </row>
    <row r="9" spans="1:52" x14ac:dyDescent="0.4">
      <c r="A9" s="17"/>
      <c r="B9" s="1">
        <v>35</v>
      </c>
      <c r="C9" s="8">
        <v>161.00020444711299</v>
      </c>
      <c r="D9" s="9">
        <v>183.533924176413</v>
      </c>
      <c r="E9" s="9">
        <v>186.94868693802101</v>
      </c>
      <c r="F9" s="9">
        <v>190.99038337625001</v>
      </c>
      <c r="G9" s="9">
        <v>182.84641010233099</v>
      </c>
      <c r="H9" s="9">
        <v>172.618956360477</v>
      </c>
      <c r="I9" s="9">
        <v>176.685237415861</v>
      </c>
      <c r="J9" s="9">
        <v>169.38179234730001</v>
      </c>
      <c r="K9" s="9">
        <v>174.34856087471999</v>
      </c>
      <c r="L9" s="9">
        <v>186.09378789861</v>
      </c>
      <c r="M9" s="9">
        <v>177.14244290493099</v>
      </c>
      <c r="N9" s="9">
        <v>163.443826010447</v>
      </c>
      <c r="O9" s="9">
        <v>179.361151334585</v>
      </c>
      <c r="P9" s="9">
        <v>171.07425319054099</v>
      </c>
      <c r="Q9" s="9">
        <v>174.351780925219</v>
      </c>
      <c r="R9" s="9">
        <v>178.568966356468</v>
      </c>
      <c r="S9" s="9">
        <v>172.092140051168</v>
      </c>
      <c r="T9" s="9">
        <v>166.02607760523</v>
      </c>
      <c r="U9" s="9">
        <v>178.91671366985901</v>
      </c>
      <c r="V9" s="9">
        <v>187.00773364047299</v>
      </c>
      <c r="W9" s="9">
        <v>172.21887406136099</v>
      </c>
      <c r="X9" s="9">
        <v>173.31112655453799</v>
      </c>
      <c r="Y9" s="9">
        <v>177.73275333082199</v>
      </c>
      <c r="Z9" s="9">
        <v>159.388117880637</v>
      </c>
      <c r="AA9" s="9">
        <v>181.809228755844</v>
      </c>
      <c r="AB9" s="9">
        <v>188.039588507952</v>
      </c>
      <c r="AC9" s="9">
        <v>172.96244530677001</v>
      </c>
      <c r="AD9" s="9">
        <v>173.75842971743401</v>
      </c>
      <c r="AE9" s="9">
        <v>183.16562200566</v>
      </c>
      <c r="AF9" s="9">
        <v>178.05825655611599</v>
      </c>
      <c r="AG9" s="9">
        <v>163.545528727251</v>
      </c>
      <c r="AH9" s="9">
        <v>171.142526711051</v>
      </c>
      <c r="AI9" s="9">
        <v>187.44204944168101</v>
      </c>
      <c r="AJ9" s="9">
        <v>172.709851109038</v>
      </c>
      <c r="AK9" s="9">
        <v>175.57346662825</v>
      </c>
      <c r="AL9" s="9">
        <v>174.04604680240601</v>
      </c>
      <c r="AM9" s="9">
        <v>183.13546524345901</v>
      </c>
      <c r="AN9" s="9">
        <v>196.73720681955999</v>
      </c>
      <c r="AO9" s="9">
        <v>173.05224509816099</v>
      </c>
      <c r="AP9" s="9">
        <v>191.25117150513799</v>
      </c>
      <c r="AQ9" s="9">
        <v>188.69096589317601</v>
      </c>
      <c r="AR9" s="9">
        <v>192.873241055238</v>
      </c>
      <c r="AS9" s="9">
        <v>178.65581398165199</v>
      </c>
      <c r="AT9" s="9">
        <v>173.26583229633599</v>
      </c>
      <c r="AU9" s="9">
        <v>169.886788247932</v>
      </c>
      <c r="AV9" s="9">
        <v>179.19733128494099</v>
      </c>
      <c r="AW9" s="9">
        <v>187.339088605049</v>
      </c>
      <c r="AX9" s="9">
        <v>170.995038982712</v>
      </c>
      <c r="AY9" s="9">
        <v>176.64736193856001</v>
      </c>
      <c r="AZ9" s="9">
        <v>195.31303562591401</v>
      </c>
    </row>
    <row r="10" spans="1:52" x14ac:dyDescent="0.4">
      <c r="A10" s="17"/>
      <c r="B10" s="1">
        <v>40</v>
      </c>
      <c r="C10" s="8">
        <v>159.51233709639899</v>
      </c>
      <c r="D10" s="9">
        <v>175.03676571467801</v>
      </c>
      <c r="E10" s="9">
        <v>177.09478466355799</v>
      </c>
      <c r="F10" s="9">
        <v>175.97930986079601</v>
      </c>
      <c r="G10" s="9">
        <v>172.080234775371</v>
      </c>
      <c r="H10" s="9">
        <v>163.72097495850599</v>
      </c>
      <c r="I10" s="9">
        <v>178.16453295275201</v>
      </c>
      <c r="J10" s="9">
        <v>158.75501668550001</v>
      </c>
      <c r="K10" s="9">
        <v>170.57897505935199</v>
      </c>
      <c r="L10" s="9">
        <v>181.939157827825</v>
      </c>
      <c r="M10" s="9">
        <v>169.449812037501</v>
      </c>
      <c r="N10" s="9">
        <v>152.334025198462</v>
      </c>
      <c r="O10" s="9">
        <v>166.11022061495899</v>
      </c>
      <c r="P10" s="9">
        <v>165.42560363062</v>
      </c>
      <c r="Q10" s="9">
        <v>170.67433871171701</v>
      </c>
      <c r="R10" s="9">
        <v>163.09875329111799</v>
      </c>
      <c r="S10" s="9">
        <v>165.737547741469</v>
      </c>
      <c r="T10" s="9">
        <v>158.693923565463</v>
      </c>
      <c r="U10" s="9">
        <v>176.88607104380301</v>
      </c>
      <c r="V10" s="9">
        <v>177.86000624059699</v>
      </c>
      <c r="W10" s="9">
        <v>159.34718502160899</v>
      </c>
      <c r="X10" s="9">
        <v>170.24840423912099</v>
      </c>
      <c r="Y10" s="9">
        <v>167.46405160926801</v>
      </c>
      <c r="Z10" s="9">
        <v>159.15494217122301</v>
      </c>
      <c r="AA10" s="9">
        <v>179.49171861376999</v>
      </c>
      <c r="AB10" s="9">
        <v>173.495753303963</v>
      </c>
      <c r="AC10" s="9">
        <v>165.73126225370601</v>
      </c>
      <c r="AD10" s="9">
        <v>171.46476620338001</v>
      </c>
      <c r="AE10" s="9">
        <v>176.53666644596399</v>
      </c>
      <c r="AF10" s="9">
        <v>180.524506333613</v>
      </c>
      <c r="AG10" s="9">
        <v>165.23129967771601</v>
      </c>
      <c r="AH10" s="9">
        <v>161.783829486971</v>
      </c>
      <c r="AI10" s="9">
        <v>182.20070139328499</v>
      </c>
      <c r="AJ10" s="9">
        <v>162.244487337549</v>
      </c>
      <c r="AK10" s="9">
        <v>167.16344262767001</v>
      </c>
      <c r="AL10" s="9">
        <v>169.420933642042</v>
      </c>
      <c r="AM10" s="9">
        <v>181.79854795333699</v>
      </c>
      <c r="AN10" s="9">
        <v>182.98825765139199</v>
      </c>
      <c r="AO10" s="9">
        <v>169.40950096160199</v>
      </c>
      <c r="AP10" s="9">
        <v>181.98613749609601</v>
      </c>
      <c r="AQ10" s="9">
        <v>178.06107695074701</v>
      </c>
      <c r="AR10" s="9">
        <v>185.55321726556599</v>
      </c>
      <c r="AS10" s="9">
        <v>170.58347245303199</v>
      </c>
      <c r="AT10" s="9">
        <v>165.30495805304</v>
      </c>
      <c r="AU10" s="9">
        <v>164.09365007507299</v>
      </c>
      <c r="AV10" s="9">
        <v>177.77103750177901</v>
      </c>
      <c r="AW10" s="9">
        <v>184.38503995714399</v>
      </c>
      <c r="AX10" s="9">
        <v>162.77876883812499</v>
      </c>
      <c r="AY10" s="9">
        <v>164.92515598676701</v>
      </c>
      <c r="AZ10" s="9">
        <v>182.599077560561</v>
      </c>
    </row>
    <row r="11" spans="1:52" x14ac:dyDescent="0.4">
      <c r="A11" s="17"/>
      <c r="B11" s="1">
        <v>45</v>
      </c>
      <c r="C11" s="8">
        <v>186.74830861411101</v>
      </c>
      <c r="D11" s="9">
        <v>214.39081226555399</v>
      </c>
      <c r="E11" s="9">
        <v>211.64395224027101</v>
      </c>
      <c r="F11" s="9">
        <v>219.29192215819299</v>
      </c>
      <c r="G11" s="9">
        <v>207.084060016503</v>
      </c>
      <c r="H11" s="9">
        <v>207.45351636715</v>
      </c>
      <c r="I11" s="9">
        <v>209.97282612622701</v>
      </c>
      <c r="J11" s="9">
        <v>200.55616308632301</v>
      </c>
      <c r="K11" s="9">
        <v>205.392270580722</v>
      </c>
      <c r="L11" s="9">
        <v>219.659734254559</v>
      </c>
      <c r="M11" s="9">
        <v>201.76263252396899</v>
      </c>
      <c r="N11" s="9">
        <v>187.87460066306701</v>
      </c>
      <c r="O11" s="9">
        <v>204.88208135253601</v>
      </c>
      <c r="P11" s="9">
        <v>197.773335235953</v>
      </c>
      <c r="Q11" s="9">
        <v>205.14893454951601</v>
      </c>
      <c r="R11" s="9">
        <v>206.66741839011499</v>
      </c>
      <c r="S11" s="9">
        <v>199.67314758313901</v>
      </c>
      <c r="T11" s="9">
        <v>191.41125403482101</v>
      </c>
      <c r="U11" s="9">
        <v>207.863301955586</v>
      </c>
      <c r="V11" s="9">
        <v>213.025863766827</v>
      </c>
      <c r="W11" s="9">
        <v>203.41526477906999</v>
      </c>
      <c r="X11" s="9">
        <v>199.93328497256499</v>
      </c>
      <c r="Y11" s="9">
        <v>203.32521309455799</v>
      </c>
      <c r="Z11" s="9">
        <v>194.63099921196101</v>
      </c>
      <c r="AA11" s="9">
        <v>215.24083549526401</v>
      </c>
      <c r="AB11" s="9">
        <v>211.25352770590999</v>
      </c>
      <c r="AC11" s="9">
        <v>204.38004047381401</v>
      </c>
      <c r="AD11" s="9">
        <v>203.16599371499899</v>
      </c>
      <c r="AE11" s="9">
        <v>209.68639018445501</v>
      </c>
      <c r="AF11" s="9">
        <v>215.03235836196501</v>
      </c>
      <c r="AG11" s="9">
        <v>192.58154074174499</v>
      </c>
      <c r="AH11" s="9">
        <v>203.25266143042401</v>
      </c>
      <c r="AI11" s="9">
        <v>215.303284232941</v>
      </c>
      <c r="AJ11" s="9">
        <v>201.50308810444699</v>
      </c>
      <c r="AK11" s="9">
        <v>197.620922257172</v>
      </c>
      <c r="AL11" s="9">
        <v>203.772259684608</v>
      </c>
      <c r="AM11" s="9">
        <v>212.47242091254299</v>
      </c>
      <c r="AN11" s="9">
        <v>226.705457735115</v>
      </c>
      <c r="AO11" s="9">
        <v>208.65866859301801</v>
      </c>
      <c r="AP11" s="9">
        <v>219.10778364631801</v>
      </c>
      <c r="AQ11" s="9">
        <v>215.60705081318301</v>
      </c>
      <c r="AR11" s="9">
        <v>223.905492316378</v>
      </c>
      <c r="AS11" s="9">
        <v>208.59570358498499</v>
      </c>
      <c r="AT11" s="9">
        <v>201.620701169813</v>
      </c>
      <c r="AU11" s="9">
        <v>197.953348158117</v>
      </c>
      <c r="AV11" s="9">
        <v>206.78047096584001</v>
      </c>
      <c r="AW11" s="9">
        <v>216.40913263206701</v>
      </c>
      <c r="AX11" s="9">
        <v>202.20830295222601</v>
      </c>
      <c r="AY11" s="9">
        <v>211.56969663950099</v>
      </c>
      <c r="AZ11" s="9">
        <v>217.57309581171901</v>
      </c>
    </row>
    <row r="12" spans="1:52" x14ac:dyDescent="0.4">
      <c r="A12" s="18"/>
      <c r="B12" s="1">
        <v>50</v>
      </c>
      <c r="C12" s="8">
        <v>138.33049939003999</v>
      </c>
      <c r="D12" s="9">
        <v>149.67467964433999</v>
      </c>
      <c r="E12" s="9">
        <v>150.287633807508</v>
      </c>
      <c r="F12" s="9">
        <v>149.59516015247999</v>
      </c>
      <c r="G12" s="9">
        <v>152.36793698304601</v>
      </c>
      <c r="H12" s="9">
        <v>138.315884678602</v>
      </c>
      <c r="I12" s="9">
        <v>148.516973399081</v>
      </c>
      <c r="J12" s="9">
        <v>135.04816156554401</v>
      </c>
      <c r="K12" s="9">
        <v>143.97825895524801</v>
      </c>
      <c r="L12" s="9">
        <v>157.73571779254499</v>
      </c>
      <c r="M12" s="9">
        <v>147.51082568651799</v>
      </c>
      <c r="N12" s="9">
        <v>129.877253388366</v>
      </c>
      <c r="O12" s="9">
        <v>144.162420640514</v>
      </c>
      <c r="P12" s="9">
        <v>140.49706258357901</v>
      </c>
      <c r="Q12" s="9">
        <v>143.522456972295</v>
      </c>
      <c r="R12" s="9">
        <v>142.055935832589</v>
      </c>
      <c r="S12" s="9">
        <v>140.626040194788</v>
      </c>
      <c r="T12" s="9">
        <v>130.91417908496101</v>
      </c>
      <c r="U12" s="9">
        <v>148.99905377021599</v>
      </c>
      <c r="V12" s="9">
        <v>154.905450826297</v>
      </c>
      <c r="W12" s="9">
        <v>139.43732264968901</v>
      </c>
      <c r="X12" s="9">
        <v>148.86558005623999</v>
      </c>
      <c r="Y12" s="9">
        <v>144.325355882531</v>
      </c>
      <c r="Z12" s="9">
        <v>134.90397913751099</v>
      </c>
      <c r="AA12" s="9">
        <v>155.91427253057699</v>
      </c>
      <c r="AB12" s="9">
        <v>155.53308700967301</v>
      </c>
      <c r="AC12" s="9">
        <v>138.82437198429301</v>
      </c>
      <c r="AD12" s="9">
        <v>146.08302696582899</v>
      </c>
      <c r="AE12" s="9">
        <v>152.32638209532499</v>
      </c>
      <c r="AF12" s="9">
        <v>147.44867957680501</v>
      </c>
      <c r="AG12" s="9">
        <v>138.62612328123001</v>
      </c>
      <c r="AH12" s="9">
        <v>142.99937627190701</v>
      </c>
      <c r="AI12" s="9">
        <v>153.658413504333</v>
      </c>
      <c r="AJ12" s="9">
        <v>138.59569800281099</v>
      </c>
      <c r="AK12" s="9">
        <v>142.14363621687599</v>
      </c>
      <c r="AL12" s="9">
        <v>144.972681735701</v>
      </c>
      <c r="AM12" s="9">
        <v>154.16484990027399</v>
      </c>
      <c r="AN12" s="9">
        <v>161.91223638717699</v>
      </c>
      <c r="AO12" s="9">
        <v>141.73565564240801</v>
      </c>
      <c r="AP12" s="9">
        <v>157.53413769386799</v>
      </c>
      <c r="AQ12" s="9">
        <v>152.97132990712799</v>
      </c>
      <c r="AR12" s="9">
        <v>155.647342156994</v>
      </c>
      <c r="AS12" s="9">
        <v>147.01898693337699</v>
      </c>
      <c r="AT12" s="9">
        <v>144.892326823551</v>
      </c>
      <c r="AU12" s="9">
        <v>140.54551855160901</v>
      </c>
      <c r="AV12" s="9">
        <v>151.21196619833299</v>
      </c>
      <c r="AW12" s="9">
        <v>160.385539383007</v>
      </c>
      <c r="AX12" s="9">
        <v>140.16245193627901</v>
      </c>
      <c r="AY12" s="9">
        <v>140.71097152370501</v>
      </c>
      <c r="AZ12" s="9">
        <v>160.04938281426101</v>
      </c>
    </row>
    <row r="13" spans="1:52" ht="15.4" customHeight="1" x14ac:dyDescent="0.4">
      <c r="A13" s="16" t="s">
        <v>11</v>
      </c>
      <c r="B13" s="3">
        <v>0</v>
      </c>
      <c r="C13" s="7">
        <v>0.38700000000000001</v>
      </c>
      <c r="D13" s="7">
        <v>0.36399999999999999</v>
      </c>
      <c r="E13" s="7">
        <v>0.38200000000000001</v>
      </c>
      <c r="F13" s="7">
        <v>0.34200000000000003</v>
      </c>
      <c r="G13" s="7">
        <v>0.44700000000000001</v>
      </c>
      <c r="H13" s="7">
        <v>0.41199999999999998</v>
      </c>
      <c r="I13" s="7">
        <v>0.439</v>
      </c>
      <c r="J13" s="7">
        <v>0.41699999999999998</v>
      </c>
      <c r="K13" s="7">
        <v>0.377</v>
      </c>
      <c r="L13" s="7">
        <v>0.35899999999999999</v>
      </c>
      <c r="M13" s="7">
        <v>0.38400000000000001</v>
      </c>
      <c r="N13" s="7">
        <v>0.38100000000000001</v>
      </c>
      <c r="O13" s="7">
        <v>0.35499999999999998</v>
      </c>
      <c r="P13" s="7">
        <v>0.378</v>
      </c>
      <c r="Q13" s="7">
        <v>0.433</v>
      </c>
      <c r="R13" s="7">
        <v>0.33400000000000002</v>
      </c>
      <c r="S13" s="7">
        <v>0.40100000000000002</v>
      </c>
      <c r="T13" s="7">
        <v>0.46899999999999997</v>
      </c>
      <c r="U13" s="7">
        <v>0.38400000000000001</v>
      </c>
      <c r="V13" s="7">
        <v>0.34699999999999998</v>
      </c>
      <c r="W13" s="7">
        <v>0.41299999999999998</v>
      </c>
      <c r="X13" s="7">
        <v>0.41499999999999998</v>
      </c>
      <c r="Y13" s="7">
        <v>0.33500000000000002</v>
      </c>
      <c r="Z13" s="7">
        <v>0.38700000000000001</v>
      </c>
      <c r="AA13" s="7">
        <v>0.372</v>
      </c>
      <c r="AB13" s="7">
        <v>0.28499999999999998</v>
      </c>
      <c r="AC13" s="7">
        <v>0.34799999999999998</v>
      </c>
      <c r="AD13" s="7">
        <v>0.374</v>
      </c>
      <c r="AE13" s="7">
        <v>0.35399999999999998</v>
      </c>
      <c r="AF13" s="7">
        <v>0.379</v>
      </c>
      <c r="AG13" s="7">
        <v>0.39300000000000002</v>
      </c>
      <c r="AH13" s="7">
        <v>0.39</v>
      </c>
      <c r="AI13" s="7">
        <v>0.34699999999999998</v>
      </c>
      <c r="AJ13" s="7">
        <v>0.39300000000000002</v>
      </c>
      <c r="AK13" s="7">
        <v>0.38900000000000001</v>
      </c>
      <c r="AL13" s="7">
        <v>0.376</v>
      </c>
      <c r="AM13" s="7">
        <v>0.41499999999999998</v>
      </c>
      <c r="AN13" s="7">
        <v>0.34799999999999998</v>
      </c>
      <c r="AO13" s="7">
        <v>0.36599999999999999</v>
      </c>
      <c r="AP13" s="7">
        <v>0.35499999999999998</v>
      </c>
      <c r="AQ13" s="7">
        <v>0.33900000000000002</v>
      </c>
      <c r="AR13" s="7">
        <v>0.36199999999999999</v>
      </c>
      <c r="AS13" s="7">
        <v>0.33100000000000002</v>
      </c>
      <c r="AT13" s="7">
        <v>0.38800000000000001</v>
      </c>
      <c r="AU13" s="7">
        <v>0.38</v>
      </c>
      <c r="AV13" s="7">
        <v>0.38100000000000001</v>
      </c>
      <c r="AW13" s="7">
        <v>0.35699999999999998</v>
      </c>
      <c r="AX13" s="7">
        <v>0.42499999999999999</v>
      </c>
      <c r="AY13" s="7">
        <v>0.4</v>
      </c>
      <c r="AZ13" s="7">
        <v>0.35899999999999999</v>
      </c>
    </row>
    <row r="14" spans="1:52" ht="15.4" customHeight="1" x14ac:dyDescent="0.4">
      <c r="A14" s="17"/>
      <c r="B14" s="3">
        <v>5</v>
      </c>
      <c r="C14" s="7">
        <v>0.252</v>
      </c>
      <c r="D14" s="7">
        <v>0.217</v>
      </c>
      <c r="E14" s="7">
        <v>0.215</v>
      </c>
      <c r="F14" s="7">
        <v>0.184</v>
      </c>
      <c r="G14" s="7">
        <v>0.29899999999999999</v>
      </c>
      <c r="H14" s="7">
        <v>0.27</v>
      </c>
      <c r="I14" s="7">
        <v>0.3</v>
      </c>
      <c r="J14" s="7">
        <v>0.249</v>
      </c>
      <c r="K14" s="7">
        <v>0.246</v>
      </c>
      <c r="L14" s="7">
        <v>0.22</v>
      </c>
      <c r="M14" s="7">
        <v>0.22800000000000001</v>
      </c>
      <c r="N14" s="7">
        <v>0.24399999999999999</v>
      </c>
      <c r="O14" s="7">
        <v>0.217</v>
      </c>
      <c r="P14" s="7">
        <v>0.23300000000000001</v>
      </c>
      <c r="Q14" s="7">
        <v>0.28899999999999998</v>
      </c>
      <c r="R14" s="7">
        <v>0.21</v>
      </c>
      <c r="S14" s="7">
        <v>0.25700000000000001</v>
      </c>
      <c r="T14" s="7">
        <v>0.307</v>
      </c>
      <c r="U14" s="7">
        <v>0.216</v>
      </c>
      <c r="V14" s="7">
        <v>0.21099999999999999</v>
      </c>
      <c r="W14" s="7">
        <v>0.25800000000000001</v>
      </c>
      <c r="X14" s="7">
        <v>0.25700000000000001</v>
      </c>
      <c r="Y14" s="7">
        <v>0.23400000000000001</v>
      </c>
      <c r="Z14" s="7">
        <v>0.23499999999999999</v>
      </c>
      <c r="AA14" s="7">
        <v>0.26300000000000001</v>
      </c>
      <c r="AB14" s="7">
        <v>0.151</v>
      </c>
      <c r="AC14" s="7">
        <v>0.214</v>
      </c>
      <c r="AD14" s="7">
        <v>0.25700000000000001</v>
      </c>
      <c r="AE14" s="7">
        <v>0.23699999999999999</v>
      </c>
      <c r="AF14" s="7">
        <v>0.252</v>
      </c>
      <c r="AG14" s="7">
        <v>0.23400000000000001</v>
      </c>
      <c r="AH14" s="7">
        <v>0.22800000000000001</v>
      </c>
      <c r="AI14" s="7">
        <v>0.182</v>
      </c>
      <c r="AJ14" s="7">
        <v>0.21099999999999999</v>
      </c>
      <c r="AK14" s="7">
        <v>0.24199999999999999</v>
      </c>
      <c r="AL14" s="7">
        <v>0.20200000000000001</v>
      </c>
      <c r="AM14" s="7">
        <v>0.247</v>
      </c>
      <c r="AN14" s="7">
        <v>0.193</v>
      </c>
      <c r="AO14" s="7">
        <v>0.23899999999999999</v>
      </c>
      <c r="AP14" s="7">
        <v>0.216</v>
      </c>
      <c r="AQ14" s="7">
        <v>0.192</v>
      </c>
      <c r="AR14" s="7">
        <v>0.23699999999999999</v>
      </c>
      <c r="AS14" s="7">
        <v>0.20799999999999999</v>
      </c>
      <c r="AT14" s="7">
        <v>0.23</v>
      </c>
      <c r="AU14" s="7">
        <v>0.224</v>
      </c>
      <c r="AV14" s="7">
        <v>0.224</v>
      </c>
      <c r="AW14" s="7">
        <v>0.221</v>
      </c>
      <c r="AX14" s="7">
        <v>0.26300000000000001</v>
      </c>
      <c r="AY14" s="7">
        <v>0.26300000000000001</v>
      </c>
      <c r="AZ14" s="7">
        <v>0.221</v>
      </c>
    </row>
    <row r="15" spans="1:52" ht="15.4" customHeight="1" x14ac:dyDescent="0.4">
      <c r="A15" s="17"/>
      <c r="B15" s="3">
        <v>10</v>
      </c>
      <c r="C15" s="7">
        <v>0.21</v>
      </c>
      <c r="D15" s="7">
        <v>0.17799999999999999</v>
      </c>
      <c r="E15" s="7">
        <v>0.19800000000000001</v>
      </c>
      <c r="F15" s="7">
        <v>0.16400000000000001</v>
      </c>
      <c r="G15" s="7">
        <v>0.26100000000000001</v>
      </c>
      <c r="H15" s="7">
        <v>0.249</v>
      </c>
      <c r="I15" s="7">
        <v>0.27100000000000002</v>
      </c>
      <c r="J15" s="7">
        <v>0.22900000000000001</v>
      </c>
      <c r="K15" s="7">
        <v>0.20799999999999999</v>
      </c>
      <c r="L15" s="7">
        <v>0.183</v>
      </c>
      <c r="M15" s="7">
        <v>0.214</v>
      </c>
      <c r="N15" s="7">
        <v>0.217</v>
      </c>
      <c r="O15" s="7">
        <v>0.188</v>
      </c>
      <c r="P15" s="7">
        <v>0.193</v>
      </c>
      <c r="Q15" s="7">
        <v>0.25600000000000001</v>
      </c>
      <c r="R15" s="7">
        <v>0.17799999999999999</v>
      </c>
      <c r="S15" s="7">
        <v>0.22800000000000001</v>
      </c>
      <c r="T15" s="7">
        <v>0.255</v>
      </c>
      <c r="U15" s="7">
        <v>0.20100000000000001</v>
      </c>
      <c r="V15" s="7">
        <v>0.185</v>
      </c>
      <c r="W15" s="7">
        <v>0.23899999999999999</v>
      </c>
      <c r="X15" s="7">
        <v>0.23400000000000001</v>
      </c>
      <c r="Y15" s="7">
        <v>0.20899999999999999</v>
      </c>
      <c r="Z15" s="7">
        <v>0.19800000000000001</v>
      </c>
      <c r="AA15" s="7">
        <v>0.20799999999999999</v>
      </c>
      <c r="AB15" s="7">
        <v>0.128</v>
      </c>
      <c r="AC15" s="7">
        <v>0.186</v>
      </c>
      <c r="AD15" s="7">
        <v>0.222</v>
      </c>
      <c r="AE15" s="7">
        <v>0.187</v>
      </c>
      <c r="AF15" s="7">
        <v>0.218</v>
      </c>
      <c r="AG15" s="7">
        <v>0.20599999999999999</v>
      </c>
      <c r="AH15" s="7">
        <v>0.215</v>
      </c>
      <c r="AI15" s="7">
        <v>0.16500000000000001</v>
      </c>
      <c r="AJ15" s="7">
        <v>0.191</v>
      </c>
      <c r="AK15" s="7">
        <v>0.20100000000000001</v>
      </c>
      <c r="AL15" s="7">
        <v>0.183</v>
      </c>
      <c r="AM15" s="7">
        <v>0.20300000000000001</v>
      </c>
      <c r="AN15" s="7">
        <v>0.158</v>
      </c>
      <c r="AO15" s="7">
        <v>0.19500000000000001</v>
      </c>
      <c r="AP15" s="7">
        <v>0.189</v>
      </c>
      <c r="AQ15" s="7">
        <v>0.16900000000000001</v>
      </c>
      <c r="AR15" s="7">
        <v>0.20100000000000001</v>
      </c>
      <c r="AS15" s="7">
        <v>0.161</v>
      </c>
      <c r="AT15" s="7">
        <v>0.20699999999999999</v>
      </c>
      <c r="AU15" s="7">
        <v>0.21299999999999999</v>
      </c>
      <c r="AV15" s="7">
        <v>0.187</v>
      </c>
      <c r="AW15" s="7">
        <v>0.184</v>
      </c>
      <c r="AX15" s="7">
        <v>0.22700000000000001</v>
      </c>
      <c r="AY15" s="7">
        <v>0.224</v>
      </c>
      <c r="AZ15" s="7">
        <v>0.188</v>
      </c>
    </row>
    <row r="16" spans="1:52" ht="15.4" customHeight="1" x14ac:dyDescent="0.4">
      <c r="A16" s="17"/>
      <c r="B16" s="3">
        <v>15</v>
      </c>
      <c r="C16" s="7">
        <v>0.21299999999999999</v>
      </c>
      <c r="D16" s="7">
        <v>0.183</v>
      </c>
      <c r="E16" s="7">
        <v>0.19400000000000001</v>
      </c>
      <c r="F16" s="7">
        <v>0.16900000000000001</v>
      </c>
      <c r="G16" s="7">
        <v>0.26200000000000001</v>
      </c>
      <c r="H16" s="7">
        <v>0.22900000000000001</v>
      </c>
      <c r="I16" s="7">
        <v>0.254</v>
      </c>
      <c r="J16" s="7">
        <v>0.216</v>
      </c>
      <c r="K16" s="7">
        <v>0.21199999999999999</v>
      </c>
      <c r="L16" s="7">
        <v>0.186</v>
      </c>
      <c r="M16" s="7">
        <v>0.20100000000000001</v>
      </c>
      <c r="N16" s="7">
        <v>0.221</v>
      </c>
      <c r="O16" s="7">
        <v>0.18099999999999999</v>
      </c>
      <c r="P16" s="7">
        <v>0.2</v>
      </c>
      <c r="Q16" s="7">
        <v>0.27100000000000002</v>
      </c>
      <c r="R16" s="7">
        <v>0.18099999999999999</v>
      </c>
      <c r="S16" s="7">
        <v>0.214</v>
      </c>
      <c r="T16" s="7">
        <v>0.25600000000000001</v>
      </c>
      <c r="U16" s="7">
        <v>0.19400000000000001</v>
      </c>
      <c r="V16" s="7">
        <v>0.185</v>
      </c>
      <c r="W16" s="7">
        <v>0.24</v>
      </c>
      <c r="X16" s="7">
        <v>0.23300000000000001</v>
      </c>
      <c r="Y16" s="7">
        <v>0.20699999999999999</v>
      </c>
      <c r="Z16" s="7">
        <v>0.19600000000000001</v>
      </c>
      <c r="AA16" s="7">
        <v>0.21</v>
      </c>
      <c r="AB16" s="7">
        <v>0.122</v>
      </c>
      <c r="AC16" s="7">
        <v>0.191</v>
      </c>
      <c r="AD16" s="7">
        <v>0.221</v>
      </c>
      <c r="AE16" s="7">
        <v>0.20599999999999999</v>
      </c>
      <c r="AF16" s="7">
        <v>0.20599999999999999</v>
      </c>
      <c r="AG16" s="7">
        <v>0.20200000000000001</v>
      </c>
      <c r="AH16" s="7">
        <v>0.20799999999999999</v>
      </c>
      <c r="AI16" s="7">
        <v>0.16200000000000001</v>
      </c>
      <c r="AJ16" s="7">
        <v>0.19800000000000001</v>
      </c>
      <c r="AK16" s="7">
        <v>0.19600000000000001</v>
      </c>
      <c r="AL16" s="7">
        <v>0.185</v>
      </c>
      <c r="AM16" s="7">
        <v>0.20100000000000001</v>
      </c>
      <c r="AN16" s="7">
        <v>0.16900000000000001</v>
      </c>
      <c r="AO16" s="7">
        <v>0.217</v>
      </c>
      <c r="AP16" s="7">
        <v>0.184</v>
      </c>
      <c r="AQ16" s="7">
        <v>0.16800000000000001</v>
      </c>
      <c r="AR16" s="7">
        <v>0.20300000000000001</v>
      </c>
      <c r="AS16" s="7">
        <v>0.16300000000000001</v>
      </c>
      <c r="AT16" s="7">
        <v>0.21</v>
      </c>
      <c r="AU16" s="7">
        <v>0.217</v>
      </c>
      <c r="AV16" s="7">
        <v>0.184</v>
      </c>
      <c r="AW16" s="7">
        <v>0.20499999999999999</v>
      </c>
      <c r="AX16" s="7">
        <v>0.22900000000000001</v>
      </c>
      <c r="AY16" s="7">
        <v>0.22500000000000001</v>
      </c>
      <c r="AZ16" s="7">
        <v>0.189</v>
      </c>
    </row>
    <row r="17" spans="1:52" ht="15.4" customHeight="1" x14ac:dyDescent="0.4">
      <c r="A17" s="17"/>
      <c r="B17" s="3">
        <v>20</v>
      </c>
      <c r="C17" s="3">
        <v>0.217</v>
      </c>
      <c r="D17" s="3">
        <v>0.185</v>
      </c>
      <c r="E17" s="3">
        <v>0.184</v>
      </c>
      <c r="F17" s="3">
        <v>0.151</v>
      </c>
      <c r="G17" s="3">
        <v>0.247</v>
      </c>
      <c r="H17" s="3">
        <v>0.24</v>
      </c>
      <c r="I17" s="3">
        <v>0.255</v>
      </c>
      <c r="J17" s="3">
        <v>0.21099999999999999</v>
      </c>
      <c r="K17" s="3">
        <v>0.20599999999999999</v>
      </c>
      <c r="L17" s="3">
        <v>0.17799999999999999</v>
      </c>
      <c r="M17" s="3">
        <v>0.19400000000000001</v>
      </c>
      <c r="N17" s="3">
        <v>0.218</v>
      </c>
      <c r="O17" s="3">
        <v>0.18099999999999999</v>
      </c>
      <c r="P17" s="3">
        <v>0.184</v>
      </c>
      <c r="Q17" s="3">
        <v>0.25700000000000001</v>
      </c>
      <c r="R17" s="3">
        <v>0.19500000000000001</v>
      </c>
      <c r="S17" s="3">
        <v>0.21199999999999999</v>
      </c>
      <c r="T17" s="3">
        <v>0.26100000000000001</v>
      </c>
      <c r="U17" s="3">
        <v>0.19500000000000001</v>
      </c>
      <c r="V17" s="3">
        <v>0.188</v>
      </c>
      <c r="W17" s="3">
        <v>0.247</v>
      </c>
      <c r="X17" s="3">
        <v>0.23100000000000001</v>
      </c>
      <c r="Y17" s="3">
        <v>0.20100000000000001</v>
      </c>
      <c r="Z17" s="3">
        <v>0.185</v>
      </c>
      <c r="AA17" s="3">
        <v>0.20599999999999999</v>
      </c>
      <c r="AB17" s="3">
        <v>0.121</v>
      </c>
      <c r="AC17" s="3">
        <v>0.19500000000000001</v>
      </c>
      <c r="AD17" s="3">
        <v>0.20899999999999999</v>
      </c>
      <c r="AE17" s="3">
        <v>0.19900000000000001</v>
      </c>
      <c r="AF17" s="3">
        <v>0.20300000000000001</v>
      </c>
      <c r="AG17" s="3">
        <v>0.20799999999999999</v>
      </c>
      <c r="AH17" s="3">
        <v>0.21099999999999999</v>
      </c>
      <c r="AI17" s="3">
        <v>0.161</v>
      </c>
      <c r="AJ17" s="3">
        <v>0.192</v>
      </c>
      <c r="AK17" s="3">
        <v>0.186</v>
      </c>
      <c r="AL17" s="3">
        <v>0.17</v>
      </c>
      <c r="AM17" s="3">
        <v>0.20100000000000001</v>
      </c>
      <c r="AN17" s="3">
        <v>0.16200000000000001</v>
      </c>
      <c r="AO17" s="3">
        <v>0.19600000000000001</v>
      </c>
      <c r="AP17" s="3">
        <v>0.187</v>
      </c>
      <c r="AQ17" s="3">
        <v>0.16900000000000001</v>
      </c>
      <c r="AR17" s="3">
        <v>0.20399999999999999</v>
      </c>
      <c r="AS17" s="3">
        <v>0.158</v>
      </c>
      <c r="AT17" s="3">
        <v>0.20100000000000001</v>
      </c>
      <c r="AU17" s="3">
        <v>0.19900000000000001</v>
      </c>
      <c r="AV17" s="3">
        <v>0.18099999999999999</v>
      </c>
      <c r="AW17" s="3">
        <v>0.19400000000000001</v>
      </c>
      <c r="AX17" s="3">
        <v>0.23</v>
      </c>
      <c r="AY17" s="3">
        <v>0.21199999999999999</v>
      </c>
      <c r="AZ17" s="3">
        <v>0.18099999999999999</v>
      </c>
    </row>
    <row r="18" spans="1:52" ht="15.4" customHeight="1" x14ac:dyDescent="0.4">
      <c r="A18" s="17"/>
      <c r="B18" s="3">
        <v>25</v>
      </c>
      <c r="C18" s="3">
        <v>0.19600000000000001</v>
      </c>
      <c r="D18" s="3">
        <v>0.17499999999999999</v>
      </c>
      <c r="E18" s="3">
        <v>0.18</v>
      </c>
      <c r="F18" s="3">
        <v>0.151</v>
      </c>
      <c r="G18" s="3">
        <v>0.23200000000000001</v>
      </c>
      <c r="H18" s="3">
        <v>0.218</v>
      </c>
      <c r="I18" s="3">
        <v>0.251</v>
      </c>
      <c r="J18" s="3">
        <v>0.192</v>
      </c>
      <c r="K18" s="3">
        <v>0.19600000000000001</v>
      </c>
      <c r="L18" s="3">
        <v>0.17100000000000001</v>
      </c>
      <c r="M18" s="3">
        <v>0.19700000000000001</v>
      </c>
      <c r="N18" s="3">
        <v>0.20499999999999999</v>
      </c>
      <c r="O18" s="3">
        <v>0.16400000000000001</v>
      </c>
      <c r="P18" s="3">
        <v>0.184</v>
      </c>
      <c r="Q18" s="3">
        <v>0.25700000000000001</v>
      </c>
      <c r="R18" s="3">
        <v>0.16800000000000001</v>
      </c>
      <c r="S18" s="3">
        <v>0.20799999999999999</v>
      </c>
      <c r="T18" s="3">
        <v>0.23499999999999999</v>
      </c>
      <c r="U18" s="3">
        <v>0.17599999999999999</v>
      </c>
      <c r="V18" s="3">
        <v>0.16600000000000001</v>
      </c>
      <c r="W18" s="3">
        <v>0.23799999999999999</v>
      </c>
      <c r="X18" s="3">
        <v>0.216</v>
      </c>
      <c r="Y18" s="3">
        <v>0.19800000000000001</v>
      </c>
      <c r="Z18" s="3">
        <v>0.184</v>
      </c>
      <c r="AA18" s="3">
        <v>0.19</v>
      </c>
      <c r="AB18" s="3">
        <v>0.11700000000000001</v>
      </c>
      <c r="AC18" s="3">
        <v>0.185</v>
      </c>
      <c r="AD18" s="3">
        <v>0.20300000000000001</v>
      </c>
      <c r="AE18" s="3">
        <v>0.188</v>
      </c>
      <c r="AF18" s="3">
        <v>0.19600000000000001</v>
      </c>
      <c r="AG18" s="3">
        <v>0.20100000000000001</v>
      </c>
      <c r="AH18" s="3">
        <v>0.20100000000000001</v>
      </c>
      <c r="AI18" s="3">
        <v>0.14599999999999999</v>
      </c>
      <c r="AJ18" s="3">
        <v>0.185</v>
      </c>
      <c r="AK18" s="3">
        <v>0.185</v>
      </c>
      <c r="AL18" s="3">
        <v>0.182</v>
      </c>
      <c r="AM18" s="3">
        <v>0.186</v>
      </c>
      <c r="AN18" s="3">
        <v>0.151</v>
      </c>
      <c r="AO18" s="3">
        <v>0.17699999999999999</v>
      </c>
      <c r="AP18" s="3">
        <v>0.18099999999999999</v>
      </c>
      <c r="AQ18" s="3">
        <v>0.15</v>
      </c>
      <c r="AR18" s="3">
        <v>0.189</v>
      </c>
      <c r="AS18" s="3">
        <v>0.14599999999999999</v>
      </c>
      <c r="AT18" s="3">
        <v>0.19400000000000001</v>
      </c>
      <c r="AU18" s="3">
        <v>0.20200000000000001</v>
      </c>
      <c r="AV18" s="3">
        <v>0.17299999999999999</v>
      </c>
      <c r="AW18" s="3">
        <v>0.183</v>
      </c>
      <c r="AX18" s="3">
        <v>0.20799999999999999</v>
      </c>
      <c r="AY18" s="3">
        <v>0.21299999999999999</v>
      </c>
      <c r="AZ18" s="3">
        <v>0.16700000000000001</v>
      </c>
    </row>
    <row r="19" spans="1:52" ht="15.4" customHeight="1" x14ac:dyDescent="0.4">
      <c r="A19" s="17"/>
      <c r="B19" s="3">
        <v>30</v>
      </c>
      <c r="C19" s="3">
        <v>0.183</v>
      </c>
      <c r="D19" s="3">
        <v>0.159</v>
      </c>
      <c r="E19" s="3">
        <v>0.16400000000000001</v>
      </c>
      <c r="F19" s="3">
        <v>0.14199999999999999</v>
      </c>
      <c r="G19" s="3">
        <v>0.23100000000000001</v>
      </c>
      <c r="H19" s="3">
        <v>0.20200000000000001</v>
      </c>
      <c r="I19" s="3">
        <v>0.24199999999999999</v>
      </c>
      <c r="J19" s="3">
        <v>0.186</v>
      </c>
      <c r="K19" s="3">
        <v>0.17899999999999999</v>
      </c>
      <c r="L19" s="3">
        <v>0.161</v>
      </c>
      <c r="M19" s="3">
        <v>0.17</v>
      </c>
      <c r="N19" s="3">
        <v>0.21</v>
      </c>
      <c r="O19" s="3">
        <v>0.16500000000000001</v>
      </c>
      <c r="P19" s="3">
        <v>0.17100000000000001</v>
      </c>
      <c r="Q19" s="3">
        <v>0.23799999999999999</v>
      </c>
      <c r="R19" s="3">
        <v>0.153</v>
      </c>
      <c r="S19" s="3">
        <v>0.19600000000000001</v>
      </c>
      <c r="T19" s="3">
        <v>0.21299999999999999</v>
      </c>
      <c r="U19" s="3">
        <v>0.156</v>
      </c>
      <c r="V19" s="3">
        <v>0.17</v>
      </c>
      <c r="W19" s="3">
        <v>0.20300000000000001</v>
      </c>
      <c r="X19" s="3">
        <v>0.19400000000000001</v>
      </c>
      <c r="Y19" s="3">
        <v>0.187</v>
      </c>
      <c r="Z19" s="3">
        <v>0.17299999999999999</v>
      </c>
      <c r="AA19" s="3">
        <v>0.17599999999999999</v>
      </c>
      <c r="AB19" s="3">
        <v>0.121</v>
      </c>
      <c r="AC19" s="3">
        <v>0.17</v>
      </c>
      <c r="AD19" s="3">
        <v>0.19</v>
      </c>
      <c r="AE19" s="3">
        <v>0.159</v>
      </c>
      <c r="AF19" s="3">
        <v>0.186</v>
      </c>
      <c r="AG19" s="3">
        <v>0.191</v>
      </c>
      <c r="AH19" s="3">
        <v>0.19700000000000001</v>
      </c>
      <c r="AI19" s="3">
        <v>0.14000000000000001</v>
      </c>
      <c r="AJ19" s="3">
        <v>0.16600000000000001</v>
      </c>
      <c r="AK19" s="3">
        <v>0.159</v>
      </c>
      <c r="AL19" s="3">
        <v>0.17299999999999999</v>
      </c>
      <c r="AM19" s="3">
        <v>0.18</v>
      </c>
      <c r="AN19" s="3">
        <v>0.13200000000000001</v>
      </c>
      <c r="AO19" s="3">
        <v>0.16400000000000001</v>
      </c>
      <c r="AP19" s="3">
        <v>0.182</v>
      </c>
      <c r="AQ19" s="3">
        <v>0.13200000000000001</v>
      </c>
      <c r="AR19" s="3">
        <v>0.17499999999999999</v>
      </c>
      <c r="AS19" s="3">
        <v>0.14000000000000001</v>
      </c>
      <c r="AT19" s="3">
        <v>0.19400000000000001</v>
      </c>
      <c r="AU19" s="3">
        <v>0.189</v>
      </c>
      <c r="AV19" s="3">
        <v>0.158</v>
      </c>
      <c r="AW19" s="3">
        <v>0.161</v>
      </c>
      <c r="AX19" s="3">
        <v>0.20599999999999999</v>
      </c>
      <c r="AY19" s="3">
        <v>0.20100000000000001</v>
      </c>
      <c r="AZ19" s="3">
        <v>0.152</v>
      </c>
    </row>
    <row r="20" spans="1:52" ht="15.4" customHeight="1" x14ac:dyDescent="0.4">
      <c r="A20" s="17"/>
      <c r="B20" s="3">
        <v>35</v>
      </c>
      <c r="C20" s="3">
        <v>0.16600000000000001</v>
      </c>
      <c r="D20" s="3">
        <v>0.13700000000000001</v>
      </c>
      <c r="E20" s="3">
        <v>0.13900000000000001</v>
      </c>
      <c r="F20" s="3">
        <v>0.122</v>
      </c>
      <c r="G20" s="3">
        <v>0.19800000000000001</v>
      </c>
      <c r="H20" s="3">
        <v>0.161</v>
      </c>
      <c r="I20" s="3">
        <v>0.20699999999999999</v>
      </c>
      <c r="J20" s="3">
        <v>0.17</v>
      </c>
      <c r="K20" s="3">
        <v>0.151</v>
      </c>
      <c r="L20" s="3">
        <v>0.14699999999999999</v>
      </c>
      <c r="M20" s="3">
        <v>0.13900000000000001</v>
      </c>
      <c r="N20" s="3">
        <v>0.159</v>
      </c>
      <c r="O20" s="3">
        <v>0.14299999999999999</v>
      </c>
      <c r="P20" s="3">
        <v>0.15</v>
      </c>
      <c r="Q20" s="3">
        <v>0.187</v>
      </c>
      <c r="R20" s="3">
        <v>0.13700000000000001</v>
      </c>
      <c r="S20" s="3">
        <v>0.17399999999999999</v>
      </c>
      <c r="T20" s="3">
        <v>0.183</v>
      </c>
      <c r="U20" s="3">
        <v>0.152</v>
      </c>
      <c r="V20" s="3">
        <v>0.13</v>
      </c>
      <c r="W20" s="3">
        <v>0.17399999999999999</v>
      </c>
      <c r="X20" s="3">
        <v>0.17899999999999999</v>
      </c>
      <c r="Y20" s="3">
        <v>0.17</v>
      </c>
      <c r="Z20" s="3">
        <v>0.14699999999999999</v>
      </c>
      <c r="AA20" s="3">
        <v>0.14799999999999999</v>
      </c>
      <c r="AB20" s="3">
        <v>0.09</v>
      </c>
      <c r="AC20" s="3">
        <v>0.153</v>
      </c>
      <c r="AD20" s="3">
        <v>0.161</v>
      </c>
      <c r="AE20" s="3">
        <v>0.14099999999999999</v>
      </c>
      <c r="AF20" s="3">
        <v>0.17499999999999999</v>
      </c>
      <c r="AG20" s="3">
        <v>0.16</v>
      </c>
      <c r="AH20" s="3">
        <v>0.161</v>
      </c>
      <c r="AI20" s="3">
        <v>0.11700000000000001</v>
      </c>
      <c r="AJ20" s="3">
        <v>0.13900000000000001</v>
      </c>
      <c r="AK20" s="3">
        <v>0.16</v>
      </c>
      <c r="AL20" s="3">
        <v>0.14899999999999999</v>
      </c>
      <c r="AM20" s="3">
        <v>0.153</v>
      </c>
      <c r="AN20" s="3">
        <v>0.127</v>
      </c>
      <c r="AO20" s="3">
        <v>0.14499999999999999</v>
      </c>
      <c r="AP20" s="3">
        <v>0.14499999999999999</v>
      </c>
      <c r="AQ20" s="3">
        <v>0.1</v>
      </c>
      <c r="AR20" s="3">
        <v>0.13200000000000001</v>
      </c>
      <c r="AS20" s="3">
        <v>0.11</v>
      </c>
      <c r="AT20" s="3">
        <v>0.154</v>
      </c>
      <c r="AU20" s="3">
        <v>0.153</v>
      </c>
      <c r="AV20" s="3">
        <v>0.14199999999999999</v>
      </c>
      <c r="AW20" s="3">
        <v>0.13200000000000001</v>
      </c>
      <c r="AX20" s="3">
        <v>0.18099999999999999</v>
      </c>
      <c r="AY20" s="3">
        <v>0.17100000000000001</v>
      </c>
      <c r="AZ20" s="3">
        <v>0.13400000000000001</v>
      </c>
    </row>
    <row r="21" spans="1:52" ht="15.4" customHeight="1" x14ac:dyDescent="0.4">
      <c r="A21" s="17"/>
      <c r="B21" s="3">
        <v>40</v>
      </c>
      <c r="C21" s="3">
        <v>0.183</v>
      </c>
      <c r="D21" s="3">
        <v>0.13800000000000001</v>
      </c>
      <c r="E21" s="3">
        <v>0.152</v>
      </c>
      <c r="F21" s="3">
        <v>0.13800000000000001</v>
      </c>
      <c r="G21" s="3">
        <v>0.21099999999999999</v>
      </c>
      <c r="H21" s="3">
        <v>0.185</v>
      </c>
      <c r="I21" s="3">
        <v>0.21199999999999999</v>
      </c>
      <c r="J21" s="3">
        <v>0.16600000000000001</v>
      </c>
      <c r="K21" s="3">
        <v>0.159</v>
      </c>
      <c r="L21" s="3">
        <v>0.13200000000000001</v>
      </c>
      <c r="M21" s="3">
        <v>0.15</v>
      </c>
      <c r="N21" s="3">
        <v>0.18</v>
      </c>
      <c r="O21" s="3">
        <v>0.14000000000000001</v>
      </c>
      <c r="P21" s="3">
        <v>0.151</v>
      </c>
      <c r="Q21" s="3">
        <v>0.21099999999999999</v>
      </c>
      <c r="R21" s="3">
        <v>0.14099999999999999</v>
      </c>
      <c r="S21" s="3">
        <v>0.17</v>
      </c>
      <c r="T21" s="3">
        <v>0.20300000000000001</v>
      </c>
      <c r="U21" s="3">
        <v>0.155</v>
      </c>
      <c r="V21" s="3">
        <v>0.157</v>
      </c>
      <c r="W21" s="3">
        <v>0.17699999999999999</v>
      </c>
      <c r="X21" s="3">
        <v>0.18099999999999999</v>
      </c>
      <c r="Y21" s="3">
        <v>0.17100000000000001</v>
      </c>
      <c r="Z21" s="3">
        <v>0.13500000000000001</v>
      </c>
      <c r="AA21" s="3">
        <v>0.152</v>
      </c>
      <c r="AB21" s="3">
        <v>0.105</v>
      </c>
      <c r="AC21" s="3">
        <v>0.14799999999999999</v>
      </c>
      <c r="AD21" s="3">
        <v>0.17299999999999999</v>
      </c>
      <c r="AE21" s="3">
        <v>0.14000000000000001</v>
      </c>
      <c r="AF21" s="3">
        <v>0.16</v>
      </c>
      <c r="AG21" s="3">
        <v>0.158</v>
      </c>
      <c r="AH21" s="3">
        <v>0.17199999999999999</v>
      </c>
      <c r="AI21" s="3">
        <v>0.128</v>
      </c>
      <c r="AJ21" s="3">
        <v>0.14199999999999999</v>
      </c>
      <c r="AK21" s="3">
        <v>0.14000000000000001</v>
      </c>
      <c r="AL21" s="3">
        <v>0.14699999999999999</v>
      </c>
      <c r="AM21" s="3">
        <v>0.16</v>
      </c>
      <c r="AN21" s="3">
        <v>0.14399999999999999</v>
      </c>
      <c r="AO21" s="3">
        <v>0.14399999999999999</v>
      </c>
      <c r="AP21" s="3">
        <v>0.17499999999999999</v>
      </c>
      <c r="AQ21" s="3">
        <v>0.128</v>
      </c>
      <c r="AR21" s="3">
        <v>0.14499999999999999</v>
      </c>
      <c r="AS21" s="3">
        <v>0.129</v>
      </c>
      <c r="AT21" s="3">
        <v>0.17</v>
      </c>
      <c r="AU21" s="3">
        <v>0.16500000000000001</v>
      </c>
      <c r="AV21" s="3">
        <v>0.14699999999999999</v>
      </c>
      <c r="AW21" s="3">
        <v>0.14099999999999999</v>
      </c>
      <c r="AX21" s="3">
        <v>0.19800000000000001</v>
      </c>
      <c r="AY21" s="3">
        <v>0.186</v>
      </c>
      <c r="AZ21" s="3">
        <v>0.154</v>
      </c>
    </row>
    <row r="22" spans="1:52" ht="15.4" customHeight="1" x14ac:dyDescent="0.4">
      <c r="A22" s="17"/>
      <c r="B22" s="3">
        <v>45</v>
      </c>
      <c r="C22" s="3">
        <v>0.14699999999999999</v>
      </c>
      <c r="D22" s="3">
        <v>9.5000000000000001E-2</v>
      </c>
      <c r="E22" s="3">
        <v>0.109</v>
      </c>
      <c r="F22" s="3">
        <v>9.1999999999999998E-2</v>
      </c>
      <c r="G22" s="3">
        <v>0.16200000000000001</v>
      </c>
      <c r="H22" s="3">
        <v>0.13600000000000001</v>
      </c>
      <c r="I22" s="3">
        <v>0.17599999999999999</v>
      </c>
      <c r="J22" s="3">
        <v>0.128</v>
      </c>
      <c r="K22" s="3">
        <v>0.122</v>
      </c>
      <c r="L22" s="3">
        <v>0.113</v>
      </c>
      <c r="M22" s="3">
        <v>0.10299999999999999</v>
      </c>
      <c r="N22" s="3">
        <v>0.13800000000000001</v>
      </c>
      <c r="O22" s="3">
        <v>0.12</v>
      </c>
      <c r="P22" s="3">
        <v>0.126</v>
      </c>
      <c r="Q22" s="3">
        <v>0.152</v>
      </c>
      <c r="R22" s="3">
        <v>9.1999999999999998E-2</v>
      </c>
      <c r="S22" s="3">
        <v>0.13800000000000001</v>
      </c>
      <c r="T22" s="3">
        <v>0.158</v>
      </c>
      <c r="U22" s="3">
        <v>0.13</v>
      </c>
      <c r="V22" s="3">
        <v>9.5000000000000001E-2</v>
      </c>
      <c r="W22" s="3">
        <v>0.14299999999999999</v>
      </c>
      <c r="X22" s="3">
        <v>0.127</v>
      </c>
      <c r="Y22" s="3">
        <v>0.124</v>
      </c>
      <c r="Z22" s="3">
        <v>0.11</v>
      </c>
      <c r="AA22" s="3">
        <v>0.108</v>
      </c>
      <c r="AB22" s="3">
        <v>6.4000000000000001E-2</v>
      </c>
      <c r="AC22" s="3">
        <v>0.11</v>
      </c>
      <c r="AD22" s="3">
        <v>0.115</v>
      </c>
      <c r="AE22" s="3">
        <v>0.10199999999999999</v>
      </c>
      <c r="AF22" s="3">
        <v>0.14599999999999999</v>
      </c>
      <c r="AG22" s="3">
        <v>0.13200000000000001</v>
      </c>
      <c r="AH22" s="3">
        <v>0.123</v>
      </c>
      <c r="AI22" s="3">
        <v>9.4E-2</v>
      </c>
      <c r="AJ22" s="3">
        <v>0.10199999999999999</v>
      </c>
      <c r="AK22" s="3">
        <v>0.109</v>
      </c>
      <c r="AL22" s="3">
        <v>0.111</v>
      </c>
      <c r="AM22" s="3">
        <v>0.112</v>
      </c>
      <c r="AN22" s="3">
        <v>0.11700000000000001</v>
      </c>
      <c r="AO22" s="3">
        <v>8.2000000000000003E-2</v>
      </c>
      <c r="AP22" s="3">
        <v>0.126</v>
      </c>
      <c r="AQ22" s="3">
        <v>8.3000000000000004E-2</v>
      </c>
      <c r="AR22" s="3">
        <v>0.115</v>
      </c>
      <c r="AS22" s="3">
        <v>8.7999999999999995E-2</v>
      </c>
      <c r="AT22" s="3">
        <v>0.128</v>
      </c>
      <c r="AU22" s="3">
        <v>0.12</v>
      </c>
      <c r="AV22" s="3">
        <v>0.126</v>
      </c>
      <c r="AW22" s="3">
        <v>9.6000000000000002E-2</v>
      </c>
      <c r="AX22" s="3">
        <v>0.14399999999999999</v>
      </c>
      <c r="AY22" s="3">
        <v>0.15</v>
      </c>
      <c r="AZ22" s="3">
        <v>0.106</v>
      </c>
    </row>
    <row r="23" spans="1:52" ht="15.4" customHeight="1" x14ac:dyDescent="0.4">
      <c r="A23" s="18"/>
      <c r="B23" s="3">
        <v>50</v>
      </c>
      <c r="C23" s="3">
        <v>0.19</v>
      </c>
      <c r="D23" s="3">
        <v>0.184</v>
      </c>
      <c r="E23" s="3">
        <v>0.17499999999999999</v>
      </c>
      <c r="F23" s="3">
        <v>0.14699999999999999</v>
      </c>
      <c r="G23" s="3">
        <v>0.245</v>
      </c>
      <c r="H23" s="3">
        <v>0.219</v>
      </c>
      <c r="I23" s="3">
        <v>0.23899999999999999</v>
      </c>
      <c r="J23" s="3">
        <v>0.17899999999999999</v>
      </c>
      <c r="K23" s="3">
        <v>0.191</v>
      </c>
      <c r="L23" s="3">
        <v>0.16700000000000001</v>
      </c>
      <c r="M23" s="3">
        <v>0.17699999999999999</v>
      </c>
      <c r="N23" s="3">
        <v>0.20699999999999999</v>
      </c>
      <c r="O23" s="3">
        <v>0.16900000000000001</v>
      </c>
      <c r="P23" s="3">
        <v>0.183</v>
      </c>
      <c r="Q23" s="3">
        <v>0.24399999999999999</v>
      </c>
      <c r="R23" s="3">
        <v>0.17199999999999999</v>
      </c>
      <c r="S23" s="3">
        <v>0.2</v>
      </c>
      <c r="T23" s="3">
        <v>0.23300000000000001</v>
      </c>
      <c r="U23" s="3">
        <v>0.17699999999999999</v>
      </c>
      <c r="V23" s="3">
        <v>0.17199999999999999</v>
      </c>
      <c r="W23" s="3">
        <v>0.219</v>
      </c>
      <c r="X23" s="3">
        <v>0.214</v>
      </c>
      <c r="Y23" s="3">
        <v>0.189</v>
      </c>
      <c r="Z23" s="3">
        <v>0.18</v>
      </c>
      <c r="AA23" s="3">
        <v>0.186</v>
      </c>
      <c r="AB23" s="3">
        <v>0.115</v>
      </c>
      <c r="AC23" s="3">
        <v>0.183</v>
      </c>
      <c r="AD23" s="3">
        <v>0.19500000000000001</v>
      </c>
      <c r="AE23" s="3">
        <v>0.17499999999999999</v>
      </c>
      <c r="AF23" s="3">
        <v>0.193</v>
      </c>
      <c r="AG23" s="3">
        <v>0.19900000000000001</v>
      </c>
      <c r="AH23" s="3">
        <v>0.191</v>
      </c>
      <c r="AI23" s="3">
        <v>0.15</v>
      </c>
      <c r="AJ23" s="3">
        <v>0.17699999999999999</v>
      </c>
      <c r="AK23" s="3">
        <v>0.185</v>
      </c>
      <c r="AL23" s="3">
        <v>0.18099999999999999</v>
      </c>
      <c r="AM23" s="3">
        <v>0.17799999999999999</v>
      </c>
      <c r="AN23" s="3">
        <v>0.159</v>
      </c>
      <c r="AO23" s="3">
        <v>0.185</v>
      </c>
      <c r="AP23" s="3">
        <v>0.18</v>
      </c>
      <c r="AQ23" s="3">
        <v>0.151</v>
      </c>
      <c r="AR23" s="3">
        <v>0.191</v>
      </c>
      <c r="AS23" s="3">
        <v>0.14000000000000001</v>
      </c>
      <c r="AT23" s="3">
        <v>0.186</v>
      </c>
      <c r="AU23" s="3">
        <v>0.191</v>
      </c>
      <c r="AV23" s="3">
        <v>0.17199999999999999</v>
      </c>
      <c r="AW23" s="3">
        <v>0.182</v>
      </c>
      <c r="AX23" s="3">
        <v>0.21</v>
      </c>
      <c r="AY23" s="3">
        <v>0.21</v>
      </c>
      <c r="AZ23" s="3">
        <v>0.17599999999999999</v>
      </c>
    </row>
    <row r="24" spans="1:52" s="13" customFormat="1" x14ac:dyDescent="0.4">
      <c r="A24" s="22" t="s">
        <v>66</v>
      </c>
      <c r="B24" s="12">
        <v>0</v>
      </c>
      <c r="C24" s="12">
        <f t="shared" ref="C24:C34" si="0">1-C13/0.387</f>
        <v>0</v>
      </c>
      <c r="D24" s="12">
        <f t="shared" ref="D24:D34" si="1">1-D13/0.364</f>
        <v>0</v>
      </c>
      <c r="E24" s="12">
        <f t="shared" ref="E24:E34" si="2">1-E13/0.382</f>
        <v>0</v>
      </c>
      <c r="F24" s="12">
        <f t="shared" ref="F24:F34" si="3">1-F13/0.342</f>
        <v>0</v>
      </c>
      <c r="G24" s="12">
        <f t="shared" ref="G24:G34" si="4">1-G13/0.447</f>
        <v>0</v>
      </c>
      <c r="H24" s="12">
        <f t="shared" ref="H24:H34" si="5">1-H13/0.412</f>
        <v>0</v>
      </c>
      <c r="I24" s="12">
        <f t="shared" ref="I24:I34" si="6">1-I13/0.439</f>
        <v>0</v>
      </c>
      <c r="J24" s="12">
        <f t="shared" ref="J24:J34" si="7">1-J13/0.417</f>
        <v>0</v>
      </c>
      <c r="K24" s="12">
        <f t="shared" ref="K24:K34" si="8">1-K13/0.377</f>
        <v>0</v>
      </c>
      <c r="L24" s="12">
        <f t="shared" ref="L24:L34" si="9">1-L13/0.359</f>
        <v>0</v>
      </c>
      <c r="M24" s="12">
        <f t="shared" ref="M24:M34" si="10">1-M13/0.384</f>
        <v>0</v>
      </c>
      <c r="N24" s="12">
        <f t="shared" ref="N24:N34" si="11">1-N13/0.381</f>
        <v>0</v>
      </c>
      <c r="O24" s="12">
        <f t="shared" ref="O24:O34" si="12">1-O13/0.355</f>
        <v>0</v>
      </c>
      <c r="P24" s="12">
        <f t="shared" ref="P24:P34" si="13">1-P13/0.378</f>
        <v>0</v>
      </c>
      <c r="Q24" s="12">
        <f t="shared" ref="Q24:Q34" si="14">1-Q13/0.433</f>
        <v>0</v>
      </c>
      <c r="R24" s="12">
        <f t="shared" ref="R24:R34" si="15">1-R13/0.334</f>
        <v>0</v>
      </c>
      <c r="S24" s="12">
        <f t="shared" ref="S24:S34" si="16">1-S13/0.401</f>
        <v>0</v>
      </c>
      <c r="T24" s="12">
        <f t="shared" ref="T24:T34" si="17">1-T13/0.469</f>
        <v>0</v>
      </c>
      <c r="U24" s="12">
        <f t="shared" ref="U24:U34" si="18">1-U13/0.384</f>
        <v>0</v>
      </c>
      <c r="V24" s="12">
        <f t="shared" ref="V24:V34" si="19">1-V13/0.347</f>
        <v>0</v>
      </c>
      <c r="W24" s="12">
        <f t="shared" ref="W24:W34" si="20">1-W13/0.413</f>
        <v>0</v>
      </c>
      <c r="X24" s="12">
        <f t="shared" ref="X24:X34" si="21">1-X13/0.415</f>
        <v>0</v>
      </c>
      <c r="Y24" s="12">
        <f t="shared" ref="Y24:Y34" si="22">1-Y13/0.335</f>
        <v>0</v>
      </c>
      <c r="Z24" s="12">
        <f t="shared" ref="Z24:Z34" si="23">1-Z13/0.387</f>
        <v>0</v>
      </c>
      <c r="AA24" s="12">
        <f t="shared" ref="AA24:AA34" si="24">1-AA13/0.372</f>
        <v>0</v>
      </c>
      <c r="AB24" s="12">
        <f t="shared" ref="AB24:AB34" si="25">1-AB13/0.285</f>
        <v>0</v>
      </c>
      <c r="AC24" s="12">
        <f t="shared" ref="AC24:AC34" si="26">1-AC13/0.348</f>
        <v>0</v>
      </c>
      <c r="AD24" s="12">
        <f t="shared" ref="AD24:AD34" si="27">1-AD13/0.374</f>
        <v>0</v>
      </c>
      <c r="AE24" s="12">
        <f t="shared" ref="AE24:AE34" si="28">1-AE13/0.354</f>
        <v>0</v>
      </c>
      <c r="AF24" s="12">
        <f t="shared" ref="AF24:AF34" si="29">1-AF13/0.379</f>
        <v>0</v>
      </c>
      <c r="AG24" s="12">
        <f t="shared" ref="AG24:AG34" si="30">1-AG13/0.393</f>
        <v>0</v>
      </c>
      <c r="AH24" s="12">
        <f t="shared" ref="AH24:AH34" si="31">1-AH13/0.39</f>
        <v>0</v>
      </c>
      <c r="AI24" s="12">
        <f t="shared" ref="AI24:AI34" si="32">1-AI13/0.347</f>
        <v>0</v>
      </c>
      <c r="AJ24" s="12">
        <f t="shared" ref="AJ24:AJ34" si="33">1-AJ13/0.393</f>
        <v>0</v>
      </c>
      <c r="AK24" s="12">
        <f t="shared" ref="AK24:AK34" si="34">1-AK13/0.389</f>
        <v>0</v>
      </c>
      <c r="AL24" s="12">
        <f t="shared" ref="AL24:AL34" si="35">1-AL13/0.376</f>
        <v>0</v>
      </c>
      <c r="AM24" s="12">
        <f t="shared" ref="AM24:AM34" si="36">1-AM13/0.415</f>
        <v>0</v>
      </c>
      <c r="AN24" s="12">
        <f t="shared" ref="AN24:AN34" si="37">1-AN13/0.348</f>
        <v>0</v>
      </c>
      <c r="AO24" s="12">
        <f t="shared" ref="AO24:AO34" si="38">1-AO13/0.366</f>
        <v>0</v>
      </c>
      <c r="AP24" s="12">
        <f t="shared" ref="AP24:AP34" si="39">1-AP13/0.355</f>
        <v>0</v>
      </c>
      <c r="AQ24" s="12">
        <f t="shared" ref="AQ24:AQ34" si="40">1-AQ13/0.339</f>
        <v>0</v>
      </c>
      <c r="AR24" s="12">
        <f t="shared" ref="AR24:AR34" si="41">1-AR13/0.362</f>
        <v>0</v>
      </c>
      <c r="AS24" s="12">
        <f t="shared" ref="AS24:AS34" si="42">1-AS13/0.331</f>
        <v>0</v>
      </c>
      <c r="AT24" s="12">
        <f t="shared" ref="AT24:AT34" si="43">1-AT13/0.388</f>
        <v>0</v>
      </c>
      <c r="AU24" s="12">
        <f t="shared" ref="AU24:AU34" si="44">1-AU13/0.38</f>
        <v>0</v>
      </c>
      <c r="AV24" s="12">
        <f t="shared" ref="AV24:AV34" si="45">1-AV13/0.381</f>
        <v>0</v>
      </c>
      <c r="AW24" s="12">
        <f t="shared" ref="AW24:AW34" si="46">1-AW13/0.357</f>
        <v>0</v>
      </c>
      <c r="AX24" s="12">
        <f t="shared" ref="AX24:AX34" si="47">1-AX13/0.425</f>
        <v>0</v>
      </c>
      <c r="AY24" s="12">
        <f t="shared" ref="AY24:AY34" si="48">1-AY13/0.4</f>
        <v>0</v>
      </c>
      <c r="AZ24" s="12">
        <f t="shared" ref="AZ24:AZ34" si="49">1-AZ13/0.359</f>
        <v>0</v>
      </c>
    </row>
    <row r="25" spans="1:52" s="13" customFormat="1" x14ac:dyDescent="0.4">
      <c r="A25" s="23"/>
      <c r="B25" s="12">
        <v>5</v>
      </c>
      <c r="C25" s="12">
        <f t="shared" si="0"/>
        <v>0.34883720930232565</v>
      </c>
      <c r="D25" s="12">
        <f t="shared" si="1"/>
        <v>0.40384615384615385</v>
      </c>
      <c r="E25" s="12">
        <f t="shared" si="2"/>
        <v>0.43717277486910999</v>
      </c>
      <c r="F25" s="12">
        <f t="shared" si="3"/>
        <v>0.46198830409356728</v>
      </c>
      <c r="G25" s="12">
        <f t="shared" si="4"/>
        <v>0.33109619686800895</v>
      </c>
      <c r="H25" s="12">
        <f t="shared" si="5"/>
        <v>0.34466019417475724</v>
      </c>
      <c r="I25" s="12">
        <f t="shared" si="6"/>
        <v>0.31662870159453305</v>
      </c>
      <c r="J25" s="12">
        <f t="shared" si="7"/>
        <v>0.40287769784172656</v>
      </c>
      <c r="K25" s="12">
        <f t="shared" si="8"/>
        <v>0.34748010610079572</v>
      </c>
      <c r="L25" s="12">
        <f t="shared" si="9"/>
        <v>0.38718662952646232</v>
      </c>
      <c r="M25" s="12">
        <f t="shared" si="10"/>
        <v>0.40625</v>
      </c>
      <c r="N25" s="12">
        <f t="shared" si="11"/>
        <v>0.35958005249343838</v>
      </c>
      <c r="O25" s="12">
        <f t="shared" si="12"/>
        <v>0.38873239436619711</v>
      </c>
      <c r="P25" s="12">
        <f t="shared" si="13"/>
        <v>0.3835978835978836</v>
      </c>
      <c r="Q25" s="12">
        <f t="shared" si="14"/>
        <v>0.33256351039260978</v>
      </c>
      <c r="R25" s="12">
        <f t="shared" si="15"/>
        <v>0.37125748502994016</v>
      </c>
      <c r="S25" s="12">
        <f t="shared" si="16"/>
        <v>0.35910224438902749</v>
      </c>
      <c r="T25" s="12">
        <f t="shared" si="17"/>
        <v>0.34541577825159908</v>
      </c>
      <c r="U25" s="12">
        <f t="shared" si="18"/>
        <v>0.4375</v>
      </c>
      <c r="V25" s="12">
        <f t="shared" si="19"/>
        <v>0.39193083573487031</v>
      </c>
      <c r="W25" s="12">
        <f t="shared" si="20"/>
        <v>0.37530266343825658</v>
      </c>
      <c r="X25" s="12">
        <f t="shared" si="21"/>
        <v>0.38072289156626504</v>
      </c>
      <c r="Y25" s="12">
        <f t="shared" si="22"/>
        <v>0.30149253731343284</v>
      </c>
      <c r="Z25" s="12">
        <f t="shared" si="23"/>
        <v>0.39276485788113702</v>
      </c>
      <c r="AA25" s="12">
        <f t="shared" si="24"/>
        <v>0.293010752688172</v>
      </c>
      <c r="AB25" s="12">
        <f t="shared" si="25"/>
        <v>0.47017543859649125</v>
      </c>
      <c r="AC25" s="12">
        <f t="shared" si="26"/>
        <v>0.38505747126436773</v>
      </c>
      <c r="AD25" s="12">
        <f t="shared" si="27"/>
        <v>0.31283422459893051</v>
      </c>
      <c r="AE25" s="12">
        <f t="shared" si="28"/>
        <v>0.33050847457627119</v>
      </c>
      <c r="AF25" s="12">
        <f t="shared" si="29"/>
        <v>0.33509234828496037</v>
      </c>
      <c r="AG25" s="12">
        <f t="shared" si="30"/>
        <v>0.40458015267175573</v>
      </c>
      <c r="AH25" s="12">
        <f t="shared" si="31"/>
        <v>0.41538461538461535</v>
      </c>
      <c r="AI25" s="12">
        <f t="shared" si="32"/>
        <v>0.47550432276657062</v>
      </c>
      <c r="AJ25" s="12">
        <f t="shared" si="33"/>
        <v>0.46310432569974558</v>
      </c>
      <c r="AK25" s="12">
        <f t="shared" si="34"/>
        <v>0.37789203084832912</v>
      </c>
      <c r="AL25" s="12">
        <f t="shared" si="35"/>
        <v>0.46276595744680848</v>
      </c>
      <c r="AM25" s="12">
        <f t="shared" si="36"/>
        <v>0.40481927710843368</v>
      </c>
      <c r="AN25" s="12">
        <f t="shared" si="37"/>
        <v>0.4454022988505747</v>
      </c>
      <c r="AO25" s="12">
        <f t="shared" si="38"/>
        <v>0.34699453551912574</v>
      </c>
      <c r="AP25" s="12">
        <f t="shared" si="39"/>
        <v>0.39154929577464781</v>
      </c>
      <c r="AQ25" s="12">
        <f t="shared" si="40"/>
        <v>0.4336283185840708</v>
      </c>
      <c r="AR25" s="12">
        <f t="shared" si="41"/>
        <v>0.34530386740331498</v>
      </c>
      <c r="AS25" s="12">
        <f t="shared" si="42"/>
        <v>0.37160120845921452</v>
      </c>
      <c r="AT25" s="12">
        <f t="shared" si="43"/>
        <v>0.40721649484536082</v>
      </c>
      <c r="AU25" s="12">
        <f t="shared" si="44"/>
        <v>0.41052631578947363</v>
      </c>
      <c r="AV25" s="12">
        <f t="shared" si="45"/>
        <v>0.4120734908136483</v>
      </c>
      <c r="AW25" s="12">
        <f t="shared" si="46"/>
        <v>0.38095238095238093</v>
      </c>
      <c r="AX25" s="12">
        <f t="shared" si="47"/>
        <v>0.38117647058823523</v>
      </c>
      <c r="AY25" s="12">
        <f t="shared" si="48"/>
        <v>0.34250000000000003</v>
      </c>
      <c r="AZ25" s="12">
        <f t="shared" si="49"/>
        <v>0.3844011142061281</v>
      </c>
    </row>
    <row r="26" spans="1:52" s="13" customFormat="1" x14ac:dyDescent="0.4">
      <c r="A26" s="23"/>
      <c r="B26" s="12">
        <v>10</v>
      </c>
      <c r="C26" s="12">
        <f t="shared" si="0"/>
        <v>0.45736434108527135</v>
      </c>
      <c r="D26" s="12">
        <f t="shared" si="1"/>
        <v>0.51098901098901095</v>
      </c>
      <c r="E26" s="12">
        <f t="shared" si="2"/>
        <v>0.48167539267015702</v>
      </c>
      <c r="F26" s="12">
        <f t="shared" si="3"/>
        <v>0.52046783625730997</v>
      </c>
      <c r="G26" s="12">
        <f t="shared" si="4"/>
        <v>0.41610738255033553</v>
      </c>
      <c r="H26" s="12">
        <f t="shared" si="5"/>
        <v>0.39563106796116498</v>
      </c>
      <c r="I26" s="12">
        <f t="shared" si="6"/>
        <v>0.38268792710706145</v>
      </c>
      <c r="J26" s="12">
        <f t="shared" si="7"/>
        <v>0.45083932853717024</v>
      </c>
      <c r="K26" s="12">
        <f t="shared" si="8"/>
        <v>0.44827586206896552</v>
      </c>
      <c r="L26" s="12">
        <f t="shared" si="9"/>
        <v>0.49025069637883012</v>
      </c>
      <c r="M26" s="12">
        <f t="shared" si="10"/>
        <v>0.44270833333333337</v>
      </c>
      <c r="N26" s="12">
        <f t="shared" si="11"/>
        <v>0.43044619422572183</v>
      </c>
      <c r="O26" s="12">
        <f t="shared" si="12"/>
        <v>0.47042253521126753</v>
      </c>
      <c r="P26" s="12">
        <f t="shared" si="13"/>
        <v>0.48941798941798942</v>
      </c>
      <c r="Q26" s="12">
        <f t="shared" si="14"/>
        <v>0.40877598152424943</v>
      </c>
      <c r="R26" s="12">
        <f t="shared" si="15"/>
        <v>0.46706586826347307</v>
      </c>
      <c r="S26" s="12">
        <f t="shared" si="16"/>
        <v>0.4314214463840399</v>
      </c>
      <c r="T26" s="12">
        <f t="shared" si="17"/>
        <v>0.45628997867803833</v>
      </c>
      <c r="U26" s="12">
        <f t="shared" si="18"/>
        <v>0.4765625</v>
      </c>
      <c r="V26" s="12">
        <f t="shared" si="19"/>
        <v>0.4668587896253602</v>
      </c>
      <c r="W26" s="12">
        <f t="shared" si="20"/>
        <v>0.42130750605326872</v>
      </c>
      <c r="X26" s="12">
        <f t="shared" si="21"/>
        <v>0.43614457831325293</v>
      </c>
      <c r="Y26" s="12">
        <f t="shared" si="22"/>
        <v>0.37611940298507474</v>
      </c>
      <c r="Z26" s="12">
        <f t="shared" si="23"/>
        <v>0.48837209302325579</v>
      </c>
      <c r="AA26" s="12">
        <f t="shared" si="24"/>
        <v>0.44086021505376349</v>
      </c>
      <c r="AB26" s="12">
        <f t="shared" si="25"/>
        <v>0.55087719298245608</v>
      </c>
      <c r="AC26" s="12">
        <f t="shared" si="26"/>
        <v>0.46551724137931028</v>
      </c>
      <c r="AD26" s="12">
        <f t="shared" si="27"/>
        <v>0.4064171122994652</v>
      </c>
      <c r="AE26" s="12">
        <f t="shared" si="28"/>
        <v>0.47175141242937846</v>
      </c>
      <c r="AF26" s="12">
        <f t="shared" si="29"/>
        <v>0.42480211081794195</v>
      </c>
      <c r="AG26" s="12">
        <f t="shared" si="30"/>
        <v>0.47582697201017821</v>
      </c>
      <c r="AH26" s="12">
        <f t="shared" si="31"/>
        <v>0.44871794871794879</v>
      </c>
      <c r="AI26" s="12">
        <f t="shared" si="32"/>
        <v>0.52449567723342927</v>
      </c>
      <c r="AJ26" s="12">
        <f t="shared" si="33"/>
        <v>0.51399491094147587</v>
      </c>
      <c r="AK26" s="12">
        <f t="shared" si="34"/>
        <v>0.48329048843187661</v>
      </c>
      <c r="AL26" s="12">
        <f t="shared" si="35"/>
        <v>0.51329787234042556</v>
      </c>
      <c r="AM26" s="12">
        <f t="shared" si="36"/>
        <v>0.51084337349397591</v>
      </c>
      <c r="AN26" s="12">
        <f t="shared" si="37"/>
        <v>0.54597701149425282</v>
      </c>
      <c r="AO26" s="12">
        <f t="shared" si="38"/>
        <v>0.46721311475409832</v>
      </c>
      <c r="AP26" s="12">
        <f t="shared" si="39"/>
        <v>0.46760563380281683</v>
      </c>
      <c r="AQ26" s="12">
        <f t="shared" si="40"/>
        <v>0.50147492625368728</v>
      </c>
      <c r="AR26" s="12">
        <f t="shared" si="41"/>
        <v>0.44475138121546953</v>
      </c>
      <c r="AS26" s="12">
        <f t="shared" si="42"/>
        <v>0.51359516616314194</v>
      </c>
      <c r="AT26" s="12">
        <f t="shared" si="43"/>
        <v>0.46649484536082475</v>
      </c>
      <c r="AU26" s="12">
        <f t="shared" si="44"/>
        <v>0.43947368421052635</v>
      </c>
      <c r="AV26" s="12">
        <f t="shared" si="45"/>
        <v>0.50918635170603677</v>
      </c>
      <c r="AW26" s="12">
        <f t="shared" si="46"/>
        <v>0.48459383753501395</v>
      </c>
      <c r="AX26" s="12">
        <f t="shared" si="47"/>
        <v>0.46588235294117641</v>
      </c>
      <c r="AY26" s="12">
        <f t="shared" si="48"/>
        <v>0.44000000000000006</v>
      </c>
      <c r="AZ26" s="12">
        <f t="shared" si="49"/>
        <v>0.4763231197771588</v>
      </c>
    </row>
    <row r="27" spans="1:52" s="13" customFormat="1" x14ac:dyDescent="0.4">
      <c r="A27" s="23"/>
      <c r="B27" s="12">
        <v>15</v>
      </c>
      <c r="C27" s="12">
        <f t="shared" si="0"/>
        <v>0.44961240310077522</v>
      </c>
      <c r="D27" s="12">
        <f t="shared" si="1"/>
        <v>0.49725274725274726</v>
      </c>
      <c r="E27" s="12">
        <f t="shared" si="2"/>
        <v>0.49214659685863871</v>
      </c>
      <c r="F27" s="12">
        <f t="shared" si="3"/>
        <v>0.50584795321637421</v>
      </c>
      <c r="G27" s="12">
        <f t="shared" si="4"/>
        <v>0.41387024608501122</v>
      </c>
      <c r="H27" s="12">
        <f t="shared" si="5"/>
        <v>0.44417475728155331</v>
      </c>
      <c r="I27" s="12">
        <f t="shared" si="6"/>
        <v>0.42141230068337132</v>
      </c>
      <c r="J27" s="12">
        <f t="shared" si="7"/>
        <v>0.48201438848920863</v>
      </c>
      <c r="K27" s="12">
        <f t="shared" si="8"/>
        <v>0.43766578249336874</v>
      </c>
      <c r="L27" s="12">
        <f t="shared" si="9"/>
        <v>0.48189415041782724</v>
      </c>
      <c r="M27" s="12">
        <f t="shared" si="10"/>
        <v>0.4765625</v>
      </c>
      <c r="N27" s="12">
        <f t="shared" si="11"/>
        <v>0.41994750656167978</v>
      </c>
      <c r="O27" s="12">
        <f t="shared" si="12"/>
        <v>0.49014084507042255</v>
      </c>
      <c r="P27" s="12">
        <f t="shared" si="13"/>
        <v>0.47089947089947093</v>
      </c>
      <c r="Q27" s="12">
        <f t="shared" si="14"/>
        <v>0.37413394919168586</v>
      </c>
      <c r="R27" s="12">
        <f t="shared" si="15"/>
        <v>0.45808383233532934</v>
      </c>
      <c r="S27" s="12">
        <f t="shared" si="16"/>
        <v>0.46633416458852872</v>
      </c>
      <c r="T27" s="12">
        <f t="shared" si="17"/>
        <v>0.45415778251599148</v>
      </c>
      <c r="U27" s="12">
        <f t="shared" si="18"/>
        <v>0.49479166666666663</v>
      </c>
      <c r="V27" s="12">
        <f t="shared" si="19"/>
        <v>0.4668587896253602</v>
      </c>
      <c r="W27" s="12">
        <f t="shared" si="20"/>
        <v>0.41888619854721554</v>
      </c>
      <c r="X27" s="12">
        <f t="shared" si="21"/>
        <v>0.43855421686746987</v>
      </c>
      <c r="Y27" s="12">
        <f t="shared" si="22"/>
        <v>0.38208955223880603</v>
      </c>
      <c r="Z27" s="12">
        <f t="shared" si="23"/>
        <v>0.49354005167958659</v>
      </c>
      <c r="AA27" s="12">
        <f t="shared" si="24"/>
        <v>0.43548387096774199</v>
      </c>
      <c r="AB27" s="12">
        <f t="shared" si="25"/>
        <v>0.57192982456140351</v>
      </c>
      <c r="AC27" s="12">
        <f t="shared" si="26"/>
        <v>0.45114942528735624</v>
      </c>
      <c r="AD27" s="12">
        <f t="shared" si="27"/>
        <v>0.40909090909090906</v>
      </c>
      <c r="AE27" s="12">
        <f t="shared" si="28"/>
        <v>0.41807909604519777</v>
      </c>
      <c r="AF27" s="12">
        <f t="shared" si="29"/>
        <v>0.45646437994722955</v>
      </c>
      <c r="AG27" s="12">
        <f t="shared" si="30"/>
        <v>0.48600508905852413</v>
      </c>
      <c r="AH27" s="12">
        <f t="shared" si="31"/>
        <v>0.46666666666666667</v>
      </c>
      <c r="AI27" s="12">
        <f t="shared" si="32"/>
        <v>0.5331412103746398</v>
      </c>
      <c r="AJ27" s="12">
        <f t="shared" si="33"/>
        <v>0.49618320610687028</v>
      </c>
      <c r="AK27" s="12">
        <f t="shared" si="34"/>
        <v>0.49614395886889462</v>
      </c>
      <c r="AL27" s="12">
        <f t="shared" si="35"/>
        <v>0.50797872340425532</v>
      </c>
      <c r="AM27" s="12">
        <f t="shared" si="36"/>
        <v>0.51566265060240957</v>
      </c>
      <c r="AN27" s="12">
        <f t="shared" si="37"/>
        <v>0.51436781609195403</v>
      </c>
      <c r="AO27" s="12">
        <f t="shared" si="38"/>
        <v>0.40710382513661203</v>
      </c>
      <c r="AP27" s="12">
        <f t="shared" si="39"/>
        <v>0.48169014084507045</v>
      </c>
      <c r="AQ27" s="12">
        <f t="shared" si="40"/>
        <v>0.50442477876106195</v>
      </c>
      <c r="AR27" s="12">
        <f t="shared" si="41"/>
        <v>0.43922651933701651</v>
      </c>
      <c r="AS27" s="12">
        <f t="shared" si="42"/>
        <v>0.50755287009063443</v>
      </c>
      <c r="AT27" s="12">
        <f t="shared" si="43"/>
        <v>0.45876288659793818</v>
      </c>
      <c r="AU27" s="12">
        <f t="shared" si="44"/>
        <v>0.42894736842105263</v>
      </c>
      <c r="AV27" s="12">
        <f t="shared" si="45"/>
        <v>0.51706036745406825</v>
      </c>
      <c r="AW27" s="12">
        <f t="shared" si="46"/>
        <v>0.42577030812324934</v>
      </c>
      <c r="AX27" s="12">
        <f t="shared" si="47"/>
        <v>0.4611764705882353</v>
      </c>
      <c r="AY27" s="12">
        <f t="shared" si="48"/>
        <v>0.4375</v>
      </c>
      <c r="AZ27" s="12">
        <f t="shared" si="49"/>
        <v>0.47353760445682447</v>
      </c>
    </row>
    <row r="28" spans="1:52" s="13" customFormat="1" x14ac:dyDescent="0.4">
      <c r="A28" s="23"/>
      <c r="B28" s="12">
        <v>20</v>
      </c>
      <c r="C28" s="12">
        <f t="shared" si="0"/>
        <v>0.43927648578811374</v>
      </c>
      <c r="D28" s="12">
        <f t="shared" si="1"/>
        <v>0.49175824175824179</v>
      </c>
      <c r="E28" s="12">
        <f t="shared" si="2"/>
        <v>0.51832460732984287</v>
      </c>
      <c r="F28" s="12">
        <f t="shared" si="3"/>
        <v>0.5584795321637428</v>
      </c>
      <c r="G28" s="12">
        <f t="shared" si="4"/>
        <v>0.44742729306487694</v>
      </c>
      <c r="H28" s="12">
        <f t="shared" si="5"/>
        <v>0.41747572815533984</v>
      </c>
      <c r="I28" s="12">
        <f t="shared" si="6"/>
        <v>0.4191343963553531</v>
      </c>
      <c r="J28" s="12">
        <f t="shared" si="7"/>
        <v>0.49400479616306958</v>
      </c>
      <c r="K28" s="12">
        <f t="shared" si="8"/>
        <v>0.45358090185676392</v>
      </c>
      <c r="L28" s="12">
        <f t="shared" si="9"/>
        <v>0.50417827298050133</v>
      </c>
      <c r="M28" s="12">
        <f t="shared" si="10"/>
        <v>0.49479166666666663</v>
      </c>
      <c r="N28" s="12">
        <f t="shared" si="11"/>
        <v>0.42782152230971127</v>
      </c>
      <c r="O28" s="12">
        <f t="shared" si="12"/>
        <v>0.49014084507042255</v>
      </c>
      <c r="P28" s="12">
        <f t="shared" si="13"/>
        <v>0.51322751322751325</v>
      </c>
      <c r="Q28" s="12">
        <f t="shared" si="14"/>
        <v>0.40646651270207845</v>
      </c>
      <c r="R28" s="12">
        <f t="shared" si="15"/>
        <v>0.41616766467065869</v>
      </c>
      <c r="S28" s="12">
        <f t="shared" si="16"/>
        <v>0.47132169576059857</v>
      </c>
      <c r="T28" s="12">
        <f t="shared" si="17"/>
        <v>0.44349680170575689</v>
      </c>
      <c r="U28" s="12">
        <f t="shared" si="18"/>
        <v>0.4921875</v>
      </c>
      <c r="V28" s="12">
        <f t="shared" si="19"/>
        <v>0.45821325648414979</v>
      </c>
      <c r="W28" s="12">
        <f t="shared" si="20"/>
        <v>0.40193704600484259</v>
      </c>
      <c r="X28" s="12">
        <f t="shared" si="21"/>
        <v>0.44337349397590353</v>
      </c>
      <c r="Y28" s="12">
        <f t="shared" si="22"/>
        <v>0.4</v>
      </c>
      <c r="Z28" s="12">
        <f t="shared" si="23"/>
        <v>0.52196382428940569</v>
      </c>
      <c r="AA28" s="12">
        <f t="shared" si="24"/>
        <v>0.44623655913978499</v>
      </c>
      <c r="AB28" s="12">
        <f t="shared" si="25"/>
        <v>0.57543859649122808</v>
      </c>
      <c r="AC28" s="12">
        <f t="shared" si="26"/>
        <v>0.43965517241379304</v>
      </c>
      <c r="AD28" s="12">
        <f t="shared" si="27"/>
        <v>0.44117647058823528</v>
      </c>
      <c r="AE28" s="12">
        <f t="shared" si="28"/>
        <v>0.43785310734463267</v>
      </c>
      <c r="AF28" s="12">
        <f t="shared" si="29"/>
        <v>0.46437994722955145</v>
      </c>
      <c r="AG28" s="12">
        <f t="shared" si="30"/>
        <v>0.47073791348600513</v>
      </c>
      <c r="AH28" s="12">
        <f t="shared" si="31"/>
        <v>0.45897435897435901</v>
      </c>
      <c r="AI28" s="12">
        <f t="shared" si="32"/>
        <v>0.53602305475504319</v>
      </c>
      <c r="AJ28" s="12">
        <f t="shared" si="33"/>
        <v>0.51145038167938939</v>
      </c>
      <c r="AK28" s="12">
        <f t="shared" si="34"/>
        <v>0.52185089974293053</v>
      </c>
      <c r="AL28" s="12">
        <f t="shared" si="35"/>
        <v>0.5478723404255319</v>
      </c>
      <c r="AM28" s="12">
        <f t="shared" si="36"/>
        <v>0.51566265060240957</v>
      </c>
      <c r="AN28" s="12">
        <f t="shared" si="37"/>
        <v>0.53448275862068961</v>
      </c>
      <c r="AO28" s="12">
        <f t="shared" si="38"/>
        <v>0.46448087431693985</v>
      </c>
      <c r="AP28" s="12">
        <f t="shared" si="39"/>
        <v>0.47323943661971823</v>
      </c>
      <c r="AQ28" s="12">
        <f t="shared" si="40"/>
        <v>0.50147492625368728</v>
      </c>
      <c r="AR28" s="12">
        <f t="shared" si="41"/>
        <v>0.43646408839779005</v>
      </c>
      <c r="AS28" s="12">
        <f t="shared" si="42"/>
        <v>0.5226586102719033</v>
      </c>
      <c r="AT28" s="12">
        <f t="shared" si="43"/>
        <v>0.48195876288659789</v>
      </c>
      <c r="AU28" s="12">
        <f t="shared" si="44"/>
        <v>0.47631578947368414</v>
      </c>
      <c r="AV28" s="12">
        <f t="shared" si="45"/>
        <v>0.52493438320209984</v>
      </c>
      <c r="AW28" s="12">
        <f t="shared" si="46"/>
        <v>0.45658263305322122</v>
      </c>
      <c r="AX28" s="12">
        <f t="shared" si="47"/>
        <v>0.45882352941176463</v>
      </c>
      <c r="AY28" s="12">
        <f t="shared" si="48"/>
        <v>0.47000000000000008</v>
      </c>
      <c r="AZ28" s="12">
        <f t="shared" si="49"/>
        <v>0.49582172701949856</v>
      </c>
    </row>
    <row r="29" spans="1:52" s="13" customFormat="1" x14ac:dyDescent="0.4">
      <c r="A29" s="23"/>
      <c r="B29" s="12">
        <v>25</v>
      </c>
      <c r="C29" s="12">
        <f t="shared" si="0"/>
        <v>0.49354005167958659</v>
      </c>
      <c r="D29" s="12">
        <f t="shared" si="1"/>
        <v>0.51923076923076927</v>
      </c>
      <c r="E29" s="12">
        <f t="shared" si="2"/>
        <v>0.52879581151832467</v>
      </c>
      <c r="F29" s="12">
        <f t="shared" si="3"/>
        <v>0.5584795321637428</v>
      </c>
      <c r="G29" s="12">
        <f t="shared" si="4"/>
        <v>0.48098434004474266</v>
      </c>
      <c r="H29" s="12">
        <f t="shared" si="5"/>
        <v>0.470873786407767</v>
      </c>
      <c r="I29" s="12">
        <f t="shared" si="6"/>
        <v>0.42824601366742598</v>
      </c>
      <c r="J29" s="12">
        <f t="shared" si="7"/>
        <v>0.53956834532374098</v>
      </c>
      <c r="K29" s="12">
        <f t="shared" si="8"/>
        <v>0.480106100795756</v>
      </c>
      <c r="L29" s="12">
        <f t="shared" si="9"/>
        <v>0.52367688022284109</v>
      </c>
      <c r="M29" s="12">
        <f t="shared" si="10"/>
        <v>0.48697916666666663</v>
      </c>
      <c r="N29" s="12">
        <f t="shared" si="11"/>
        <v>0.46194225721784776</v>
      </c>
      <c r="O29" s="12">
        <f t="shared" si="12"/>
        <v>0.53802816901408446</v>
      </c>
      <c r="P29" s="12">
        <f t="shared" si="13"/>
        <v>0.51322751322751325</v>
      </c>
      <c r="Q29" s="12">
        <f t="shared" si="14"/>
        <v>0.40646651270207845</v>
      </c>
      <c r="R29" s="12">
        <f t="shared" si="15"/>
        <v>0.49700598802395213</v>
      </c>
      <c r="S29" s="12">
        <f t="shared" si="16"/>
        <v>0.48129675810473815</v>
      </c>
      <c r="T29" s="12">
        <f t="shared" si="17"/>
        <v>0.49893390191897657</v>
      </c>
      <c r="U29" s="12">
        <f t="shared" si="18"/>
        <v>0.54166666666666674</v>
      </c>
      <c r="V29" s="12">
        <f t="shared" si="19"/>
        <v>0.52161383285302587</v>
      </c>
      <c r="W29" s="12">
        <f t="shared" si="20"/>
        <v>0.42372881355932202</v>
      </c>
      <c r="X29" s="12">
        <f t="shared" si="21"/>
        <v>0.47951807228915666</v>
      </c>
      <c r="Y29" s="12">
        <f t="shared" si="22"/>
        <v>0.40895522388059702</v>
      </c>
      <c r="Z29" s="12">
        <f t="shared" si="23"/>
        <v>0.52454780361757103</v>
      </c>
      <c r="AA29" s="12">
        <f t="shared" si="24"/>
        <v>0.489247311827957</v>
      </c>
      <c r="AB29" s="12">
        <f t="shared" si="25"/>
        <v>0.58947368421052626</v>
      </c>
      <c r="AC29" s="12">
        <f t="shared" si="26"/>
        <v>0.4683908045977011</v>
      </c>
      <c r="AD29" s="12">
        <f t="shared" si="27"/>
        <v>0.45721925133689834</v>
      </c>
      <c r="AE29" s="12">
        <f t="shared" si="28"/>
        <v>0.46892655367231639</v>
      </c>
      <c r="AF29" s="12">
        <f t="shared" si="29"/>
        <v>0.48284960422163592</v>
      </c>
      <c r="AG29" s="12">
        <f t="shared" si="30"/>
        <v>0.48854961832061072</v>
      </c>
      <c r="AH29" s="12">
        <f t="shared" si="31"/>
        <v>0.48461538461538456</v>
      </c>
      <c r="AI29" s="12">
        <f t="shared" si="32"/>
        <v>0.57925072046109505</v>
      </c>
      <c r="AJ29" s="12">
        <f t="shared" si="33"/>
        <v>0.52926208651399498</v>
      </c>
      <c r="AK29" s="12">
        <f t="shared" si="34"/>
        <v>0.52442159383033427</v>
      </c>
      <c r="AL29" s="12">
        <f t="shared" si="35"/>
        <v>0.51595744680851063</v>
      </c>
      <c r="AM29" s="12">
        <f t="shared" si="36"/>
        <v>0.55180722891566258</v>
      </c>
      <c r="AN29" s="12">
        <f t="shared" si="37"/>
        <v>0.56609195402298851</v>
      </c>
      <c r="AO29" s="12">
        <f t="shared" si="38"/>
        <v>0.51639344262295084</v>
      </c>
      <c r="AP29" s="12">
        <f t="shared" si="39"/>
        <v>0.49014084507042255</v>
      </c>
      <c r="AQ29" s="12">
        <f t="shared" si="40"/>
        <v>0.55752212389380529</v>
      </c>
      <c r="AR29" s="12">
        <f t="shared" si="41"/>
        <v>0.47790055248618779</v>
      </c>
      <c r="AS29" s="12">
        <f t="shared" si="42"/>
        <v>0.55891238670694876</v>
      </c>
      <c r="AT29" s="12">
        <f t="shared" si="43"/>
        <v>0.5</v>
      </c>
      <c r="AU29" s="12">
        <f t="shared" si="44"/>
        <v>0.46842105263157896</v>
      </c>
      <c r="AV29" s="12">
        <f t="shared" si="45"/>
        <v>0.54593175853018372</v>
      </c>
      <c r="AW29" s="12">
        <f t="shared" si="46"/>
        <v>0.48739495798319321</v>
      </c>
      <c r="AX29" s="12">
        <f t="shared" si="47"/>
        <v>0.51058823529411768</v>
      </c>
      <c r="AY29" s="12">
        <f t="shared" si="48"/>
        <v>0.46750000000000003</v>
      </c>
      <c r="AZ29" s="12">
        <f t="shared" si="49"/>
        <v>0.53481894150417819</v>
      </c>
    </row>
    <row r="30" spans="1:52" s="13" customFormat="1" x14ac:dyDescent="0.4">
      <c r="A30" s="23"/>
      <c r="B30" s="12">
        <v>30</v>
      </c>
      <c r="C30" s="12">
        <f t="shared" si="0"/>
        <v>0.52713178294573648</v>
      </c>
      <c r="D30" s="12">
        <f t="shared" si="1"/>
        <v>0.56318681318681318</v>
      </c>
      <c r="E30" s="12">
        <f t="shared" si="2"/>
        <v>0.5706806282722513</v>
      </c>
      <c r="F30" s="12">
        <f t="shared" si="3"/>
        <v>0.58479532163742698</v>
      </c>
      <c r="G30" s="12">
        <f t="shared" si="4"/>
        <v>0.48322147651006708</v>
      </c>
      <c r="H30" s="12">
        <f t="shared" si="5"/>
        <v>0.50970873786407767</v>
      </c>
      <c r="I30" s="12">
        <f t="shared" si="6"/>
        <v>0.44874715261958997</v>
      </c>
      <c r="J30" s="12">
        <f t="shared" si="7"/>
        <v>0.5539568345323741</v>
      </c>
      <c r="K30" s="12">
        <f t="shared" si="8"/>
        <v>0.5251989389920424</v>
      </c>
      <c r="L30" s="12">
        <f t="shared" si="9"/>
        <v>0.55153203342618373</v>
      </c>
      <c r="M30" s="12">
        <f t="shared" si="10"/>
        <v>0.55729166666666663</v>
      </c>
      <c r="N30" s="12">
        <f t="shared" si="11"/>
        <v>0.44881889763779526</v>
      </c>
      <c r="O30" s="12">
        <f t="shared" si="12"/>
        <v>0.53521126760563376</v>
      </c>
      <c r="P30" s="12">
        <f t="shared" si="13"/>
        <v>0.54761904761904756</v>
      </c>
      <c r="Q30" s="12">
        <f t="shared" si="14"/>
        <v>0.45034642032332561</v>
      </c>
      <c r="R30" s="12">
        <f t="shared" si="15"/>
        <v>0.54191616766467066</v>
      </c>
      <c r="S30" s="12">
        <f t="shared" si="16"/>
        <v>0.51122194513715713</v>
      </c>
      <c r="T30" s="12">
        <f t="shared" si="17"/>
        <v>0.54584221748400852</v>
      </c>
      <c r="U30" s="12">
        <f t="shared" si="18"/>
        <v>0.59375</v>
      </c>
      <c r="V30" s="12">
        <f t="shared" si="19"/>
        <v>0.51008645533141206</v>
      </c>
      <c r="W30" s="12">
        <f t="shared" si="20"/>
        <v>0.50847457627118642</v>
      </c>
      <c r="X30" s="12">
        <f t="shared" si="21"/>
        <v>0.53253012048192772</v>
      </c>
      <c r="Y30" s="12">
        <f t="shared" si="22"/>
        <v>0.44179104477611941</v>
      </c>
      <c r="Z30" s="12">
        <f t="shared" si="23"/>
        <v>0.55297157622739024</v>
      </c>
      <c r="AA30" s="12">
        <f t="shared" si="24"/>
        <v>0.5268817204301075</v>
      </c>
      <c r="AB30" s="12">
        <f t="shared" si="25"/>
        <v>0.57543859649122808</v>
      </c>
      <c r="AC30" s="12">
        <f t="shared" si="26"/>
        <v>0.51149425287356309</v>
      </c>
      <c r="AD30" s="12">
        <f t="shared" si="27"/>
        <v>0.49197860962566842</v>
      </c>
      <c r="AE30" s="12">
        <f t="shared" si="28"/>
        <v>0.55084745762711862</v>
      </c>
      <c r="AF30" s="12">
        <f t="shared" si="29"/>
        <v>0.50923482849604218</v>
      </c>
      <c r="AG30" s="12">
        <f t="shared" si="30"/>
        <v>0.51399491094147587</v>
      </c>
      <c r="AH30" s="12">
        <f t="shared" si="31"/>
        <v>0.49487179487179489</v>
      </c>
      <c r="AI30" s="12">
        <f t="shared" si="32"/>
        <v>0.59654178674351577</v>
      </c>
      <c r="AJ30" s="12">
        <f t="shared" si="33"/>
        <v>0.57760814249363868</v>
      </c>
      <c r="AK30" s="12">
        <f t="shared" si="34"/>
        <v>0.59125964010282783</v>
      </c>
      <c r="AL30" s="12">
        <f t="shared" si="35"/>
        <v>0.53989361702127669</v>
      </c>
      <c r="AM30" s="12">
        <f t="shared" si="36"/>
        <v>0.56626506024096379</v>
      </c>
      <c r="AN30" s="12">
        <f t="shared" si="37"/>
        <v>0.6206896551724137</v>
      </c>
      <c r="AO30" s="12">
        <f t="shared" si="38"/>
        <v>0.55191256830601088</v>
      </c>
      <c r="AP30" s="12">
        <f t="shared" si="39"/>
        <v>0.48732394366197185</v>
      </c>
      <c r="AQ30" s="12">
        <f t="shared" si="40"/>
        <v>0.61061946902654873</v>
      </c>
      <c r="AR30" s="12">
        <f t="shared" si="41"/>
        <v>0.51657458563535918</v>
      </c>
      <c r="AS30" s="12">
        <f t="shared" si="42"/>
        <v>0.57703927492447127</v>
      </c>
      <c r="AT30" s="12">
        <f t="shared" si="43"/>
        <v>0.5</v>
      </c>
      <c r="AU30" s="12">
        <f t="shared" si="44"/>
        <v>0.50263157894736843</v>
      </c>
      <c r="AV30" s="12">
        <f t="shared" si="45"/>
        <v>0.58530183727034113</v>
      </c>
      <c r="AW30" s="12">
        <f t="shared" si="46"/>
        <v>0.5490196078431373</v>
      </c>
      <c r="AX30" s="12">
        <f t="shared" si="47"/>
        <v>0.5152941176470589</v>
      </c>
      <c r="AY30" s="12">
        <f t="shared" si="48"/>
        <v>0.49750000000000005</v>
      </c>
      <c r="AZ30" s="12">
        <f t="shared" si="49"/>
        <v>0.57660167130919215</v>
      </c>
    </row>
    <row r="31" spans="1:52" s="13" customFormat="1" x14ac:dyDescent="0.4">
      <c r="A31" s="23"/>
      <c r="B31" s="12">
        <v>35</v>
      </c>
      <c r="C31" s="12">
        <f t="shared" si="0"/>
        <v>0.57105943152454786</v>
      </c>
      <c r="D31" s="12">
        <f t="shared" si="1"/>
        <v>0.62362637362637363</v>
      </c>
      <c r="E31" s="12">
        <f t="shared" si="2"/>
        <v>0.63612565445026181</v>
      </c>
      <c r="F31" s="12">
        <f t="shared" si="3"/>
        <v>0.64327485380116967</v>
      </c>
      <c r="G31" s="12">
        <f t="shared" si="4"/>
        <v>0.55704697986577179</v>
      </c>
      <c r="H31" s="12">
        <f t="shared" si="5"/>
        <v>0.60922330097087374</v>
      </c>
      <c r="I31" s="12">
        <f t="shared" si="6"/>
        <v>0.52847380410022782</v>
      </c>
      <c r="J31" s="12">
        <f t="shared" si="7"/>
        <v>0.59232613908872889</v>
      </c>
      <c r="K31" s="12">
        <f t="shared" si="8"/>
        <v>0.59946949602122013</v>
      </c>
      <c r="L31" s="12">
        <f t="shared" si="9"/>
        <v>0.59052924791086348</v>
      </c>
      <c r="M31" s="12">
        <f t="shared" si="10"/>
        <v>0.63802083333333326</v>
      </c>
      <c r="N31" s="12">
        <f t="shared" si="11"/>
        <v>0.58267716535433078</v>
      </c>
      <c r="O31" s="12">
        <f t="shared" si="12"/>
        <v>0.59718309859154939</v>
      </c>
      <c r="P31" s="12">
        <f t="shared" si="13"/>
        <v>0.60317460317460325</v>
      </c>
      <c r="Q31" s="12">
        <f t="shared" si="14"/>
        <v>0.56812933025404155</v>
      </c>
      <c r="R31" s="12">
        <f t="shared" si="15"/>
        <v>0.58982035928143706</v>
      </c>
      <c r="S31" s="12">
        <f t="shared" si="16"/>
        <v>0.56608478802992523</v>
      </c>
      <c r="T31" s="12">
        <f t="shared" si="17"/>
        <v>0.60980810234541583</v>
      </c>
      <c r="U31" s="12">
        <f t="shared" si="18"/>
        <v>0.60416666666666674</v>
      </c>
      <c r="V31" s="12">
        <f t="shared" si="19"/>
        <v>0.62536023054755041</v>
      </c>
      <c r="W31" s="12">
        <f t="shared" si="20"/>
        <v>0.57869249394673128</v>
      </c>
      <c r="X31" s="12">
        <f t="shared" si="21"/>
        <v>0.56867469879518073</v>
      </c>
      <c r="Y31" s="12">
        <f t="shared" si="22"/>
        <v>0.4925373134328358</v>
      </c>
      <c r="Z31" s="12">
        <f t="shared" si="23"/>
        <v>0.62015503875968991</v>
      </c>
      <c r="AA31" s="12">
        <f t="shared" si="24"/>
        <v>0.60215053763440862</v>
      </c>
      <c r="AB31" s="12">
        <f t="shared" si="25"/>
        <v>0.68421052631578938</v>
      </c>
      <c r="AC31" s="12">
        <f t="shared" si="26"/>
        <v>0.56034482758620685</v>
      </c>
      <c r="AD31" s="12">
        <f t="shared" si="27"/>
        <v>0.56951871657754016</v>
      </c>
      <c r="AE31" s="12">
        <f t="shared" si="28"/>
        <v>0.60169491525423724</v>
      </c>
      <c r="AF31" s="12">
        <f t="shared" si="29"/>
        <v>0.53825857519788922</v>
      </c>
      <c r="AG31" s="12">
        <f t="shared" si="30"/>
        <v>0.59287531806615779</v>
      </c>
      <c r="AH31" s="12">
        <f t="shared" si="31"/>
        <v>0.5871794871794872</v>
      </c>
      <c r="AI31" s="12">
        <f t="shared" si="32"/>
        <v>0.66282420749279536</v>
      </c>
      <c r="AJ31" s="12">
        <f t="shared" si="33"/>
        <v>0.64631043256997456</v>
      </c>
      <c r="AK31" s="12">
        <f t="shared" si="34"/>
        <v>0.5886889460154241</v>
      </c>
      <c r="AL31" s="12">
        <f t="shared" si="35"/>
        <v>0.60372340425531923</v>
      </c>
      <c r="AM31" s="12">
        <f t="shared" si="36"/>
        <v>0.63132530120481922</v>
      </c>
      <c r="AN31" s="12">
        <f t="shared" si="37"/>
        <v>0.63505747126436773</v>
      </c>
      <c r="AO31" s="12">
        <f t="shared" si="38"/>
        <v>0.60382513661202186</v>
      </c>
      <c r="AP31" s="12">
        <f t="shared" si="39"/>
        <v>0.59154929577464788</v>
      </c>
      <c r="AQ31" s="12">
        <f t="shared" si="40"/>
        <v>0.70501474926253693</v>
      </c>
      <c r="AR31" s="12">
        <f t="shared" si="41"/>
        <v>0.63535911602209949</v>
      </c>
      <c r="AS31" s="12">
        <f t="shared" si="42"/>
        <v>0.66767371601208458</v>
      </c>
      <c r="AT31" s="12">
        <f t="shared" si="43"/>
        <v>0.60309278350515472</v>
      </c>
      <c r="AU31" s="12">
        <f t="shared" si="44"/>
        <v>0.59736842105263155</v>
      </c>
      <c r="AV31" s="12">
        <f t="shared" si="45"/>
        <v>0.62729658792650922</v>
      </c>
      <c r="AW31" s="12">
        <f t="shared" si="46"/>
        <v>0.63025210084033612</v>
      </c>
      <c r="AX31" s="12">
        <f t="shared" si="47"/>
        <v>0.57411764705882351</v>
      </c>
      <c r="AY31" s="12">
        <f t="shared" si="48"/>
        <v>0.57250000000000001</v>
      </c>
      <c r="AZ31" s="12">
        <f t="shared" si="49"/>
        <v>0.62674094707520889</v>
      </c>
    </row>
    <row r="32" spans="1:52" s="13" customFormat="1" x14ac:dyDescent="0.4">
      <c r="A32" s="23"/>
      <c r="B32" s="12">
        <v>40</v>
      </c>
      <c r="C32" s="12">
        <f t="shared" si="0"/>
        <v>0.52713178294573648</v>
      </c>
      <c r="D32" s="12">
        <f t="shared" si="1"/>
        <v>0.62087912087912089</v>
      </c>
      <c r="E32" s="12">
        <f t="shared" si="2"/>
        <v>0.60209424083769636</v>
      </c>
      <c r="F32" s="12">
        <f t="shared" si="3"/>
        <v>0.59649122807017552</v>
      </c>
      <c r="G32" s="12">
        <f t="shared" si="4"/>
        <v>0.52796420581655479</v>
      </c>
      <c r="H32" s="12">
        <f t="shared" si="5"/>
        <v>0.55097087378640774</v>
      </c>
      <c r="I32" s="12">
        <f t="shared" si="6"/>
        <v>0.51708428246013671</v>
      </c>
      <c r="J32" s="12">
        <f t="shared" si="7"/>
        <v>0.60191846522781778</v>
      </c>
      <c r="K32" s="12">
        <f t="shared" si="8"/>
        <v>0.57824933687002655</v>
      </c>
      <c r="L32" s="12">
        <f t="shared" si="9"/>
        <v>0.63231197771587744</v>
      </c>
      <c r="M32" s="12">
        <f t="shared" si="10"/>
        <v>0.609375</v>
      </c>
      <c r="N32" s="12">
        <f t="shared" si="11"/>
        <v>0.52755905511811019</v>
      </c>
      <c r="O32" s="12">
        <f t="shared" si="12"/>
        <v>0.60563380281690138</v>
      </c>
      <c r="P32" s="12">
        <f t="shared" si="13"/>
        <v>0.60052910052910047</v>
      </c>
      <c r="Q32" s="12">
        <f t="shared" si="14"/>
        <v>0.51270207852193994</v>
      </c>
      <c r="R32" s="12">
        <f t="shared" si="15"/>
        <v>0.57784431137724557</v>
      </c>
      <c r="S32" s="12">
        <f t="shared" si="16"/>
        <v>0.57605985037406482</v>
      </c>
      <c r="T32" s="12">
        <f t="shared" si="17"/>
        <v>0.56716417910447758</v>
      </c>
      <c r="U32" s="12">
        <f t="shared" si="18"/>
        <v>0.59635416666666674</v>
      </c>
      <c r="V32" s="12">
        <f t="shared" si="19"/>
        <v>0.54755043227665701</v>
      </c>
      <c r="W32" s="12">
        <f t="shared" si="20"/>
        <v>0.5714285714285714</v>
      </c>
      <c r="X32" s="12">
        <f t="shared" si="21"/>
        <v>0.56385542168674696</v>
      </c>
      <c r="Y32" s="12">
        <f t="shared" si="22"/>
        <v>0.4895522388059701</v>
      </c>
      <c r="Z32" s="12">
        <f t="shared" si="23"/>
        <v>0.65116279069767447</v>
      </c>
      <c r="AA32" s="12">
        <f t="shared" si="24"/>
        <v>0.59139784946236562</v>
      </c>
      <c r="AB32" s="12">
        <f t="shared" si="25"/>
        <v>0.63157894736842102</v>
      </c>
      <c r="AC32" s="12">
        <f t="shared" si="26"/>
        <v>0.57471264367816088</v>
      </c>
      <c r="AD32" s="12">
        <f t="shared" si="27"/>
        <v>0.53743315508021394</v>
      </c>
      <c r="AE32" s="12">
        <f t="shared" si="28"/>
        <v>0.6045197740112993</v>
      </c>
      <c r="AF32" s="12">
        <f t="shared" si="29"/>
        <v>0.57783641160949872</v>
      </c>
      <c r="AG32" s="12">
        <f t="shared" si="30"/>
        <v>0.59796437659033086</v>
      </c>
      <c r="AH32" s="12">
        <f t="shared" si="31"/>
        <v>0.55897435897435899</v>
      </c>
      <c r="AI32" s="12">
        <f t="shared" si="32"/>
        <v>0.63112391930835732</v>
      </c>
      <c r="AJ32" s="12">
        <f t="shared" si="33"/>
        <v>0.638676844783715</v>
      </c>
      <c r="AK32" s="12">
        <f t="shared" si="34"/>
        <v>0.64010282776349614</v>
      </c>
      <c r="AL32" s="12">
        <f t="shared" si="35"/>
        <v>0.60904255319148937</v>
      </c>
      <c r="AM32" s="12">
        <f t="shared" si="36"/>
        <v>0.61445783132530118</v>
      </c>
      <c r="AN32" s="12">
        <f t="shared" si="37"/>
        <v>0.5862068965517242</v>
      </c>
      <c r="AO32" s="12">
        <f t="shared" si="38"/>
        <v>0.60655737704918034</v>
      </c>
      <c r="AP32" s="12">
        <f t="shared" si="39"/>
        <v>0.50704225352112675</v>
      </c>
      <c r="AQ32" s="12">
        <f t="shared" si="40"/>
        <v>0.6224188790560472</v>
      </c>
      <c r="AR32" s="12">
        <f t="shared" si="41"/>
        <v>0.59944751381215466</v>
      </c>
      <c r="AS32" s="12">
        <f t="shared" si="42"/>
        <v>0.61027190332326287</v>
      </c>
      <c r="AT32" s="12">
        <f t="shared" si="43"/>
        <v>0.56185567010309279</v>
      </c>
      <c r="AU32" s="12">
        <f t="shared" si="44"/>
        <v>0.56578947368421051</v>
      </c>
      <c r="AV32" s="12">
        <f t="shared" si="45"/>
        <v>0.61417322834645671</v>
      </c>
      <c r="AW32" s="12">
        <f t="shared" si="46"/>
        <v>0.60504201680672276</v>
      </c>
      <c r="AX32" s="12">
        <f t="shared" si="47"/>
        <v>0.53411764705882347</v>
      </c>
      <c r="AY32" s="12">
        <f t="shared" si="48"/>
        <v>0.53500000000000003</v>
      </c>
      <c r="AZ32" s="12">
        <f t="shared" si="49"/>
        <v>0.57103064066852371</v>
      </c>
    </row>
    <row r="33" spans="1:52" s="13" customFormat="1" x14ac:dyDescent="0.4">
      <c r="A33" s="23"/>
      <c r="B33" s="12">
        <v>45</v>
      </c>
      <c r="C33" s="12">
        <f t="shared" si="0"/>
        <v>0.62015503875968991</v>
      </c>
      <c r="D33" s="12">
        <f t="shared" si="1"/>
        <v>0.73901098901098905</v>
      </c>
      <c r="E33" s="12">
        <f t="shared" si="2"/>
        <v>0.71465968586387429</v>
      </c>
      <c r="F33" s="12">
        <f t="shared" si="3"/>
        <v>0.73099415204678364</v>
      </c>
      <c r="G33" s="12">
        <f t="shared" si="4"/>
        <v>0.63758389261744963</v>
      </c>
      <c r="H33" s="12">
        <f t="shared" si="5"/>
        <v>0.66990291262135915</v>
      </c>
      <c r="I33" s="12">
        <f t="shared" si="6"/>
        <v>0.59908883826879267</v>
      </c>
      <c r="J33" s="12">
        <f t="shared" si="7"/>
        <v>0.69304556354916058</v>
      </c>
      <c r="K33" s="12">
        <f t="shared" si="8"/>
        <v>0.67639257294429711</v>
      </c>
      <c r="L33" s="12">
        <f t="shared" si="9"/>
        <v>0.68523676880222839</v>
      </c>
      <c r="M33" s="12">
        <f t="shared" si="10"/>
        <v>0.73177083333333337</v>
      </c>
      <c r="N33" s="12">
        <f t="shared" si="11"/>
        <v>0.63779527559055116</v>
      </c>
      <c r="O33" s="12">
        <f t="shared" si="12"/>
        <v>0.6619718309859155</v>
      </c>
      <c r="P33" s="12">
        <f t="shared" si="13"/>
        <v>0.66666666666666674</v>
      </c>
      <c r="Q33" s="12">
        <f t="shared" si="14"/>
        <v>0.64896073903002316</v>
      </c>
      <c r="R33" s="12">
        <f t="shared" si="15"/>
        <v>0.72455089820359286</v>
      </c>
      <c r="S33" s="12">
        <f t="shared" si="16"/>
        <v>0.65586034912718205</v>
      </c>
      <c r="T33" s="12">
        <f t="shared" si="17"/>
        <v>0.66311300639658843</v>
      </c>
      <c r="U33" s="12">
        <f t="shared" si="18"/>
        <v>0.66145833333333326</v>
      </c>
      <c r="V33" s="12">
        <f t="shared" si="19"/>
        <v>0.72622478386167144</v>
      </c>
      <c r="W33" s="12">
        <f t="shared" si="20"/>
        <v>0.65375302663438251</v>
      </c>
      <c r="X33" s="12">
        <f t="shared" si="21"/>
        <v>0.69397590361445782</v>
      </c>
      <c r="Y33" s="12">
        <f t="shared" si="22"/>
        <v>0.62985074626865667</v>
      </c>
      <c r="Z33" s="12">
        <f t="shared" si="23"/>
        <v>0.7157622739018088</v>
      </c>
      <c r="AA33" s="12">
        <f t="shared" si="24"/>
        <v>0.70967741935483875</v>
      </c>
      <c r="AB33" s="12">
        <f t="shared" si="25"/>
        <v>0.77543859649122804</v>
      </c>
      <c r="AC33" s="12">
        <f t="shared" si="26"/>
        <v>0.68390804597701149</v>
      </c>
      <c r="AD33" s="12">
        <f t="shared" si="27"/>
        <v>0.69251336898395721</v>
      </c>
      <c r="AE33" s="12">
        <f t="shared" si="28"/>
        <v>0.71186440677966101</v>
      </c>
      <c r="AF33" s="12">
        <f t="shared" si="29"/>
        <v>0.61477572559366755</v>
      </c>
      <c r="AG33" s="12">
        <f t="shared" si="30"/>
        <v>0.66412213740458015</v>
      </c>
      <c r="AH33" s="12">
        <f t="shared" si="31"/>
        <v>0.68461538461538463</v>
      </c>
      <c r="AI33" s="12">
        <f t="shared" si="32"/>
        <v>0.72910662824207484</v>
      </c>
      <c r="AJ33" s="12">
        <f t="shared" si="33"/>
        <v>0.74045801526717558</v>
      </c>
      <c r="AK33" s="12">
        <f t="shared" si="34"/>
        <v>0.71979434447300772</v>
      </c>
      <c r="AL33" s="12">
        <f t="shared" si="35"/>
        <v>0.70478723404255317</v>
      </c>
      <c r="AM33" s="12">
        <f t="shared" si="36"/>
        <v>0.73012048192771084</v>
      </c>
      <c r="AN33" s="12">
        <f t="shared" si="37"/>
        <v>0.6637931034482758</v>
      </c>
      <c r="AO33" s="12">
        <f t="shared" si="38"/>
        <v>0.77595628415300544</v>
      </c>
      <c r="AP33" s="12">
        <f t="shared" si="39"/>
        <v>0.6450704225352113</v>
      </c>
      <c r="AQ33" s="12">
        <f t="shared" si="40"/>
        <v>0.75516224188790559</v>
      </c>
      <c r="AR33" s="12">
        <f t="shared" si="41"/>
        <v>0.68232044198895025</v>
      </c>
      <c r="AS33" s="12">
        <f t="shared" si="42"/>
        <v>0.73413897280966767</v>
      </c>
      <c r="AT33" s="12">
        <f t="shared" si="43"/>
        <v>0.67010309278350522</v>
      </c>
      <c r="AU33" s="12">
        <f t="shared" si="44"/>
        <v>0.68421052631578949</v>
      </c>
      <c r="AV33" s="12">
        <f t="shared" si="45"/>
        <v>0.66929133858267709</v>
      </c>
      <c r="AW33" s="12">
        <f t="shared" si="46"/>
        <v>0.73109243697478987</v>
      </c>
      <c r="AX33" s="12">
        <f t="shared" si="47"/>
        <v>0.66117647058823525</v>
      </c>
      <c r="AY33" s="12">
        <f t="shared" si="48"/>
        <v>0.625</v>
      </c>
      <c r="AZ33" s="12">
        <f t="shared" si="49"/>
        <v>0.70473537604456826</v>
      </c>
    </row>
    <row r="34" spans="1:52" s="13" customFormat="1" x14ac:dyDescent="0.4">
      <c r="A34" s="24"/>
      <c r="B34" s="12">
        <v>50</v>
      </c>
      <c r="C34" s="12">
        <f t="shared" si="0"/>
        <v>0.50904392764857875</v>
      </c>
      <c r="D34" s="12">
        <f t="shared" si="1"/>
        <v>0.49450549450549453</v>
      </c>
      <c r="E34" s="12">
        <f t="shared" si="2"/>
        <v>0.54188481675392675</v>
      </c>
      <c r="F34" s="12">
        <f t="shared" si="3"/>
        <v>0.57017543859649122</v>
      </c>
      <c r="G34" s="12">
        <f t="shared" si="4"/>
        <v>0.45190156599552578</v>
      </c>
      <c r="H34" s="12">
        <f t="shared" si="5"/>
        <v>0.46844660194174759</v>
      </c>
      <c r="I34" s="12">
        <f t="shared" si="6"/>
        <v>0.45558086560364464</v>
      </c>
      <c r="J34" s="12">
        <f t="shared" si="7"/>
        <v>0.57074340527577938</v>
      </c>
      <c r="K34" s="12">
        <f t="shared" si="8"/>
        <v>0.49336870026525204</v>
      </c>
      <c r="L34" s="12">
        <f t="shared" si="9"/>
        <v>0.53481894150417819</v>
      </c>
      <c r="M34" s="12">
        <f t="shared" si="10"/>
        <v>0.5390625</v>
      </c>
      <c r="N34" s="12">
        <f t="shared" si="11"/>
        <v>0.45669291338582685</v>
      </c>
      <c r="O34" s="12">
        <f t="shared" si="12"/>
        <v>0.52394366197183095</v>
      </c>
      <c r="P34" s="12">
        <f t="shared" si="13"/>
        <v>0.51587301587301582</v>
      </c>
      <c r="Q34" s="12">
        <f t="shared" si="14"/>
        <v>0.43648960739030018</v>
      </c>
      <c r="R34" s="12">
        <f t="shared" si="15"/>
        <v>0.48502994011976053</v>
      </c>
      <c r="S34" s="12">
        <f t="shared" si="16"/>
        <v>0.50124688279301743</v>
      </c>
      <c r="T34" s="12">
        <f t="shared" si="17"/>
        <v>0.50319829424307039</v>
      </c>
      <c r="U34" s="12">
        <f t="shared" si="18"/>
        <v>0.5390625</v>
      </c>
      <c r="V34" s="12">
        <f t="shared" si="19"/>
        <v>0.50432276657060515</v>
      </c>
      <c r="W34" s="12">
        <f t="shared" si="20"/>
        <v>0.46973365617433416</v>
      </c>
      <c r="X34" s="12">
        <f t="shared" si="21"/>
        <v>0.48433734939759032</v>
      </c>
      <c r="Y34" s="12">
        <f t="shared" si="22"/>
        <v>0.43582089552238812</v>
      </c>
      <c r="Z34" s="12">
        <f t="shared" si="23"/>
        <v>0.53488372093023262</v>
      </c>
      <c r="AA34" s="12">
        <f t="shared" si="24"/>
        <v>0.5</v>
      </c>
      <c r="AB34" s="12">
        <f t="shared" si="25"/>
        <v>0.59649122807017541</v>
      </c>
      <c r="AC34" s="12">
        <f t="shared" si="26"/>
        <v>0.47413793103448276</v>
      </c>
      <c r="AD34" s="12">
        <f t="shared" si="27"/>
        <v>0.47860962566844922</v>
      </c>
      <c r="AE34" s="12">
        <f t="shared" si="28"/>
        <v>0.50564971751412435</v>
      </c>
      <c r="AF34" s="12">
        <f t="shared" si="29"/>
        <v>0.49076517150395782</v>
      </c>
      <c r="AG34" s="12">
        <f t="shared" si="30"/>
        <v>0.49363867684478369</v>
      </c>
      <c r="AH34" s="12">
        <f t="shared" si="31"/>
        <v>0.51025641025641022</v>
      </c>
      <c r="AI34" s="12">
        <f t="shared" si="32"/>
        <v>0.56772334293948123</v>
      </c>
      <c r="AJ34" s="12">
        <f t="shared" si="33"/>
        <v>0.54961832061068705</v>
      </c>
      <c r="AK34" s="12">
        <f t="shared" si="34"/>
        <v>0.52442159383033427</v>
      </c>
      <c r="AL34" s="12">
        <f t="shared" si="35"/>
        <v>0.5186170212765957</v>
      </c>
      <c r="AM34" s="12">
        <f t="shared" si="36"/>
        <v>0.57108433734939756</v>
      </c>
      <c r="AN34" s="12">
        <f t="shared" si="37"/>
        <v>0.5431034482758621</v>
      </c>
      <c r="AO34" s="12">
        <f t="shared" si="38"/>
        <v>0.49453551912568305</v>
      </c>
      <c r="AP34" s="12">
        <f t="shared" si="39"/>
        <v>0.49295774647887325</v>
      </c>
      <c r="AQ34" s="12">
        <f t="shared" si="40"/>
        <v>0.55457227138643073</v>
      </c>
      <c r="AR34" s="12">
        <f t="shared" si="41"/>
        <v>0.47237569060773477</v>
      </c>
      <c r="AS34" s="12">
        <f t="shared" si="42"/>
        <v>0.57703927492447127</v>
      </c>
      <c r="AT34" s="12">
        <f t="shared" si="43"/>
        <v>0.52061855670103097</v>
      </c>
      <c r="AU34" s="12">
        <f t="shared" si="44"/>
        <v>0.49736842105263157</v>
      </c>
      <c r="AV34" s="12">
        <f t="shared" si="45"/>
        <v>0.54855643044619429</v>
      </c>
      <c r="AW34" s="12">
        <f t="shared" si="46"/>
        <v>0.49019607843137258</v>
      </c>
      <c r="AX34" s="12">
        <f t="shared" si="47"/>
        <v>0.50588235294117645</v>
      </c>
      <c r="AY34" s="12">
        <f t="shared" si="48"/>
        <v>0.47500000000000009</v>
      </c>
      <c r="AZ34" s="12">
        <f t="shared" si="49"/>
        <v>0.50974930362116999</v>
      </c>
    </row>
    <row r="35" spans="1:52" x14ac:dyDescent="0.4">
      <c r="B35" s="25" t="s">
        <v>13</v>
      </c>
      <c r="C35" s="12">
        <v>3.4330815909978689E-3</v>
      </c>
      <c r="D35" s="12">
        <v>3.432350724556076E-3</v>
      </c>
      <c r="E35" s="12">
        <v>3.373683100692026E-3</v>
      </c>
      <c r="F35" s="12">
        <v>3.3184527967330671E-3</v>
      </c>
      <c r="G35" s="12">
        <v>3.0875193086697512E-3</v>
      </c>
      <c r="H35" s="12">
        <v>3.3605462116240688E-3</v>
      </c>
      <c r="I35" s="12">
        <v>2.908858205987231E-3</v>
      </c>
      <c r="J35" s="12">
        <v>3.5211458257709129E-3</v>
      </c>
      <c r="K35" s="12">
        <v>3.3742449060515712E-3</v>
      </c>
      <c r="L35" s="12">
        <v>3.235210135011074E-3</v>
      </c>
      <c r="M35" s="12">
        <v>3.6147521576135248E-3</v>
      </c>
      <c r="N35" s="12">
        <v>3.430170563928879E-3</v>
      </c>
      <c r="O35" s="12">
        <v>3.3522954237062358E-3</v>
      </c>
      <c r="P35" s="12">
        <v>3.4795765231654101E-3</v>
      </c>
      <c r="Q35" s="12">
        <v>3.1516513333367702E-3</v>
      </c>
      <c r="R35" s="12">
        <v>3.454902495495021E-3</v>
      </c>
      <c r="S35" s="12">
        <v>3.3430173888376932E-3</v>
      </c>
      <c r="T35" s="12">
        <v>3.5961881895136849E-3</v>
      </c>
      <c r="U35" s="12">
        <v>3.2986008528242479E-3</v>
      </c>
      <c r="V35" s="12">
        <v>3.3116312739384611E-3</v>
      </c>
      <c r="W35" s="12">
        <v>3.320751838747128E-3</v>
      </c>
      <c r="X35" s="12">
        <v>3.388692965638871E-3</v>
      </c>
      <c r="Y35" s="12">
        <v>3.0011497111433992E-3</v>
      </c>
      <c r="Z35" s="12">
        <v>3.8322683317277991E-3</v>
      </c>
      <c r="AA35" s="12">
        <v>3.3796182137385161E-3</v>
      </c>
      <c r="AB35" s="12">
        <v>3.645396838906162E-3</v>
      </c>
      <c r="AC35" s="12">
        <v>3.3071549350622452E-3</v>
      </c>
      <c r="AD35" s="12">
        <v>3.3628640330137958E-3</v>
      </c>
      <c r="AE35" s="12">
        <v>3.4324767907160112E-3</v>
      </c>
      <c r="AF35" s="12">
        <v>3.001831822814E-3</v>
      </c>
      <c r="AG35" s="12">
        <v>3.4817823869503122E-3</v>
      </c>
      <c r="AH35" s="12">
        <v>3.3575724462112568E-3</v>
      </c>
      <c r="AI35" s="12">
        <v>3.4187903369899079E-3</v>
      </c>
      <c r="AJ35" s="12">
        <v>3.7185454846647599E-3</v>
      </c>
      <c r="AK35" s="12">
        <v>3.6514768282502911E-3</v>
      </c>
      <c r="AL35" s="12">
        <v>3.425310151132416E-3</v>
      </c>
      <c r="AM35" s="12">
        <v>3.4404298489955241E-3</v>
      </c>
      <c r="AN35" s="12">
        <v>3.071466250289544E-3</v>
      </c>
      <c r="AO35" s="12">
        <v>3.689440406055474E-3</v>
      </c>
      <c r="AP35" s="12">
        <v>2.9365746692993572E-3</v>
      </c>
      <c r="AQ35" s="12">
        <v>3.5933498127846569E-3</v>
      </c>
      <c r="AR35" s="12">
        <v>3.1728382436865209E-3</v>
      </c>
      <c r="AS35" s="12">
        <v>3.6565626338864511E-3</v>
      </c>
      <c r="AT35" s="12">
        <v>3.3562454858094711E-3</v>
      </c>
      <c r="AU35" s="12">
        <v>3.4362985167443109E-3</v>
      </c>
      <c r="AV35" s="12">
        <v>3.3768158795825752E-3</v>
      </c>
      <c r="AW35" s="12">
        <v>3.3463307511767842E-3</v>
      </c>
      <c r="AX35" s="12">
        <v>3.3115145974827571E-3</v>
      </c>
      <c r="AY35" s="12">
        <v>3.0637219297820679E-3</v>
      </c>
      <c r="AZ35" s="12">
        <v>3.2437786252920262E-3</v>
      </c>
    </row>
    <row r="36" spans="1:52" x14ac:dyDescent="0.4">
      <c r="B36" s="25" t="s">
        <v>14</v>
      </c>
      <c r="C36" s="12">
        <v>8.8978666694438102E-3</v>
      </c>
      <c r="D36" s="12">
        <v>9.421880183360043E-3</v>
      </c>
      <c r="E36" s="12">
        <v>2.3362926897795622E-2</v>
      </c>
      <c r="F36" s="12">
        <v>4.6069273332127292E-2</v>
      </c>
      <c r="G36" s="12">
        <v>-5.6070208584148018E-3</v>
      </c>
      <c r="H36" s="12">
        <v>-5.9991843619122687E-4</v>
      </c>
      <c r="I36" s="12">
        <v>3.7263668304406421E-3</v>
      </c>
      <c r="J36" s="12">
        <v>3.8909462193677857E-2</v>
      </c>
      <c r="K36" s="12">
        <v>1.2462431096526561E-3</v>
      </c>
      <c r="L36" s="12">
        <v>1.2750374299433209E-2</v>
      </c>
      <c r="M36" s="12">
        <v>-7.0717533757603257E-3</v>
      </c>
      <c r="N36" s="12">
        <v>9.8716126139645199E-3</v>
      </c>
      <c r="O36" s="12">
        <v>2.613998241669363E-2</v>
      </c>
      <c r="P36" s="12">
        <v>2.2644861364627841E-2</v>
      </c>
      <c r="Q36" s="12">
        <v>-1.4019447579854899E-2</v>
      </c>
      <c r="R36" s="12">
        <v>5.5320234401313173E-3</v>
      </c>
      <c r="S36" s="12">
        <v>1.1686552193446E-2</v>
      </c>
      <c r="T36" s="12">
        <v>8.4777023245854455E-3</v>
      </c>
      <c r="U36" s="12">
        <v>2.931393913941166E-2</v>
      </c>
      <c r="V36" s="12">
        <v>-5.6593427094497328E-3</v>
      </c>
      <c r="W36" s="12">
        <v>6.0054926478669834E-4</v>
      </c>
      <c r="X36" s="12">
        <v>-1.046289286986612E-2</v>
      </c>
      <c r="Y36" s="12">
        <v>-1.3634143397460609E-2</v>
      </c>
      <c r="Z36" s="12">
        <v>1.410644482298867E-2</v>
      </c>
      <c r="AA36" s="12">
        <v>-3.3067554234411538E-2</v>
      </c>
      <c r="AB36" s="12">
        <v>1.9322526692719721E-2</v>
      </c>
      <c r="AC36" s="12">
        <v>2.0924417502067579E-2</v>
      </c>
      <c r="AD36" s="12">
        <v>-2.3845608529804552E-2</v>
      </c>
      <c r="AE36" s="12">
        <v>-3.0808958678823831E-2</v>
      </c>
      <c r="AF36" s="12">
        <v>2.5622143232820031E-2</v>
      </c>
      <c r="AG36" s="12">
        <v>2.0163235028055729E-2</v>
      </c>
      <c r="AH36" s="12">
        <v>1.7870287700893051E-2</v>
      </c>
      <c r="AI36" s="12">
        <v>3.6699789323238752E-2</v>
      </c>
      <c r="AJ36" s="12">
        <v>2.1789031430475999E-2</v>
      </c>
      <c r="AK36" s="12">
        <v>2.9044531492069541E-3</v>
      </c>
      <c r="AL36" s="12">
        <v>3.3408442351703933E-2</v>
      </c>
      <c r="AM36" s="12">
        <v>1.1863224003178409E-2</v>
      </c>
      <c r="AN36" s="12">
        <v>4.8107534928338358E-2</v>
      </c>
      <c r="AO36" s="12">
        <v>-1.7144204844996461E-2</v>
      </c>
      <c r="AP36" s="12">
        <v>2.1858447030481901E-2</v>
      </c>
      <c r="AQ36" s="12">
        <v>7.1057566970700314E-4</v>
      </c>
      <c r="AR36" s="12">
        <v>-9.8103623954394759E-3</v>
      </c>
      <c r="AS36" s="12">
        <v>1.3663379096492401E-3</v>
      </c>
      <c r="AT36" s="12">
        <v>1.7470984934487011E-2</v>
      </c>
      <c r="AU36" s="12">
        <v>5.695286292953794E-3</v>
      </c>
      <c r="AV36" s="12">
        <v>2.872323070392346E-2</v>
      </c>
      <c r="AW36" s="12">
        <v>-2.30396555975565E-2</v>
      </c>
      <c r="AX36" s="12">
        <v>1.7929481664690331E-2</v>
      </c>
      <c r="AY36" s="12">
        <v>3.1688215607035997E-2</v>
      </c>
      <c r="AZ36" s="12">
        <v>3.0574609952114811E-3</v>
      </c>
    </row>
    <row r="37" spans="1:52" x14ac:dyDescent="0.4">
      <c r="B37" s="25" t="s">
        <v>15</v>
      </c>
      <c r="C37" s="12">
        <v>113.9215957919827</v>
      </c>
      <c r="D37" s="12">
        <v>113.7931846598093</v>
      </c>
      <c r="E37" s="12">
        <v>111.6397307811592</v>
      </c>
      <c r="F37" s="12">
        <v>106.6553446281679</v>
      </c>
      <c r="G37" s="12">
        <v>131.36987345130791</v>
      </c>
      <c r="H37" s="12">
        <v>119.2067875902207</v>
      </c>
      <c r="I37" s="12">
        <v>136.22995866691591</v>
      </c>
      <c r="J37" s="12">
        <v>102.5491574826401</v>
      </c>
      <c r="K37" s="12">
        <v>118.1757009324364</v>
      </c>
      <c r="L37" s="12">
        <v>119.6984460173995</v>
      </c>
      <c r="M37" s="12">
        <v>112.61401491064071</v>
      </c>
      <c r="N37" s="12">
        <v>113.734398950467</v>
      </c>
      <c r="O37" s="12">
        <v>111.5235891620714</v>
      </c>
      <c r="P37" s="12">
        <v>108.4485816371953</v>
      </c>
      <c r="Q37" s="12">
        <v>131.36587896019489</v>
      </c>
      <c r="R37" s="12">
        <v>114.17629790543459</v>
      </c>
      <c r="S37" s="12">
        <v>116.1565743280694</v>
      </c>
      <c r="T37" s="12">
        <v>108.8714708582479</v>
      </c>
      <c r="U37" s="12">
        <v>112.37675529708559</v>
      </c>
      <c r="V37" s="12">
        <v>122.49532304573469</v>
      </c>
      <c r="W37" s="12">
        <v>120.2738024789895</v>
      </c>
      <c r="X37" s="12">
        <v>121.12720067351439</v>
      </c>
      <c r="Y37" s="12">
        <v>137.82522806563739</v>
      </c>
      <c r="Z37" s="12">
        <v>100.6958599381347</v>
      </c>
      <c r="AA37" s="12">
        <v>128.14096943670879</v>
      </c>
      <c r="AB37" s="12">
        <v>104.4268951035538</v>
      </c>
      <c r="AC37" s="12">
        <v>114.62286767366029</v>
      </c>
      <c r="AD37" s="12">
        <v>126.0370934919883</v>
      </c>
      <c r="AE37" s="12">
        <v>125.5096494298386</v>
      </c>
      <c r="AF37" s="12">
        <v>124.7164660997657</v>
      </c>
      <c r="AG37" s="12">
        <v>109.09262060591981</v>
      </c>
      <c r="AH37" s="12">
        <v>113.8113081462497</v>
      </c>
      <c r="AI37" s="12">
        <v>106.265718241333</v>
      </c>
      <c r="AJ37" s="12">
        <v>101.7093834482492</v>
      </c>
      <c r="AK37" s="12">
        <v>108.7492994008873</v>
      </c>
      <c r="AL37" s="12">
        <v>107.0243398330221</v>
      </c>
      <c r="AM37" s="12">
        <v>112.81636104574051</v>
      </c>
      <c r="AN37" s="12">
        <v>114.5682343208196</v>
      </c>
      <c r="AO37" s="12">
        <v>113.0643563615604</v>
      </c>
      <c r="AP37" s="12">
        <v>128.7696025314213</v>
      </c>
      <c r="AQ37" s="12">
        <v>111.11899623846109</v>
      </c>
      <c r="AR37" s="12">
        <v>129.16207222694121</v>
      </c>
      <c r="AS37" s="12">
        <v>109.01868831565859</v>
      </c>
      <c r="AT37" s="12">
        <v>113.9752788295381</v>
      </c>
      <c r="AU37" s="12">
        <v>114.7469324290913</v>
      </c>
      <c r="AV37" s="12">
        <v>109.948774980877</v>
      </c>
      <c r="AW37" s="12">
        <v>126.4189606627464</v>
      </c>
      <c r="AX37" s="12">
        <v>115.3763654328264</v>
      </c>
      <c r="AY37" s="12">
        <v>120.2171061324626</v>
      </c>
      <c r="AZ37" s="12">
        <v>122.37041575827431</v>
      </c>
    </row>
    <row r="38" spans="1:52" x14ac:dyDescent="0.4">
      <c r="C38" s="4">
        <f t="shared" ref="C38" si="50">1-C23/0.387</f>
        <v>0.50904392764857875</v>
      </c>
    </row>
  </sheetData>
  <mergeCells count="3">
    <mergeCell ref="A2:A12"/>
    <mergeCell ref="A13:A23"/>
    <mergeCell ref="A24:A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29</vt:i4>
      </vt:variant>
    </vt:vector>
  </HeadingPairs>
  <TitlesOfParts>
    <vt:vector size="40" baseType="lpstr">
      <vt:lpstr>Baseline</vt:lpstr>
      <vt:lpstr>FasterRCNN-1-1-3</vt:lpstr>
      <vt:lpstr>FasterRCNN-1-1-3.3</vt:lpstr>
      <vt:lpstr>YOLOv3-1-1-3</vt:lpstr>
      <vt:lpstr>YOLOv3-1-1-3.3</vt:lpstr>
      <vt:lpstr>FSAF-1-1-3</vt:lpstr>
      <vt:lpstr>FSAF-1-1-3.3</vt:lpstr>
      <vt:lpstr>FCOS-1-1-3</vt:lpstr>
      <vt:lpstr>FCOS-1-1-3.3</vt:lpstr>
      <vt:lpstr>PVTv2-1-1-3</vt:lpstr>
      <vt:lpstr>PVTv2-1-1-3.3</vt:lpstr>
      <vt:lpstr>'YOLOv3-1-1-3'!log</vt:lpstr>
      <vt:lpstr>'YOLOv3-1-1-3.3'!log</vt:lpstr>
      <vt:lpstr>'YOLOv3-1-1-3'!log_1</vt:lpstr>
      <vt:lpstr>'YOLOv3-1-1-3.3'!log_1</vt:lpstr>
      <vt:lpstr>'FCOS-1-1-3'!log_2</vt:lpstr>
      <vt:lpstr>'FCOS-1-1-3.3'!log_2</vt:lpstr>
      <vt:lpstr>'FSAF-1-1-3'!log_2</vt:lpstr>
      <vt:lpstr>'FSAF-1-1-3.3'!log_2</vt:lpstr>
      <vt:lpstr>'PVTv2-1-1-3'!log_3</vt:lpstr>
      <vt:lpstr>'PVTv2-1-1-3.3'!log_3</vt:lpstr>
      <vt:lpstr>'FasterRCNN-1-1-3'!log4_</vt:lpstr>
      <vt:lpstr>'FasterRCNN-1-1-3.3'!log4_</vt:lpstr>
      <vt:lpstr>'FCOS-1-1-3'!log4_</vt:lpstr>
      <vt:lpstr>'FCOS-1-1-3.3'!log4_</vt:lpstr>
      <vt:lpstr>'FSAF-1-1-3'!log4_</vt:lpstr>
      <vt:lpstr>'FSAF-1-1-3.3'!log4_</vt:lpstr>
      <vt:lpstr>'PVTv2-1-1-3'!log4_</vt:lpstr>
      <vt:lpstr>'PVTv2-1-1-3.3'!log4_</vt:lpstr>
      <vt:lpstr>'YOLOv3-1-1-3'!log4_</vt:lpstr>
      <vt:lpstr>'YOLOv3-1-1-3.3'!log4_</vt:lpstr>
      <vt:lpstr>'FasterRCNN-1-1-3'!log6_2</vt:lpstr>
      <vt:lpstr>'FasterRCNN-1-1-3.3'!log6_2</vt:lpstr>
      <vt:lpstr>'FCOS-1-1-3'!log6_2</vt:lpstr>
      <vt:lpstr>'PVTv2-1-1-3.3'!log6_2</vt:lpstr>
      <vt:lpstr>'YOLOv3-1-1-3'!log6_2</vt:lpstr>
      <vt:lpstr>'YOLOv3-1-1-3.3'!log6_2</vt:lpstr>
      <vt:lpstr>'FCOS-1-1-3.3'!test50fcos_low_3.3_1</vt:lpstr>
      <vt:lpstr>'FSAF-1-1-3.3'!test50fsaf_low_3.3</vt:lpstr>
      <vt:lpstr>'YOLOv3-1-1-3.3'!test50yololow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2015-06-05T18:19:34Z</dcterms:created>
  <dcterms:modified xsi:type="dcterms:W3CDTF">2023-02-11T07:52:07Z</dcterms:modified>
</cp:coreProperties>
</file>