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qu/OneDrive - Southern Methodist University/SMU-Study/S3/surgery-video-analysis/labels/"/>
    </mc:Choice>
  </mc:AlternateContent>
  <xr:revisionPtr revIDLastSave="1" documentId="11_BF5FBDE0D6640B42C826547A7679B60CEB02213E" xr6:coauthVersionLast="45" xr6:coauthVersionMax="45" xr10:uidLastSave="{3083AEA1-3A1D-4FD7-84A6-C4BD6741F4F9}"/>
  <bookViews>
    <workbookView xWindow="0" yWindow="460" windowWidth="28800" windowHeight="17540" activeTab="3" xr2:uid="{00000000-000D-0000-FFFF-FFFF00000000}"/>
  </bookViews>
  <sheets>
    <sheet name="Overall Data" sheetId="1" r:id="rId1"/>
    <sheet name="Gears.Pace" sheetId="3" r:id="rId2"/>
    <sheet name="Data by Training Level" sheetId="4" r:id="rId3"/>
    <sheet name="All Short Video Codes" sheetId="5" r:id="rId4"/>
    <sheet name="Duration Eval" sheetId="6" r:id="rId5"/>
  </sheets>
  <definedNames>
    <definedName name="_xlnm._FilterDatabase" localSheetId="4" hidden="1">'Duration Eval'!$A$1:$U$115</definedName>
    <definedName name="_xlnm.Criteria" localSheetId="4">'Duration Eval'!#REF!</definedName>
  </definedNames>
  <calcPr calcId="191029" calcCompleted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9" i="6"/>
  <c r="W10" i="6"/>
  <c r="W11" i="6"/>
  <c r="W12" i="6"/>
  <c r="W13" i="6"/>
  <c r="W81" i="6"/>
  <c r="W82" i="6"/>
  <c r="W83" i="6"/>
  <c r="W84" i="6"/>
  <c r="W85" i="6"/>
  <c r="W15" i="6"/>
  <c r="W16" i="6"/>
  <c r="W17" i="6"/>
  <c r="W18" i="6"/>
  <c r="W19" i="6"/>
  <c r="W63" i="6"/>
  <c r="W64" i="6"/>
  <c r="W65" i="6"/>
  <c r="W66" i="6"/>
  <c r="W67" i="6"/>
  <c r="W87" i="6"/>
  <c r="W88" i="6"/>
  <c r="W89" i="6"/>
  <c r="W90" i="6"/>
  <c r="W91" i="6"/>
  <c r="W21" i="6"/>
  <c r="W22" i="6"/>
  <c r="W23" i="6"/>
  <c r="W24" i="6"/>
  <c r="W25" i="6"/>
  <c r="W27" i="6"/>
  <c r="W28" i="6"/>
  <c r="W29" i="6"/>
  <c r="W30" i="6"/>
  <c r="W31" i="6"/>
  <c r="W33" i="6"/>
  <c r="W34" i="6"/>
  <c r="W35" i="6"/>
  <c r="W36" i="6"/>
  <c r="W37" i="6"/>
  <c r="W39" i="6"/>
  <c r="W40" i="6"/>
  <c r="W41" i="6"/>
  <c r="W42" i="6"/>
  <c r="W43" i="6"/>
  <c r="W93" i="6"/>
  <c r="W94" i="6"/>
  <c r="W95" i="6"/>
  <c r="W96" i="6"/>
  <c r="W97" i="6"/>
  <c r="W69" i="6"/>
  <c r="W70" i="6"/>
  <c r="W71" i="6"/>
  <c r="W72" i="6"/>
  <c r="W73" i="6"/>
  <c r="W45" i="6"/>
  <c r="W46" i="6"/>
  <c r="W47" i="6"/>
  <c r="W48" i="6"/>
  <c r="W49" i="6"/>
  <c r="W105" i="6"/>
  <c r="W106" i="6"/>
  <c r="W107" i="6"/>
  <c r="W108" i="6"/>
  <c r="W109" i="6"/>
  <c r="W51" i="6"/>
  <c r="W52" i="6"/>
  <c r="W53" i="6"/>
  <c r="W54" i="6"/>
  <c r="W55" i="6"/>
  <c r="W57" i="6"/>
  <c r="W58" i="6"/>
  <c r="W59" i="6"/>
  <c r="W60" i="6"/>
  <c r="W61" i="6"/>
  <c r="W99" i="6"/>
  <c r="W100" i="6"/>
  <c r="W101" i="6"/>
  <c r="W102" i="6"/>
  <c r="W103" i="6"/>
  <c r="W75" i="6"/>
  <c r="W76" i="6"/>
  <c r="W77" i="6"/>
  <c r="W78" i="6"/>
  <c r="W79" i="6"/>
  <c r="W111" i="6"/>
  <c r="W112" i="6"/>
  <c r="W113" i="6"/>
  <c r="W114" i="6"/>
  <c r="W115" i="6"/>
  <c r="V3" i="6"/>
  <c r="V4" i="6"/>
  <c r="V5" i="6"/>
  <c r="V6" i="6"/>
  <c r="V7" i="6"/>
  <c r="V9" i="6"/>
  <c r="V10" i="6"/>
  <c r="V11" i="6"/>
  <c r="V12" i="6"/>
  <c r="V13" i="6"/>
  <c r="V81" i="6"/>
  <c r="V82" i="6"/>
  <c r="V83" i="6"/>
  <c r="V84" i="6"/>
  <c r="V85" i="6"/>
  <c r="V15" i="6"/>
  <c r="V16" i="6"/>
  <c r="V17" i="6"/>
  <c r="V18" i="6"/>
  <c r="V19" i="6"/>
  <c r="V63" i="6"/>
  <c r="V64" i="6"/>
  <c r="V65" i="6"/>
  <c r="V66" i="6"/>
  <c r="V67" i="6"/>
  <c r="V87" i="6"/>
  <c r="V88" i="6"/>
  <c r="V89" i="6"/>
  <c r="V90" i="6"/>
  <c r="V91" i="6"/>
  <c r="V21" i="6"/>
  <c r="V22" i="6"/>
  <c r="V23" i="6"/>
  <c r="V24" i="6"/>
  <c r="V25" i="6"/>
  <c r="V27" i="6"/>
  <c r="V28" i="6"/>
  <c r="V29" i="6"/>
  <c r="V30" i="6"/>
  <c r="V31" i="6"/>
  <c r="V33" i="6"/>
  <c r="V34" i="6"/>
  <c r="V35" i="6"/>
  <c r="V36" i="6"/>
  <c r="V37" i="6"/>
  <c r="V39" i="6"/>
  <c r="V40" i="6"/>
  <c r="V41" i="6"/>
  <c r="V42" i="6"/>
  <c r="V43" i="6"/>
  <c r="V93" i="6"/>
  <c r="V94" i="6"/>
  <c r="V95" i="6"/>
  <c r="V96" i="6"/>
  <c r="V97" i="6"/>
  <c r="V69" i="6"/>
  <c r="V70" i="6"/>
  <c r="V71" i="6"/>
  <c r="V72" i="6"/>
  <c r="V73" i="6"/>
  <c r="V45" i="6"/>
  <c r="V46" i="6"/>
  <c r="V47" i="6"/>
  <c r="V48" i="6"/>
  <c r="V49" i="6"/>
  <c r="V105" i="6"/>
  <c r="V106" i="6"/>
  <c r="V107" i="6"/>
  <c r="V108" i="6"/>
  <c r="V109" i="6"/>
  <c r="V51" i="6"/>
  <c r="V52" i="6"/>
  <c r="V53" i="6"/>
  <c r="V54" i="6"/>
  <c r="V55" i="6"/>
  <c r="V57" i="6"/>
  <c r="V58" i="6"/>
  <c r="V59" i="6"/>
  <c r="V60" i="6"/>
  <c r="V61" i="6"/>
  <c r="V99" i="6"/>
  <c r="V100" i="6"/>
  <c r="V101" i="6"/>
  <c r="V102" i="6"/>
  <c r="V103" i="6"/>
  <c r="V75" i="6"/>
  <c r="V76" i="6"/>
  <c r="V77" i="6"/>
  <c r="V78" i="6"/>
  <c r="V79" i="6"/>
  <c r="V111" i="6"/>
  <c r="V112" i="6"/>
  <c r="V113" i="6"/>
  <c r="V114" i="6"/>
  <c r="V115" i="6"/>
  <c r="R3" i="6"/>
  <c r="R4" i="6"/>
  <c r="R5" i="6"/>
  <c r="R6" i="6"/>
  <c r="R7" i="6"/>
  <c r="R9" i="6"/>
  <c r="R10" i="6"/>
  <c r="R11" i="6"/>
  <c r="R12" i="6"/>
  <c r="R13" i="6"/>
  <c r="R81" i="6"/>
  <c r="R82" i="6"/>
  <c r="R83" i="6"/>
  <c r="R84" i="6"/>
  <c r="R85" i="6"/>
  <c r="R15" i="6"/>
  <c r="R16" i="6"/>
  <c r="R17" i="6"/>
  <c r="R18" i="6"/>
  <c r="R19" i="6"/>
  <c r="R63" i="6"/>
  <c r="R64" i="6"/>
  <c r="R65" i="6"/>
  <c r="R66" i="6"/>
  <c r="R67" i="6"/>
  <c r="R87" i="6"/>
  <c r="R88" i="6"/>
  <c r="R89" i="6"/>
  <c r="R90" i="6"/>
  <c r="R91" i="6"/>
  <c r="R21" i="6"/>
  <c r="R22" i="6"/>
  <c r="R23" i="6"/>
  <c r="R24" i="6"/>
  <c r="R25" i="6"/>
  <c r="R27" i="6"/>
  <c r="R28" i="6"/>
  <c r="R29" i="6"/>
  <c r="R30" i="6"/>
  <c r="R31" i="6"/>
  <c r="R33" i="6"/>
  <c r="R34" i="6"/>
  <c r="R35" i="6"/>
  <c r="R36" i="6"/>
  <c r="R37" i="6"/>
  <c r="R39" i="6"/>
  <c r="R40" i="6"/>
  <c r="R41" i="6"/>
  <c r="R42" i="6"/>
  <c r="R43" i="6"/>
  <c r="R93" i="6"/>
  <c r="R94" i="6"/>
  <c r="R95" i="6"/>
  <c r="R96" i="6"/>
  <c r="R97" i="6"/>
  <c r="R69" i="6"/>
  <c r="R70" i="6"/>
  <c r="R71" i="6"/>
  <c r="R72" i="6"/>
  <c r="R73" i="6"/>
  <c r="R45" i="6"/>
  <c r="R46" i="6"/>
  <c r="R47" i="6"/>
  <c r="R48" i="6"/>
  <c r="R49" i="6"/>
  <c r="R105" i="6"/>
  <c r="R106" i="6"/>
  <c r="R107" i="6"/>
  <c r="R108" i="6"/>
  <c r="R109" i="6"/>
  <c r="R51" i="6"/>
  <c r="R52" i="6"/>
  <c r="R53" i="6"/>
  <c r="R54" i="6"/>
  <c r="R55" i="6"/>
  <c r="R57" i="6"/>
  <c r="R58" i="6"/>
  <c r="R59" i="6"/>
  <c r="R60" i="6"/>
  <c r="R61" i="6"/>
  <c r="R99" i="6"/>
  <c r="R100" i="6"/>
  <c r="R101" i="6"/>
  <c r="R102" i="6"/>
  <c r="R103" i="6"/>
  <c r="R75" i="6"/>
  <c r="R76" i="6"/>
  <c r="R77" i="6"/>
  <c r="R78" i="6"/>
  <c r="R79" i="6"/>
  <c r="R111" i="6"/>
  <c r="R112" i="6"/>
  <c r="R113" i="6"/>
  <c r="R114" i="6"/>
  <c r="R115" i="6"/>
  <c r="Q3" i="6"/>
  <c r="Q4" i="6"/>
  <c r="Q5" i="6"/>
  <c r="Q6" i="6"/>
  <c r="Q7" i="6"/>
  <c r="Q9" i="6"/>
  <c r="Q10" i="6"/>
  <c r="Q11" i="6"/>
  <c r="Q12" i="6"/>
  <c r="Q13" i="6"/>
  <c r="Q81" i="6"/>
  <c r="Q82" i="6"/>
  <c r="Q83" i="6"/>
  <c r="Q84" i="6"/>
  <c r="Q85" i="6"/>
  <c r="Q15" i="6"/>
  <c r="Q16" i="6"/>
  <c r="Q17" i="6"/>
  <c r="Q18" i="6"/>
  <c r="Q19" i="6"/>
  <c r="Q63" i="6"/>
  <c r="Q64" i="6"/>
  <c r="Q65" i="6"/>
  <c r="Q66" i="6"/>
  <c r="Q67" i="6"/>
  <c r="Q87" i="6"/>
  <c r="Q88" i="6"/>
  <c r="Q89" i="6"/>
  <c r="Q90" i="6"/>
  <c r="Q91" i="6"/>
  <c r="Q21" i="6"/>
  <c r="Q22" i="6"/>
  <c r="Q23" i="6"/>
  <c r="Q24" i="6"/>
  <c r="Q25" i="6"/>
  <c r="Q27" i="6"/>
  <c r="Q28" i="6"/>
  <c r="Q29" i="6"/>
  <c r="Q30" i="6"/>
  <c r="Q31" i="6"/>
  <c r="Q33" i="6"/>
  <c r="Q34" i="6"/>
  <c r="Q35" i="6"/>
  <c r="Q36" i="6"/>
  <c r="Q37" i="6"/>
  <c r="Q39" i="6"/>
  <c r="Q40" i="6"/>
  <c r="Q41" i="6"/>
  <c r="Q42" i="6"/>
  <c r="Q43" i="6"/>
  <c r="Q93" i="6"/>
  <c r="Q94" i="6"/>
  <c r="Q95" i="6"/>
  <c r="Q96" i="6"/>
  <c r="Q97" i="6"/>
  <c r="Q69" i="6"/>
  <c r="Q70" i="6"/>
  <c r="Q71" i="6"/>
  <c r="Q72" i="6"/>
  <c r="Q73" i="6"/>
  <c r="Q45" i="6"/>
  <c r="Q46" i="6"/>
  <c r="Q47" i="6"/>
  <c r="Q48" i="6"/>
  <c r="Q49" i="6"/>
  <c r="Q105" i="6"/>
  <c r="Q106" i="6"/>
  <c r="Q107" i="6"/>
  <c r="Q108" i="6"/>
  <c r="Q109" i="6"/>
  <c r="Q51" i="6"/>
  <c r="Q52" i="6"/>
  <c r="Q53" i="6"/>
  <c r="Q54" i="6"/>
  <c r="Q55" i="6"/>
  <c r="Q57" i="6"/>
  <c r="Q58" i="6"/>
  <c r="Q59" i="6"/>
  <c r="Q60" i="6"/>
  <c r="Q61" i="6"/>
  <c r="Q99" i="6"/>
  <c r="Q100" i="6"/>
  <c r="Q101" i="6"/>
  <c r="Q102" i="6"/>
  <c r="Q103" i="6"/>
  <c r="Q75" i="6"/>
  <c r="Q76" i="6"/>
  <c r="Q77" i="6"/>
  <c r="Q78" i="6"/>
  <c r="Q79" i="6"/>
  <c r="Q111" i="6"/>
  <c r="Q112" i="6"/>
  <c r="Q113" i="6"/>
  <c r="Q114" i="6"/>
  <c r="Q115" i="6"/>
  <c r="L2" i="6"/>
  <c r="L8" i="6"/>
  <c r="L10" i="6"/>
  <c r="L11" i="6"/>
  <c r="L12" i="6"/>
  <c r="L13" i="6"/>
  <c r="L9" i="6"/>
  <c r="L4" i="6"/>
  <c r="L5" i="6"/>
  <c r="L6" i="6"/>
  <c r="L7" i="6"/>
  <c r="L3" i="6"/>
  <c r="A426" i="5"/>
  <c r="D75" i="5"/>
  <c r="D49" i="5"/>
  <c r="D112" i="5"/>
  <c r="D407" i="5"/>
  <c r="D284" i="5"/>
  <c r="D115" i="5"/>
  <c r="D297" i="5"/>
  <c r="D27" i="5"/>
  <c r="D46" i="5"/>
  <c r="D29" i="5"/>
  <c r="D401" i="5"/>
  <c r="D85" i="5"/>
  <c r="D237" i="5"/>
  <c r="D102" i="5"/>
  <c r="D318" i="5"/>
  <c r="D147" i="5"/>
  <c r="D120" i="5"/>
  <c r="D216" i="5"/>
  <c r="D217" i="5"/>
  <c r="D330" i="5"/>
  <c r="D348" i="5"/>
  <c r="D159" i="5"/>
  <c r="D126" i="5"/>
  <c r="D347" i="5"/>
  <c r="D57" i="5"/>
  <c r="D45" i="5"/>
  <c r="D58" i="5"/>
  <c r="D372" i="5"/>
  <c r="D253" i="5"/>
  <c r="D183" i="5"/>
  <c r="D93" i="5"/>
  <c r="D342" i="5"/>
  <c r="D383" i="5"/>
  <c r="D260" i="5"/>
  <c r="D386" i="5"/>
  <c r="D104" i="5"/>
  <c r="D314" i="5"/>
  <c r="D257" i="5"/>
  <c r="D82" i="5"/>
  <c r="D305" i="5"/>
  <c r="D224" i="5"/>
  <c r="D267" i="5"/>
  <c r="D367" i="5"/>
  <c r="D28" i="5"/>
  <c r="D364" i="5"/>
  <c r="D73" i="5"/>
  <c r="D76" i="5"/>
  <c r="D387" i="5"/>
  <c r="D150" i="5"/>
  <c r="D131" i="5"/>
  <c r="D60" i="5"/>
  <c r="D256" i="5"/>
  <c r="D67" i="5"/>
  <c r="D10" i="5"/>
  <c r="D68" i="5"/>
  <c r="D244" i="5"/>
  <c r="D53" i="5"/>
  <c r="D299" i="5"/>
  <c r="D215" i="5"/>
  <c r="D62" i="5"/>
  <c r="D92" i="5"/>
  <c r="D173" i="5"/>
  <c r="D132" i="5"/>
  <c r="D263" i="5"/>
  <c r="D90" i="5"/>
  <c r="D35" i="5"/>
  <c r="D158" i="5"/>
  <c r="D24" i="5"/>
  <c r="D282" i="5"/>
  <c r="D80" i="5"/>
  <c r="D214" i="5"/>
  <c r="D63" i="5"/>
  <c r="D272" i="5"/>
  <c r="D411" i="5"/>
  <c r="D233" i="5"/>
  <c r="D36" i="5"/>
  <c r="D384" i="5"/>
  <c r="D18" i="5"/>
  <c r="D206" i="5"/>
  <c r="D128" i="5"/>
  <c r="D343" i="5"/>
  <c r="D306" i="5"/>
  <c r="D179" i="5"/>
  <c r="D129" i="5"/>
  <c r="G310" i="5"/>
  <c r="H310" i="5"/>
  <c r="G392" i="5"/>
  <c r="H392" i="5"/>
  <c r="D166" i="5"/>
  <c r="D274" i="5"/>
  <c r="D341" i="5"/>
  <c r="D114" i="5"/>
  <c r="D251" i="5"/>
  <c r="D310" i="5"/>
  <c r="D392" i="5"/>
  <c r="D404" i="5"/>
  <c r="G404" i="5"/>
  <c r="H404" i="5"/>
  <c r="D359" i="5"/>
  <c r="G359" i="5"/>
  <c r="H359" i="5"/>
  <c r="D47" i="5"/>
  <c r="D199" i="5"/>
  <c r="D181" i="5"/>
  <c r="D219" i="5"/>
  <c r="D258" i="5"/>
  <c r="D143" i="5"/>
  <c r="G143" i="5"/>
  <c r="H143" i="5"/>
  <c r="D59" i="5"/>
  <c r="G59" i="5"/>
  <c r="H59" i="5"/>
  <c r="D210" i="5"/>
  <c r="G210" i="5"/>
  <c r="H210" i="5"/>
  <c r="G102" i="5"/>
  <c r="G285" i="5"/>
  <c r="D48" i="5"/>
  <c r="G312" i="5"/>
  <c r="H312" i="5"/>
  <c r="G174" i="5"/>
  <c r="H174" i="5"/>
  <c r="G146" i="5"/>
  <c r="H146" i="5"/>
  <c r="G413" i="5"/>
  <c r="H413" i="5"/>
  <c r="G26" i="5"/>
  <c r="H26" i="5"/>
  <c r="D312" i="5"/>
  <c r="G197" i="5"/>
  <c r="H197" i="5"/>
  <c r="D174" i="5"/>
  <c r="G177" i="5"/>
  <c r="H177" i="5"/>
  <c r="D146" i="5"/>
  <c r="G83" i="5"/>
  <c r="H83" i="5"/>
  <c r="D413" i="5"/>
  <c r="G64" i="5"/>
  <c r="H64" i="5"/>
  <c r="D26" i="5"/>
  <c r="G155" i="5"/>
  <c r="H155" i="5"/>
  <c r="D197" i="5"/>
  <c r="G277" i="5"/>
  <c r="H277" i="5"/>
  <c r="D177" i="5"/>
  <c r="G201" i="5"/>
  <c r="H201" i="5"/>
  <c r="D83" i="5"/>
  <c r="G313" i="5"/>
  <c r="H313" i="5"/>
  <c r="D64" i="5"/>
  <c r="G166" i="5"/>
  <c r="H166" i="5"/>
  <c r="D155" i="5"/>
  <c r="G274" i="5"/>
  <c r="H274" i="5"/>
  <c r="D277" i="5"/>
  <c r="G341" i="5"/>
  <c r="H341" i="5"/>
  <c r="D201" i="5"/>
  <c r="G114" i="5"/>
  <c r="H114" i="5"/>
  <c r="D313" i="5"/>
  <c r="G251" i="5"/>
  <c r="H251" i="5"/>
  <c r="G202" i="5"/>
  <c r="H202" i="5"/>
  <c r="G84" i="5"/>
  <c r="H84" i="5"/>
  <c r="G326" i="5"/>
  <c r="H326" i="5"/>
  <c r="G332" i="5"/>
  <c r="H332" i="5"/>
  <c r="D99" i="5"/>
  <c r="G192" i="5"/>
  <c r="H192" i="5"/>
  <c r="D202" i="5"/>
  <c r="G23" i="5"/>
  <c r="H23" i="5"/>
  <c r="D84" i="5"/>
  <c r="G373" i="5"/>
  <c r="H373" i="5"/>
  <c r="D326" i="5"/>
  <c r="G327" i="5"/>
  <c r="H327" i="5"/>
  <c r="D332" i="5"/>
  <c r="G31" i="5"/>
  <c r="H31" i="5"/>
  <c r="D192" i="5"/>
  <c r="G149" i="5"/>
  <c r="H149" i="5"/>
  <c r="D23" i="5"/>
  <c r="G38" i="5"/>
  <c r="H38" i="5"/>
  <c r="D373" i="5"/>
  <c r="G125" i="5"/>
  <c r="H125" i="5"/>
  <c r="D327" i="5"/>
  <c r="G379" i="5"/>
  <c r="H379" i="5"/>
  <c r="D31" i="5"/>
  <c r="G47" i="5"/>
  <c r="H47" i="5"/>
  <c r="D149" i="5"/>
  <c r="G199" i="5"/>
  <c r="H199" i="5"/>
  <c r="D38" i="5"/>
  <c r="G181" i="5"/>
  <c r="H181" i="5"/>
  <c r="D125" i="5"/>
  <c r="G219" i="5"/>
  <c r="H219" i="5"/>
  <c r="D379" i="5"/>
  <c r="G258" i="5"/>
  <c r="H258" i="5"/>
  <c r="H99" i="5"/>
  <c r="D281" i="5"/>
  <c r="G79" i="5"/>
  <c r="D254" i="5"/>
  <c r="G308" i="5"/>
  <c r="D133" i="5"/>
  <c r="G280" i="5"/>
  <c r="D283" i="5"/>
  <c r="G265" i="5"/>
  <c r="D52" i="5"/>
  <c r="G139" i="5"/>
  <c r="D79" i="5"/>
  <c r="G355" i="5"/>
  <c r="D308" i="5"/>
  <c r="G240" i="5"/>
  <c r="D280" i="5"/>
  <c r="G405" i="5"/>
  <c r="D265" i="5"/>
  <c r="G167" i="5"/>
  <c r="D139" i="5"/>
  <c r="G75" i="5"/>
  <c r="D355" i="5"/>
  <c r="G49" i="5"/>
  <c r="D240" i="5"/>
  <c r="G112" i="5"/>
  <c r="D405" i="5"/>
  <c r="G407" i="5"/>
  <c r="D167" i="5"/>
  <c r="G284" i="5"/>
  <c r="H398" i="5"/>
  <c r="H292" i="5"/>
  <c r="H281" i="5"/>
  <c r="H254" i="5"/>
  <c r="H133" i="5"/>
  <c r="H283" i="5"/>
  <c r="H52" i="5"/>
  <c r="H79" i="5"/>
  <c r="H308" i="5"/>
  <c r="H280" i="5"/>
  <c r="H265" i="5"/>
  <c r="H139" i="5"/>
  <c r="H355" i="5"/>
  <c r="H240" i="5"/>
  <c r="H405" i="5"/>
  <c r="H167" i="5"/>
  <c r="H75" i="5"/>
  <c r="H49" i="5"/>
  <c r="H112" i="5"/>
  <c r="H407" i="5"/>
  <c r="H284" i="5"/>
  <c r="H417" i="5"/>
  <c r="G398" i="5"/>
  <c r="G292" i="5"/>
  <c r="G281" i="5"/>
  <c r="G254" i="5"/>
  <c r="D417" i="5"/>
  <c r="G133" i="5"/>
  <c r="D398" i="5"/>
  <c r="G283" i="5"/>
  <c r="D292" i="5"/>
  <c r="G52" i="5"/>
  <c r="G99" i="5"/>
  <c r="G417" i="5"/>
  <c r="G302" i="5"/>
  <c r="G238" i="5"/>
  <c r="G98" i="5"/>
  <c r="G162" i="5"/>
  <c r="G264" i="5"/>
  <c r="G121" i="5"/>
  <c r="G153" i="5"/>
  <c r="G397" i="5"/>
  <c r="G193" i="5"/>
  <c r="G42" i="5"/>
  <c r="G334" i="5"/>
  <c r="G156" i="5"/>
  <c r="G298" i="5"/>
  <c r="G220" i="5"/>
  <c r="G311" i="5"/>
  <c r="G318" i="5"/>
  <c r="G147" i="5"/>
  <c r="G120" i="5"/>
  <c r="G216" i="5"/>
  <c r="G55" i="5"/>
  <c r="D55" i="5"/>
  <c r="D302" i="5"/>
  <c r="D238" i="5"/>
  <c r="D98" i="5"/>
  <c r="D162" i="5"/>
  <c r="D264" i="5"/>
  <c r="D121" i="5"/>
  <c r="D153" i="5"/>
  <c r="D397" i="5"/>
  <c r="D193" i="5"/>
  <c r="D42" i="5"/>
  <c r="D334" i="5"/>
  <c r="D156" i="5"/>
  <c r="D298" i="5"/>
  <c r="D220" i="5"/>
  <c r="D311" i="5"/>
  <c r="D285" i="5"/>
  <c r="D33" i="5"/>
  <c r="D232" i="5"/>
  <c r="D178" i="5"/>
  <c r="D269" i="5"/>
  <c r="D361" i="5"/>
  <c r="D230" i="5"/>
  <c r="D161" i="5"/>
  <c r="D356" i="5"/>
  <c r="D22" i="5"/>
  <c r="D50" i="5"/>
  <c r="D409" i="5"/>
  <c r="D340" i="5"/>
  <c r="D321" i="5"/>
  <c r="D262" i="5"/>
  <c r="D279" i="5"/>
  <c r="D366" i="5"/>
  <c r="D25" i="5"/>
  <c r="D402" i="5"/>
  <c r="D124" i="5"/>
  <c r="D391" i="5"/>
  <c r="D123" i="5"/>
  <c r="D249" i="5"/>
  <c r="D389" i="5"/>
  <c r="D357" i="5"/>
  <c r="D66" i="5"/>
  <c r="D163" i="5"/>
  <c r="D180" i="5"/>
  <c r="D109" i="5"/>
  <c r="D400" i="5"/>
  <c r="D235" i="5"/>
  <c r="D245" i="5"/>
  <c r="D105" i="5"/>
  <c r="D142" i="5"/>
  <c r="D223" i="5"/>
  <c r="D381" i="5"/>
  <c r="D5" i="5"/>
  <c r="D236" i="5"/>
  <c r="D171" i="5"/>
  <c r="D242" i="5"/>
  <c r="D186" i="5"/>
  <c r="D130" i="5"/>
  <c r="D144" i="5"/>
  <c r="D9" i="5"/>
  <c r="D119" i="5"/>
  <c r="D243" i="5"/>
  <c r="D293" i="5"/>
  <c r="D374" i="5"/>
  <c r="D61" i="5"/>
  <c r="D323" i="5"/>
  <c r="D12" i="5"/>
  <c r="D335" i="5"/>
  <c r="D266" i="5"/>
  <c r="D111" i="5"/>
  <c r="D344" i="5"/>
  <c r="D19" i="5"/>
  <c r="D13" i="5"/>
  <c r="D69" i="5"/>
  <c r="D329" i="5"/>
  <c r="D225" i="5"/>
  <c r="D8" i="5"/>
  <c r="D328" i="5"/>
  <c r="D70" i="5"/>
  <c r="D209" i="5"/>
  <c r="D415" i="5"/>
  <c r="D394" i="5"/>
  <c r="D140" i="5"/>
  <c r="D362" i="5"/>
  <c r="D54" i="5"/>
  <c r="D376" i="5"/>
  <c r="D32" i="5"/>
  <c r="D152" i="5"/>
  <c r="D94" i="5"/>
  <c r="D87" i="5"/>
  <c r="D414" i="5"/>
  <c r="D303" i="5"/>
  <c r="D89" i="5"/>
  <c r="D21" i="5"/>
  <c r="D101" i="5"/>
  <c r="D154" i="5"/>
  <c r="AM24" i="1"/>
  <c r="AL24" i="1"/>
  <c r="AK24" i="1"/>
  <c r="AJ24" i="1"/>
  <c r="AI24" i="1"/>
  <c r="AM23" i="1"/>
  <c r="AL23" i="1"/>
  <c r="AK23" i="1"/>
  <c r="S28" i="1" s="1"/>
  <c r="AJ23" i="1"/>
  <c r="AI23" i="1"/>
  <c r="AH24" i="1"/>
  <c r="AH23" i="1"/>
  <c r="AG24" i="1"/>
  <c r="AF24" i="1"/>
  <c r="AE24" i="1"/>
  <c r="AD24" i="1"/>
  <c r="AC24" i="1"/>
  <c r="AB24" i="1"/>
  <c r="AA24" i="1"/>
  <c r="AG23" i="1"/>
  <c r="AF23" i="1"/>
  <c r="AE23" i="1"/>
  <c r="AD23" i="1"/>
  <c r="AC23" i="1"/>
  <c r="AB23" i="1"/>
  <c r="AA23" i="1"/>
  <c r="R28" i="1" s="1"/>
  <c r="Z24" i="1"/>
  <c r="Z23" i="1"/>
  <c r="Y24" i="1"/>
  <c r="X24" i="1"/>
  <c r="W24" i="1"/>
  <c r="V24" i="1"/>
  <c r="U24" i="1"/>
  <c r="T24" i="1"/>
  <c r="S24" i="1"/>
  <c r="R24" i="1"/>
  <c r="Y23" i="1"/>
  <c r="X23" i="1"/>
  <c r="W23" i="1"/>
  <c r="Q28" i="1" s="1"/>
  <c r="V23" i="1"/>
  <c r="U23" i="1"/>
  <c r="T23" i="1"/>
  <c r="S23" i="1"/>
  <c r="R23" i="1"/>
  <c r="Q27" i="1" s="1"/>
  <c r="Q24" i="1"/>
  <c r="Q23" i="1"/>
  <c r="R24" i="4"/>
  <c r="Q24" i="4"/>
  <c r="S27" i="4"/>
  <c r="R27" i="4"/>
  <c r="Q27" i="4"/>
  <c r="P27" i="4"/>
  <c r="O27" i="4"/>
  <c r="N27" i="4"/>
  <c r="M27" i="4"/>
  <c r="L27" i="4"/>
  <c r="I8" i="3"/>
  <c r="M8" i="3" s="1"/>
  <c r="J8" i="3"/>
  <c r="K8" i="3"/>
  <c r="I10" i="3"/>
  <c r="M10" i="3" s="1"/>
  <c r="J10" i="3"/>
  <c r="K10" i="3"/>
  <c r="I2" i="3"/>
  <c r="M2" i="3" s="1"/>
  <c r="J2" i="3"/>
  <c r="K2" i="3"/>
  <c r="I5" i="3"/>
  <c r="J5" i="3"/>
  <c r="L5" i="3" s="1"/>
  <c r="K5" i="3"/>
  <c r="M5" i="3" s="1"/>
  <c r="I11" i="3"/>
  <c r="J11" i="3"/>
  <c r="K11" i="3"/>
  <c r="M11" i="3"/>
  <c r="K15" i="4" s="1"/>
  <c r="I14" i="3"/>
  <c r="J14" i="3"/>
  <c r="L14" i="3" s="1"/>
  <c r="K14" i="3"/>
  <c r="M14" i="3"/>
  <c r="K14" i="1" s="1"/>
  <c r="K16" i="4"/>
  <c r="I3" i="3"/>
  <c r="L3" i="3" s="1"/>
  <c r="J3" i="3"/>
  <c r="K3" i="3"/>
  <c r="I16" i="3"/>
  <c r="M16" i="3" s="1"/>
  <c r="J16" i="3"/>
  <c r="K16" i="3"/>
  <c r="I17" i="3"/>
  <c r="M17" i="3" s="1"/>
  <c r="J17" i="3"/>
  <c r="K17" i="3"/>
  <c r="I9" i="3"/>
  <c r="M9" i="3" s="1"/>
  <c r="J9" i="3"/>
  <c r="K9" i="3"/>
  <c r="L9" i="3" s="1"/>
  <c r="L8" i="3"/>
  <c r="J11" i="4"/>
  <c r="L10" i="3"/>
  <c r="J10" i="1" s="1"/>
  <c r="J12" i="4"/>
  <c r="L2" i="3"/>
  <c r="J13" i="4" s="1"/>
  <c r="L11" i="3"/>
  <c r="J15" i="4" s="1"/>
  <c r="L16" i="3"/>
  <c r="J16" i="1" s="1"/>
  <c r="J18" i="4"/>
  <c r="D8" i="3"/>
  <c r="E8" i="3"/>
  <c r="F8" i="3"/>
  <c r="H8" i="3"/>
  <c r="I8" i="1" s="1"/>
  <c r="I11" i="4"/>
  <c r="D10" i="3"/>
  <c r="H10" i="3" s="1"/>
  <c r="E10" i="3"/>
  <c r="G10" i="3" s="1"/>
  <c r="F10" i="3"/>
  <c r="D2" i="3"/>
  <c r="H2" i="3" s="1"/>
  <c r="E2" i="3"/>
  <c r="F2" i="3"/>
  <c r="D5" i="3"/>
  <c r="G5" i="3" s="1"/>
  <c r="E5" i="3"/>
  <c r="F5" i="3"/>
  <c r="H5" i="3"/>
  <c r="I5" i="1" s="1"/>
  <c r="D11" i="3"/>
  <c r="E11" i="3"/>
  <c r="F11" i="3"/>
  <c r="H11" i="3"/>
  <c r="I15" i="4" s="1"/>
  <c r="D14" i="3"/>
  <c r="E14" i="3"/>
  <c r="G14" i="3" s="1"/>
  <c r="F14" i="3"/>
  <c r="H14" i="3"/>
  <c r="I14" i="1" s="1"/>
  <c r="I16" i="4"/>
  <c r="D3" i="3"/>
  <c r="G3" i="3" s="1"/>
  <c r="E3" i="3"/>
  <c r="F3" i="3"/>
  <c r="D16" i="3"/>
  <c r="H16" i="3" s="1"/>
  <c r="E16" i="3"/>
  <c r="F16" i="3"/>
  <c r="D17" i="3"/>
  <c r="H17" i="3" s="1"/>
  <c r="E17" i="3"/>
  <c r="F17" i="3"/>
  <c r="D9" i="3"/>
  <c r="H9" i="3" s="1"/>
  <c r="E9" i="3"/>
  <c r="F9" i="3"/>
  <c r="G9" i="3" s="1"/>
  <c r="G8" i="3"/>
  <c r="H8" i="1" s="1"/>
  <c r="H11" i="4"/>
  <c r="G2" i="3"/>
  <c r="H2" i="1" s="1"/>
  <c r="G11" i="3"/>
  <c r="H15" i="4" s="1"/>
  <c r="G16" i="3"/>
  <c r="H18" i="4"/>
  <c r="G27" i="4"/>
  <c r="F27" i="4"/>
  <c r="E27" i="4"/>
  <c r="S26" i="4"/>
  <c r="R26" i="4"/>
  <c r="Q26" i="4"/>
  <c r="P26" i="4"/>
  <c r="O26" i="4"/>
  <c r="N26" i="4"/>
  <c r="M26" i="4"/>
  <c r="L26" i="4"/>
  <c r="I6" i="3"/>
  <c r="M6" i="3" s="1"/>
  <c r="J6" i="3"/>
  <c r="K6" i="3"/>
  <c r="I13" i="3"/>
  <c r="L13" i="3" s="1"/>
  <c r="J13" i="3"/>
  <c r="K13" i="3"/>
  <c r="D6" i="3"/>
  <c r="G6" i="3" s="1"/>
  <c r="E6" i="3"/>
  <c r="F6" i="3"/>
  <c r="H6" i="3"/>
  <c r="I8" i="4" s="1"/>
  <c r="D13" i="3"/>
  <c r="E13" i="3"/>
  <c r="F13" i="3"/>
  <c r="H13" i="3"/>
  <c r="I9" i="4" s="1"/>
  <c r="G13" i="3"/>
  <c r="H9" i="4"/>
  <c r="G26" i="4"/>
  <c r="F26" i="4"/>
  <c r="E26" i="4"/>
  <c r="S25" i="4"/>
  <c r="R25" i="4"/>
  <c r="Q25" i="4"/>
  <c r="P25" i="4"/>
  <c r="O25" i="4"/>
  <c r="N25" i="4"/>
  <c r="M25" i="4"/>
  <c r="L25" i="4"/>
  <c r="I4" i="3"/>
  <c r="L4" i="3" s="1"/>
  <c r="J4" i="3"/>
  <c r="K4" i="3"/>
  <c r="I12" i="3"/>
  <c r="M12" i="3" s="1"/>
  <c r="J12" i="3"/>
  <c r="K12" i="3"/>
  <c r="I18" i="3"/>
  <c r="M18" i="3" s="1"/>
  <c r="J18" i="3"/>
  <c r="K18" i="3"/>
  <c r="I7" i="3"/>
  <c r="M7" i="3" s="1"/>
  <c r="J7" i="3"/>
  <c r="K7" i="3"/>
  <c r="L7" i="3" s="1"/>
  <c r="L12" i="3"/>
  <c r="J12" i="1" s="1"/>
  <c r="J5" i="4"/>
  <c r="D4" i="3"/>
  <c r="E4" i="3"/>
  <c r="F4" i="3"/>
  <c r="H4" i="3"/>
  <c r="I4" i="4"/>
  <c r="D12" i="3"/>
  <c r="H12" i="3" s="1"/>
  <c r="E12" i="3"/>
  <c r="F12" i="3"/>
  <c r="D18" i="3"/>
  <c r="H18" i="3" s="1"/>
  <c r="E18" i="3"/>
  <c r="F18" i="3"/>
  <c r="D7" i="3"/>
  <c r="E7" i="3"/>
  <c r="G7" i="3" s="1"/>
  <c r="F7" i="3"/>
  <c r="H7" i="3"/>
  <c r="I7" i="1" s="1"/>
  <c r="G4" i="3"/>
  <c r="H4" i="4" s="1"/>
  <c r="G25" i="4"/>
  <c r="F25" i="4"/>
  <c r="E25" i="4"/>
  <c r="P24" i="4"/>
  <c r="O24" i="4"/>
  <c r="N24" i="4"/>
  <c r="M24" i="4"/>
  <c r="L24" i="4"/>
  <c r="I15" i="3"/>
  <c r="L15" i="3" s="1"/>
  <c r="J15" i="3"/>
  <c r="K15" i="3"/>
  <c r="M15" i="3"/>
  <c r="K2" i="4"/>
  <c r="K24" i="4" s="1"/>
  <c r="D15" i="3"/>
  <c r="H15" i="3" s="1"/>
  <c r="E15" i="3"/>
  <c r="F15" i="3"/>
  <c r="G15" i="3"/>
  <c r="H15" i="1" s="1"/>
  <c r="H2" i="4"/>
  <c r="H24" i="4" s="1"/>
  <c r="G24" i="4"/>
  <c r="E24" i="4"/>
  <c r="I20" i="3"/>
  <c r="M20" i="3" s="1"/>
  <c r="K20" i="1" s="1"/>
  <c r="J20" i="3"/>
  <c r="D20" i="3"/>
  <c r="G20" i="3" s="1"/>
  <c r="H20" i="1" s="1"/>
  <c r="E20" i="3"/>
  <c r="H20" i="3"/>
  <c r="I20" i="1" s="1"/>
  <c r="D19" i="3"/>
  <c r="G19" i="3" s="1"/>
  <c r="H19" i="1" s="1"/>
  <c r="E19" i="3"/>
  <c r="I19" i="3"/>
  <c r="J19" i="3"/>
  <c r="L19" i="3"/>
  <c r="J19" i="1" s="1"/>
  <c r="M19" i="3"/>
  <c r="K19" i="1" s="1"/>
  <c r="H19" i="3"/>
  <c r="I19" i="1" s="1"/>
  <c r="K20" i="3"/>
  <c r="F20" i="3"/>
  <c r="F19" i="3"/>
  <c r="K19" i="3"/>
  <c r="S27" i="1"/>
  <c r="R27" i="1"/>
  <c r="H16" i="1"/>
  <c r="K15" i="1"/>
  <c r="I13" i="1"/>
  <c r="H13" i="1"/>
  <c r="J11" i="1"/>
  <c r="J8" i="1"/>
  <c r="I4" i="1"/>
  <c r="H4" i="1"/>
  <c r="J2" i="1"/>
  <c r="A50" i="3"/>
  <c r="A54" i="3"/>
  <c r="A58" i="3"/>
  <c r="A62" i="3"/>
  <c r="A66" i="3"/>
  <c r="A70" i="3" s="1"/>
  <c r="A74" i="3" s="1"/>
  <c r="A78" i="3" s="1"/>
  <c r="A82" i="3" s="1"/>
  <c r="A86" i="3" s="1"/>
  <c r="A90" i="3" s="1"/>
  <c r="A49" i="3"/>
  <c r="A53" i="3"/>
  <c r="A57" i="3"/>
  <c r="A61" i="3"/>
  <c r="A65" i="3"/>
  <c r="A69" i="3"/>
  <c r="A73" i="3" s="1"/>
  <c r="A77" i="3" s="1"/>
  <c r="A81" i="3" s="1"/>
  <c r="A85" i="3" s="1"/>
  <c r="A89" i="3" s="1"/>
  <c r="A48" i="3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H9" i="1" l="1"/>
  <c r="H20" i="4"/>
  <c r="K20" i="4"/>
  <c r="K9" i="1"/>
  <c r="K13" i="4"/>
  <c r="K2" i="1"/>
  <c r="J15" i="1"/>
  <c r="J2" i="4"/>
  <c r="J24" i="4" s="1"/>
  <c r="K10" i="1"/>
  <c r="K12" i="4"/>
  <c r="K19" i="4"/>
  <c r="K17" i="1"/>
  <c r="I20" i="4"/>
  <c r="I9" i="1"/>
  <c r="H7" i="4"/>
  <c r="H7" i="1"/>
  <c r="J4" i="4"/>
  <c r="J4" i="1"/>
  <c r="J9" i="4"/>
  <c r="J13" i="1"/>
  <c r="H14" i="1"/>
  <c r="H16" i="4"/>
  <c r="I2" i="1"/>
  <c r="I13" i="4"/>
  <c r="H17" i="4"/>
  <c r="H3" i="1"/>
  <c r="H5" i="1"/>
  <c r="H14" i="4"/>
  <c r="J7" i="1"/>
  <c r="J7" i="4"/>
  <c r="K16" i="1"/>
  <c r="K18" i="4"/>
  <c r="K11" i="4"/>
  <c r="K8" i="1"/>
  <c r="I17" i="1"/>
  <c r="I19" i="4"/>
  <c r="K14" i="4"/>
  <c r="K5" i="1"/>
  <c r="K5" i="4"/>
  <c r="K12" i="1"/>
  <c r="I6" i="4"/>
  <c r="I25" i="4" s="1"/>
  <c r="I18" i="1"/>
  <c r="H10" i="1"/>
  <c r="H12" i="4"/>
  <c r="K7" i="4"/>
  <c r="K7" i="1"/>
  <c r="K8" i="4"/>
  <c r="K6" i="1"/>
  <c r="I12" i="4"/>
  <c r="I10" i="1"/>
  <c r="J5" i="1"/>
  <c r="J14" i="4"/>
  <c r="H8" i="4"/>
  <c r="H26" i="4" s="1"/>
  <c r="H6" i="1"/>
  <c r="J17" i="4"/>
  <c r="J3" i="1"/>
  <c r="I2" i="4"/>
  <c r="I24" i="4" s="1"/>
  <c r="I15" i="1"/>
  <c r="I12" i="1"/>
  <c r="I5" i="4"/>
  <c r="I18" i="4"/>
  <c r="I16" i="1"/>
  <c r="J9" i="1"/>
  <c r="J20" i="4"/>
  <c r="J16" i="4"/>
  <c r="J14" i="1"/>
  <c r="K18" i="1"/>
  <c r="K6" i="4"/>
  <c r="I26" i="4"/>
  <c r="G12" i="3"/>
  <c r="K11" i="1"/>
  <c r="L6" i="3"/>
  <c r="M4" i="3"/>
  <c r="M3" i="3"/>
  <c r="H3" i="3"/>
  <c r="I6" i="1"/>
  <c r="H13" i="4"/>
  <c r="I7" i="4"/>
  <c r="L18" i="3"/>
  <c r="M13" i="3"/>
  <c r="G17" i="3"/>
  <c r="I14" i="4"/>
  <c r="L17" i="3"/>
  <c r="L20" i="3"/>
  <c r="J20" i="1" s="1"/>
  <c r="H11" i="1"/>
  <c r="G18" i="3"/>
  <c r="I11" i="1"/>
  <c r="L48" i="6"/>
  <c r="L99" i="6"/>
  <c r="M106" i="6"/>
  <c r="S104" i="6"/>
  <c r="S26" i="6"/>
  <c r="M73" i="6"/>
  <c r="P2" i="6"/>
  <c r="U26" i="6"/>
  <c r="L33" i="6"/>
  <c r="M112" i="6"/>
  <c r="O92" i="6"/>
  <c r="M78" i="6"/>
  <c r="L76" i="6"/>
  <c r="L51" i="6"/>
  <c r="M29" i="6"/>
  <c r="S74" i="6"/>
  <c r="L16" i="6"/>
  <c r="S32" i="6"/>
  <c r="L68" i="6"/>
  <c r="M45" i="6"/>
  <c r="L79" i="6"/>
  <c r="O20" i="6"/>
  <c r="O44" i="6"/>
  <c r="T110" i="6"/>
  <c r="O2" i="6"/>
  <c r="M44" i="6"/>
  <c r="O8" i="6"/>
  <c r="L43" i="6"/>
  <c r="N74" i="6"/>
  <c r="L74" i="6"/>
  <c r="N104" i="6"/>
  <c r="L97" i="6"/>
  <c r="S50" i="6"/>
  <c r="M95" i="6"/>
  <c r="L91" i="6"/>
  <c r="M24" i="6"/>
  <c r="M32" i="6"/>
  <c r="U80" i="6"/>
  <c r="S20" i="6"/>
  <c r="P38" i="6"/>
  <c r="U14" i="6"/>
  <c r="L102" i="6"/>
  <c r="U74" i="6"/>
  <c r="M13" i="6"/>
  <c r="M17" i="6"/>
  <c r="T38" i="6"/>
  <c r="L72" i="6"/>
  <c r="M110" i="6"/>
  <c r="L100" i="6"/>
  <c r="N8" i="6"/>
  <c r="L90" i="6"/>
  <c r="M27" i="6"/>
  <c r="L14" i="6"/>
  <c r="L46" i="6"/>
  <c r="L50" i="6"/>
  <c r="M89" i="6"/>
  <c r="M58" i="6"/>
  <c r="L23" i="6"/>
  <c r="M97" i="6"/>
  <c r="L70" i="6"/>
  <c r="O32" i="6"/>
  <c r="L15" i="6"/>
  <c r="M48" i="6"/>
  <c r="L82" i="6"/>
  <c r="M111" i="6"/>
  <c r="L105" i="6"/>
  <c r="L18" i="6"/>
  <c r="P20" i="6"/>
  <c r="P92" i="6"/>
  <c r="L86" i="6"/>
  <c r="N80" i="6"/>
  <c r="L81" i="6"/>
  <c r="L73" i="6"/>
  <c r="P44" i="6"/>
  <c r="L98" i="6"/>
  <c r="L56" i="6"/>
  <c r="L93" i="6"/>
  <c r="O80" i="6"/>
  <c r="L37" i="6"/>
  <c r="O68" i="6"/>
  <c r="M105" i="6"/>
  <c r="T80" i="6"/>
  <c r="M35" i="6"/>
  <c r="T74" i="6"/>
  <c r="O98" i="6"/>
  <c r="U56" i="6"/>
  <c r="L17" i="6"/>
  <c r="L29" i="6"/>
  <c r="M36" i="6"/>
  <c r="M47" i="6"/>
  <c r="U110" i="6"/>
  <c r="M19" i="6"/>
  <c r="L84" i="6"/>
  <c r="T8" i="6"/>
  <c r="P62" i="6"/>
  <c r="U38" i="6"/>
  <c r="L96" i="6"/>
  <c r="M10" i="6"/>
  <c r="L27" i="6"/>
  <c r="L63" i="6"/>
  <c r="U8" i="6"/>
  <c r="M62" i="6"/>
  <c r="U98" i="6"/>
  <c r="L67" i="6"/>
  <c r="M56" i="6"/>
  <c r="S56" i="6"/>
  <c r="L31" i="6"/>
  <c r="L78" i="6"/>
  <c r="T98" i="6"/>
  <c r="M40" i="6"/>
  <c r="L95" i="6"/>
  <c r="L60" i="6"/>
  <c r="M38" i="6"/>
  <c r="M18" i="6"/>
  <c r="L61" i="6"/>
  <c r="M31" i="6"/>
  <c r="O110" i="6"/>
  <c r="L77" i="6"/>
  <c r="M103" i="6"/>
  <c r="M46" i="6"/>
  <c r="M102" i="6"/>
  <c r="S92" i="6"/>
  <c r="M23" i="6"/>
  <c r="U2" i="6"/>
  <c r="N92" i="6"/>
  <c r="L103" i="6"/>
  <c r="U44" i="6"/>
  <c r="S8" i="6"/>
  <c r="L113" i="6"/>
  <c r="M57" i="6"/>
  <c r="L36" i="6"/>
  <c r="L75" i="6"/>
  <c r="M30" i="6"/>
  <c r="L32" i="6"/>
  <c r="P104" i="6"/>
  <c r="L58" i="6"/>
  <c r="L111" i="6"/>
  <c r="P86" i="6"/>
  <c r="M33" i="6"/>
  <c r="L92" i="6"/>
  <c r="L85" i="6"/>
  <c r="M60" i="6"/>
  <c r="M84" i="6"/>
  <c r="M88" i="6"/>
  <c r="M64" i="6"/>
  <c r="L22" i="6"/>
  <c r="M75" i="6"/>
  <c r="N86" i="6"/>
  <c r="T86" i="6"/>
  <c r="N20" i="6"/>
  <c r="N26" i="6"/>
  <c r="L42" i="6"/>
  <c r="M82" i="6"/>
  <c r="O50" i="6"/>
  <c r="M77" i="6"/>
  <c r="U68" i="6"/>
  <c r="N56" i="6"/>
  <c r="L19" i="6"/>
  <c r="N14" i="6"/>
  <c r="L20" i="6"/>
  <c r="T50" i="6"/>
  <c r="L80" i="6"/>
  <c r="N44" i="6"/>
  <c r="M91" i="6"/>
  <c r="U50" i="6"/>
  <c r="L71" i="6"/>
  <c r="P68" i="6"/>
  <c r="L34" i="6"/>
  <c r="L65" i="6"/>
  <c r="M86" i="6"/>
  <c r="T68" i="6"/>
  <c r="L59" i="6"/>
  <c r="M100" i="6"/>
  <c r="O74" i="6"/>
  <c r="M12" i="6"/>
  <c r="T2" i="6"/>
  <c r="M14" i="6"/>
  <c r="T20" i="6"/>
  <c r="N110" i="6"/>
  <c r="N2" i="6"/>
  <c r="L109" i="6"/>
  <c r="M16" i="6"/>
  <c r="L21" i="6"/>
  <c r="S68" i="6"/>
  <c r="M68" i="6"/>
  <c r="M76" i="6"/>
  <c r="L25" i="6"/>
  <c r="M21" i="6"/>
  <c r="L55" i="6"/>
  <c r="L62" i="6"/>
  <c r="L89" i="6"/>
  <c r="L35" i="6"/>
  <c r="L45" i="6"/>
  <c r="M22" i="6"/>
  <c r="M93" i="6"/>
  <c r="M90" i="6"/>
  <c r="N68" i="6"/>
  <c r="T44" i="6"/>
  <c r="M71" i="6"/>
  <c r="L115" i="6"/>
  <c r="M69" i="6"/>
  <c r="T62" i="6"/>
  <c r="M9" i="6"/>
  <c r="L54" i="6"/>
  <c r="L101" i="6"/>
  <c r="M79" i="6"/>
  <c r="M20" i="6"/>
  <c r="N50" i="6"/>
  <c r="T92" i="6"/>
  <c r="L104" i="6"/>
  <c r="M49" i="6"/>
  <c r="P98" i="6"/>
  <c r="M66" i="6"/>
  <c r="O86" i="6"/>
  <c r="L66" i="6"/>
  <c r="M67" i="6"/>
  <c r="O38" i="6"/>
  <c r="P32" i="6"/>
  <c r="M11" i="6"/>
  <c r="T56" i="6"/>
  <c r="M8" i="6"/>
  <c r="M26" i="6"/>
  <c r="P110" i="6"/>
  <c r="O62" i="6"/>
  <c r="M59" i="6"/>
  <c r="N62" i="6"/>
  <c r="O56" i="6"/>
  <c r="M65" i="6"/>
  <c r="M113" i="6"/>
  <c r="L69" i="6"/>
  <c r="M39" i="6"/>
  <c r="U92" i="6"/>
  <c r="S80" i="6"/>
  <c r="L40" i="6"/>
  <c r="L57" i="6"/>
  <c r="L112" i="6"/>
  <c r="P56" i="6"/>
  <c r="M15" i="6"/>
  <c r="M28" i="6"/>
  <c r="L94" i="6"/>
  <c r="L47" i="6"/>
  <c r="M85" i="6"/>
  <c r="M98" i="6"/>
  <c r="N38" i="6"/>
  <c r="N32" i="6"/>
  <c r="P14" i="6"/>
  <c r="M25" i="6"/>
  <c r="S38" i="6"/>
  <c r="O26" i="6"/>
  <c r="U86" i="6"/>
  <c r="L107" i="6"/>
  <c r="P26" i="6"/>
  <c r="P74" i="6"/>
  <c r="P8" i="6"/>
  <c r="M115" i="6"/>
  <c r="M109" i="6"/>
  <c r="M74" i="6"/>
  <c r="L49" i="6"/>
  <c r="M114" i="6"/>
  <c r="M99" i="6"/>
  <c r="L24" i="6"/>
  <c r="L108" i="6"/>
  <c r="M107" i="6"/>
  <c r="M92" i="6"/>
  <c r="M42" i="6"/>
  <c r="S86" i="6"/>
  <c r="U62" i="6"/>
  <c r="M41" i="6"/>
  <c r="M37" i="6"/>
  <c r="L28" i="6"/>
  <c r="M104" i="6"/>
  <c r="M54" i="6"/>
  <c r="O104" i="6"/>
  <c r="M55" i="6"/>
  <c r="L38" i="6"/>
  <c r="P80" i="6"/>
  <c r="S2" i="6"/>
  <c r="P50" i="6"/>
  <c r="L87" i="6"/>
  <c r="M63" i="6"/>
  <c r="S110" i="6"/>
  <c r="M61" i="6"/>
  <c r="U32" i="6"/>
  <c r="U20" i="6"/>
  <c r="M83" i="6"/>
  <c r="S14" i="6"/>
  <c r="S98" i="6"/>
  <c r="L114" i="6"/>
  <c r="L26" i="6"/>
  <c r="L88" i="6"/>
  <c r="M53" i="6"/>
  <c r="M51" i="6"/>
  <c r="L106" i="6"/>
  <c r="N98" i="6"/>
  <c r="M81" i="6"/>
  <c r="M80" i="6"/>
  <c r="L53" i="6"/>
  <c r="T32" i="6"/>
  <c r="M87" i="6"/>
  <c r="L30" i="6"/>
  <c r="L39" i="6"/>
  <c r="M43" i="6"/>
  <c r="M34" i="6"/>
  <c r="T26" i="6"/>
  <c r="M108" i="6"/>
  <c r="M70" i="6"/>
  <c r="L44" i="6"/>
  <c r="M96" i="6"/>
  <c r="M94" i="6"/>
  <c r="O14" i="6"/>
  <c r="L83" i="6"/>
  <c r="M52" i="6"/>
  <c r="L64" i="6"/>
  <c r="M50" i="6"/>
  <c r="M101" i="6"/>
  <c r="S62" i="6"/>
  <c r="L41" i="6"/>
  <c r="S44" i="6"/>
  <c r="L52" i="6"/>
  <c r="T14" i="6"/>
  <c r="M72" i="6"/>
  <c r="U104" i="6"/>
  <c r="L110" i="6"/>
  <c r="T104" i="6"/>
  <c r="Q80" i="6" l="1"/>
  <c r="R80" i="6"/>
  <c r="V74" i="6"/>
  <c r="W74" i="6"/>
  <c r="R44" i="6"/>
  <c r="Q44" i="6"/>
  <c r="V98" i="6"/>
  <c r="W98" i="6"/>
  <c r="Q32" i="6"/>
  <c r="R32" i="6"/>
  <c r="R56" i="6"/>
  <c r="Q56" i="6"/>
  <c r="W56" i="6"/>
  <c r="V56" i="6"/>
  <c r="V92" i="6"/>
  <c r="W92" i="6"/>
  <c r="W26" i="6"/>
  <c r="V26" i="6"/>
  <c r="V86" i="6"/>
  <c r="W86" i="6"/>
  <c r="R62" i="6"/>
  <c r="Q62" i="6"/>
  <c r="R74" i="6"/>
  <c r="Q74" i="6"/>
  <c r="V14" i="6"/>
  <c r="W14" i="6"/>
  <c r="W104" i="6"/>
  <c r="V104" i="6"/>
  <c r="V38" i="6"/>
  <c r="W38" i="6"/>
  <c r="W68" i="6"/>
  <c r="V68" i="6"/>
  <c r="R98" i="6"/>
  <c r="Q98" i="6"/>
  <c r="V20" i="6"/>
  <c r="W20" i="6"/>
  <c r="W80" i="6"/>
  <c r="V80" i="6"/>
  <c r="W110" i="6"/>
  <c r="V110" i="6"/>
  <c r="Q86" i="6"/>
  <c r="R86" i="6"/>
  <c r="R50" i="6"/>
  <c r="Q50" i="6"/>
  <c r="Q38" i="6"/>
  <c r="R38" i="6"/>
  <c r="V8" i="6"/>
  <c r="W8" i="6"/>
  <c r="Q68" i="6"/>
  <c r="R68" i="6"/>
  <c r="R104" i="6"/>
  <c r="Q104" i="6"/>
  <c r="R14" i="6"/>
  <c r="Q14" i="6"/>
  <c r="R26" i="6"/>
  <c r="Q26" i="6"/>
  <c r="V50" i="6"/>
  <c r="W50" i="6"/>
  <c r="W2" i="6"/>
  <c r="V2" i="6"/>
  <c r="Q8" i="6"/>
  <c r="R8" i="6"/>
  <c r="R92" i="6"/>
  <c r="Q92" i="6"/>
  <c r="W32" i="6"/>
  <c r="V32" i="6"/>
  <c r="W44" i="6"/>
  <c r="V44" i="6"/>
  <c r="V62" i="6"/>
  <c r="W62" i="6"/>
  <c r="Q110" i="6"/>
  <c r="R110" i="6"/>
  <c r="R20" i="6"/>
  <c r="Q20" i="6"/>
  <c r="Q2" i="6"/>
  <c r="R2" i="6"/>
  <c r="J8" i="4"/>
  <c r="J26" i="4" s="1"/>
  <c r="J6" i="1"/>
  <c r="K4" i="1"/>
  <c r="K4" i="4"/>
  <c r="K25" i="4" s="1"/>
  <c r="J17" i="1"/>
  <c r="J19" i="4"/>
  <c r="J27" i="4" s="1"/>
  <c r="H5" i="4"/>
  <c r="H12" i="1"/>
  <c r="H17" i="1"/>
  <c r="H19" i="4"/>
  <c r="H27" i="4" s="1"/>
  <c r="H6" i="4"/>
  <c r="H18" i="1"/>
  <c r="J18" i="1"/>
  <c r="J6" i="4"/>
  <c r="J25" i="4" s="1"/>
  <c r="I3" i="1"/>
  <c r="I17" i="4"/>
  <c r="I27" i="4" s="1"/>
  <c r="K3" i="1"/>
  <c r="K17" i="4"/>
  <c r="K13" i="1"/>
  <c r="K9" i="4"/>
  <c r="K26" i="4" s="1"/>
  <c r="K27" i="4"/>
  <c r="N121" i="6" l="1"/>
  <c r="M120" i="6"/>
  <c r="N133" i="6"/>
  <c r="M131" i="6"/>
  <c r="M122" i="6"/>
  <c r="N120" i="6"/>
  <c r="N131" i="6"/>
  <c r="M130" i="6"/>
  <c r="N130" i="6"/>
  <c r="M121" i="6"/>
  <c r="M132" i="6"/>
  <c r="M123" i="6"/>
  <c r="M133" i="6"/>
  <c r="N122" i="6"/>
  <c r="N123" i="6"/>
  <c r="N132" i="6"/>
  <c r="H2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Steinberg, Ryan L</author>
  </authors>
  <commentList>
    <comment ref="H1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Steinberg, Ryan 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Resident
</t>
        </r>
        <r>
          <rPr>
            <sz val="10"/>
            <color rgb="FF000000"/>
            <rFont val="Tahoma"/>
            <family val="2"/>
          </rPr>
          <t xml:space="preserve">2, Chief
</t>
        </r>
        <r>
          <rPr>
            <sz val="10"/>
            <color rgb="FF000000"/>
            <rFont val="Tahoma"/>
            <family val="2"/>
          </rPr>
          <t xml:space="preserve">3, Fellow
</t>
        </r>
        <r>
          <rPr>
            <sz val="10"/>
            <color rgb="FF000000"/>
            <rFont val="Tahoma"/>
            <family val="2"/>
          </rPr>
          <t>4, Faculty</t>
        </r>
      </text>
    </comment>
  </commentList>
</comments>
</file>

<file path=xl/sharedStrings.xml><?xml version="1.0" encoding="utf-8"?>
<sst xmlns="http://schemas.openxmlformats.org/spreadsheetml/2006/main" count="1318" uniqueCount="143">
  <si>
    <t>Participant ID</t>
  </si>
  <si>
    <t>Last Name</t>
  </si>
  <si>
    <t>First Name</t>
  </si>
  <si>
    <t>PG Level</t>
  </si>
  <si>
    <t>Time</t>
  </si>
  <si>
    <t>% complete</t>
  </si>
  <si>
    <t>Inspection Score</t>
  </si>
  <si>
    <t>Satyanarayan</t>
  </si>
  <si>
    <t>Arthi</t>
  </si>
  <si>
    <t>Tse</t>
  </si>
  <si>
    <t>Jen</t>
  </si>
  <si>
    <t>Timburlake</t>
  </si>
  <si>
    <t>Matt</t>
  </si>
  <si>
    <t>Passoni</t>
  </si>
  <si>
    <t>Nicco</t>
  </si>
  <si>
    <t>Singla</t>
  </si>
  <si>
    <t>Nirmish</t>
  </si>
  <si>
    <t>Johnson</t>
  </si>
  <si>
    <t>Brett</t>
  </si>
  <si>
    <t>Alex</t>
  </si>
  <si>
    <t>Kenigsberg</t>
  </si>
  <si>
    <t>Mollengarden</t>
  </si>
  <si>
    <t>Danial</t>
  </si>
  <si>
    <t>Moony</t>
  </si>
  <si>
    <t>Ryan</t>
  </si>
  <si>
    <t>Laura</t>
  </si>
  <si>
    <t>Joe</t>
  </si>
  <si>
    <t>Jeff</t>
  </si>
  <si>
    <t>Hadi</t>
  </si>
  <si>
    <t>Chris</t>
  </si>
  <si>
    <t>Igor</t>
  </si>
  <si>
    <t>Krabbe</t>
  </si>
  <si>
    <t>Rozanski</t>
  </si>
  <si>
    <t>Shawn</t>
  </si>
  <si>
    <t>Marthur</t>
  </si>
  <si>
    <t>Crivelli</t>
  </si>
  <si>
    <t>Gahan</t>
  </si>
  <si>
    <t>Akhtar</t>
  </si>
  <si>
    <t>Keith</t>
  </si>
  <si>
    <t>Sorokin</t>
  </si>
  <si>
    <t>Indicate your robotic surgical console experience in years (include training):</t>
  </si>
  <si>
    <t>Estimate the total number of robotic surgeries you have performed in your career (completed majority of steps of operation yourself):</t>
  </si>
  <si>
    <t>How many robotic surgeries have you performed in the past 12 months (completed majority of steps of operation yourself)?</t>
  </si>
  <si>
    <t>How many robotic prostatectomies have you performed in the past 12 months (completed majority of steps of operation yourself)?</t>
  </si>
  <si>
    <t>How many robotic prostatectomies have you performed in your career (completed majority of steps of operation yourself)?</t>
  </si>
  <si>
    <t>With regard to the surgical simulation model, indicate your level of agreement with the following statements: [The size and shape of the bladder neck is anatomically accurate.]</t>
  </si>
  <si>
    <t>With regard to the surgical simulation model, indicate your level of agreement with the following statements: [The simulation model is intuitive and easy to use.]</t>
  </si>
  <si>
    <t>With regard to the surgical simulation model, indicate your level of agreement with the following statements: [The size and shape of the urethra is anatomically accurate.]</t>
  </si>
  <si>
    <t>With regard to the surgical simulation model, indicate your level of agreement with the following statements: [The size and shape of the pelvic trainer (the working space) is anatomically accurate.]</t>
  </si>
  <si>
    <t>With regard to the surgical simulation model, indicate your level of agreement with the following statements: [The angle at which the simulated anastomosis is performed is accurate.]</t>
  </si>
  <si>
    <t>With regard to the surgical simulation model, indicate your level of agreement with the following statements: [The simulated bladder neck has a realistic thickness.]</t>
  </si>
  <si>
    <t>With regard to the surgical simulation model, indicate your level of agreement with the following statements: [The simulated urethra has a realistic thickness.]</t>
  </si>
  <si>
    <t>With regard to the surgical simulation model, indicate your level of agreement with the following statements: [Passing a needle and pulling suture through the simulated bladder neck is similar to passing a needle through human tissue.]</t>
  </si>
  <si>
    <t>With regard to the surgical simulation model, indicate your level of agreement with the following statements: [Passing a needle and pulling suture through the simulated urethra/periurethral tissue is similar to passing a needle through human tissue.]</t>
  </si>
  <si>
    <t>With regard to the surgical simulation model, indicate your level of agreement with the following statements: [The material behaves like human tissue overall.]</t>
  </si>
  <si>
    <t>With regard to the surgical simulation model, indicate your level of agreement with the following statements: [The model accurately reproduces the skill of robotic suturing and knot-tying in a confined space (as is necessary during vesicourethral anastomosis).]</t>
  </si>
  <si>
    <t>With regard to the surgical simulation model, indicate your level of agreement with the following statements: [The model accurately reproduces the skill of approximating the bladder neck to the urethra during vesicourethral anastomosis.]</t>
  </si>
  <si>
    <t>With regard to the surgical simulation model, indicate your level of agreement with the following statements: [The model accurately reproduces the skill of outside-inside-inside-outside anastomotic suturing necessary for performing a vesicourethral anastomosis.]</t>
  </si>
  <si>
    <t>With regard to the surgical simulation model, indicate your level of agreement with the following statements: [The model accurately reproduces the skill of sewing a larger opening (bladder neck) to a smaller opening (urethra).]</t>
  </si>
  <si>
    <t>With regard to the surgical simulation model, indicate your level of agreement with the following statements: [The model accurately reproduces the skill of incorporating urethral mucosa and periurethral tissue during performance of vesicourethral anastomosis.]</t>
  </si>
  <si>
    <t>With regard to the surgical simulation model, indicate your level of agreement with the following statements: [Trainees should use this model before performing a vesicourethral anastomosis during robotic prostatectomy in a real patient.]</t>
  </si>
  <si>
    <t>With regard to the surgical simulation model, indicate your level of agreement with the following statements: [Overall, the skills required to perform this task are similar to the skills required to perform vesicourethral anastomosis during robotic prostatectomy.]</t>
  </si>
  <si>
    <t>With regard to the surgical simulation model, indicate your level of agreement with the following statements: [Overall, I felt like I was performing steps of a robotic vesicourethral anastomosis.]</t>
  </si>
  <si>
    <t>With regard to the surgical simulation model, indicate your level of agreement with the following statements: [The simulation model improved my ability to perform a urethrovesical anastomosis.]</t>
  </si>
  <si>
    <t>With regard to the surgical simulation model, indicate your level of agreement with the following statements: [I feel better prepared to perform a vesicourethral anastomosis.]</t>
  </si>
  <si>
    <t>With regard to the surgical simulation model, indicate your level of agreement with the following statements: [If this model was available, I would use it to practice.]</t>
  </si>
  <si>
    <t>With regard to the surgical simulation model, indicate your level of agreement with the following statements: [This is the most realistic surgical simulation I have ever tried.]</t>
  </si>
  <si>
    <t>With regard to the surgical simulation model, indicate your level of agreement with the following statements: [This is the most useful surgical simulation I have ever tried.]</t>
  </si>
  <si>
    <t>Mean</t>
  </si>
  <si>
    <t>Mean GEARS</t>
  </si>
  <si>
    <t>SD GEARS</t>
  </si>
  <si>
    <t>Mean PACE</t>
  </si>
  <si>
    <t>SD PACE</t>
  </si>
  <si>
    <t>G1</t>
  </si>
  <si>
    <t>G3</t>
  </si>
  <si>
    <t>G2</t>
  </si>
  <si>
    <t>SD</t>
  </si>
  <si>
    <t>P2</t>
  </si>
  <si>
    <t>P1</t>
  </si>
  <si>
    <t>P3</t>
  </si>
  <si>
    <t>GEARS - Depth Perception</t>
  </si>
  <si>
    <t>GEARS - Bimanual Dexterity</t>
  </si>
  <si>
    <t>GEARS - Efficiency</t>
  </si>
  <si>
    <t>GEARS - Force Sensitivity</t>
  </si>
  <si>
    <t>GEARS - Autonomy</t>
  </si>
  <si>
    <t>GEARS - Robotic Control</t>
  </si>
  <si>
    <t>PACE - Needle Entry</t>
  </si>
  <si>
    <t>PACE - Needle Driving and Tissue Trauma</t>
  </si>
  <si>
    <t>PACE - Urethrovesical Approximation</t>
  </si>
  <si>
    <t>Faculty</t>
  </si>
  <si>
    <t>Fellow</t>
  </si>
  <si>
    <t>Chief</t>
  </si>
  <si>
    <t>Resident</t>
  </si>
  <si>
    <t>p value</t>
  </si>
  <si>
    <t>time std</t>
  </si>
  <si>
    <t>% std</t>
  </si>
  <si>
    <t>inspc std</t>
  </si>
  <si>
    <t>0.00</t>
  </si>
  <si>
    <t>Cadeddu</t>
  </si>
  <si>
    <t>Varun</t>
  </si>
  <si>
    <t>Sundaram</t>
  </si>
  <si>
    <t>red</t>
  </si>
  <si>
    <t>green</t>
  </si>
  <si>
    <t>black</t>
  </si>
  <si>
    <t>Time (min)</t>
  </si>
  <si>
    <t>Completion (%)</t>
  </si>
  <si>
    <t>Inspection</t>
  </si>
  <si>
    <t>GEARS (of 30)</t>
  </si>
  <si>
    <t>Mean PACE (of 15)</t>
  </si>
  <si>
    <t>n=20</t>
  </si>
  <si>
    <t>PACE (of 15)</t>
  </si>
  <si>
    <t>Video Completed</t>
  </si>
  <si>
    <t>Random ID</t>
  </si>
  <si>
    <t>Participat ID</t>
  </si>
  <si>
    <t>PGY Level</t>
  </si>
  <si>
    <t>Clip Length</t>
  </si>
  <si>
    <t>Total Time to Completion</t>
  </si>
  <si>
    <t>Clip Starting Time</t>
  </si>
  <si>
    <t>Duration ID</t>
  </si>
  <si>
    <t>Column2</t>
  </si>
  <si>
    <t>Column3</t>
  </si>
  <si>
    <t>Column5</t>
  </si>
  <si>
    <t>Column6</t>
  </si>
  <si>
    <t>R1 GEARS (of 30)</t>
  </si>
  <si>
    <t>R1 PACE (of 15)</t>
  </si>
  <si>
    <t>R3 GEARS (of 30)</t>
  </si>
  <si>
    <t>R2 GEARS (of 30)</t>
  </si>
  <si>
    <t>R2 PACE (of 15)</t>
  </si>
  <si>
    <t>R3 PACE (of 15)</t>
  </si>
  <si>
    <t>% Completion</t>
  </si>
  <si>
    <t>STDEV GEARS</t>
  </si>
  <si>
    <t>MEAN PACE</t>
  </si>
  <si>
    <t>STDEV PACE</t>
  </si>
  <si>
    <t>MEAN GEARS</t>
  </si>
  <si>
    <t>Group</t>
  </si>
  <si>
    <t>15 sec</t>
  </si>
  <si>
    <t>30 sec</t>
  </si>
  <si>
    <t>1 min</t>
  </si>
  <si>
    <t>2 min</t>
  </si>
  <si>
    <t>5 min</t>
  </si>
  <si>
    <t>12 min</t>
  </si>
  <si>
    <t>GEARS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</si>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</sst>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theme="4" tint="0.59999389629810485"/>
        <bgColor rgb="FF4472C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2">
    <xf numFmtId="0" fontId="0" fillId="0" borderId="0" xfId="0"/>
    <xf numFmtId="20" fontId="0" fillId="0" borderId="0" xfId="0" applyNumberFormat="1"/>
    <xf numFmtId="0" fontId="1" fillId="0" borderId="0" xfId="0" applyFont="1" applyAlignment="1"/>
    <xf numFmtId="0" fontId="1" fillId="0" borderId="0" xfId="0" quotePrefix="1" applyFont="1" applyAlignment="1"/>
    <xf numFmtId="0" fontId="0" fillId="0" borderId="0" xfId="0" applyFill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 applyFill="1"/>
    <xf numFmtId="164" fontId="1" fillId="0" borderId="0" xfId="0" applyNumberFormat="1" applyFont="1" applyAlignment="1"/>
    <xf numFmtId="164" fontId="1" fillId="0" borderId="0" xfId="0" applyNumberFormat="1" applyFont="1" applyFill="1" applyAlignment="1"/>
    <xf numFmtId="20" fontId="0" fillId="0" borderId="0" xfId="0" applyNumberFormat="1" applyFill="1"/>
    <xf numFmtId="0" fontId="0" fillId="0" borderId="0" xfId="0" quotePrefix="1"/>
    <xf numFmtId="2" fontId="2" fillId="2" borderId="0" xfId="0" applyNumberFormat="1" applyFont="1" applyFill="1"/>
    <xf numFmtId="2" fontId="3" fillId="2" borderId="0" xfId="0" applyNumberFormat="1" applyFont="1" applyFill="1"/>
    <xf numFmtId="0" fontId="4" fillId="0" borderId="0" xfId="0" applyFont="1"/>
    <xf numFmtId="20" fontId="4" fillId="0" borderId="0" xfId="0" applyNumberFormat="1" applyFont="1"/>
    <xf numFmtId="165" fontId="0" fillId="0" borderId="0" xfId="0" applyNumberFormat="1"/>
    <xf numFmtId="0" fontId="5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4" borderId="2" xfId="0" applyNumberFormat="1" applyFont="1" applyFill="1" applyBorder="1"/>
    <xf numFmtId="165" fontId="0" fillId="0" borderId="2" xfId="0" applyNumberFormat="1" applyFont="1" applyBorder="1"/>
    <xf numFmtId="20" fontId="0" fillId="4" borderId="2" xfId="0" applyNumberFormat="1" applyFont="1" applyFill="1" applyBorder="1"/>
    <xf numFmtId="20" fontId="4" fillId="0" borderId="2" xfId="0" applyNumberFormat="1" applyFont="1" applyBorder="1"/>
    <xf numFmtId="20" fontId="4" fillId="4" borderId="2" xfId="0" applyNumberFormat="1" applyFont="1" applyFill="1" applyBorder="1"/>
    <xf numFmtId="20" fontId="0" fillId="0" borderId="2" xfId="0" applyNumberFormat="1" applyFont="1" applyBorder="1"/>
    <xf numFmtId="0" fontId="0" fillId="4" borderId="2" xfId="0" applyNumberFormat="1" applyFont="1" applyFill="1" applyBorder="1"/>
    <xf numFmtId="0" fontId="0" fillId="0" borderId="2" xfId="0" applyNumberFormat="1" applyFont="1" applyBorder="1"/>
    <xf numFmtId="0" fontId="6" fillId="5" borderId="3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5" fillId="0" borderId="2" xfId="0" applyFont="1" applyFill="1" applyBorder="1"/>
    <xf numFmtId="0" fontId="0" fillId="4" borderId="0" xfId="0" applyFont="1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h:mm;@"/>
    </dxf>
    <dxf>
      <numFmt numFmtId="165" formatCode="h:mm;@"/>
    </dxf>
    <dxf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;@"/>
    </dxf>
    <dxf>
      <numFmt numFmtId="25" formatCode="h:mm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'Duration Eval'!$B$120</c:f>
              <c:strCache>
                <c:ptCount val="1"/>
                <c:pt idx="0">
                  <c:v>Faculty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Eval'!$C$120:$N$120</c15:sqref>
                  </c15:fullRef>
                </c:ext>
              </c:extLst>
              <c:f>('Duration Eval'!$C$120,'Duration Eval'!$E$120,'Duration Eval'!$G$120,'Duration Eval'!$I$120,'Duration Eval'!$K$120,'Duration Eval'!$M$120)</c:f>
              <c:numCache>
                <c:formatCode>General</c:formatCode>
                <c:ptCount val="6"/>
                <c:pt idx="5" formatCode="0.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E-462C-8480-3DF14091CBB3}"/>
            </c:ext>
          </c:extLst>
        </c:ser>
        <c:ser>
          <c:idx val="1"/>
          <c:order val="1"/>
          <c:tx>
            <c:strRef>
              <c:f>'Duration Eval'!$B$121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Eval'!$C$121:$N$121</c15:sqref>
                  </c15:fullRef>
                </c:ext>
              </c:extLst>
              <c:f>('Duration Eval'!$C$121,'Duration Eval'!$E$121,'Duration Eval'!$G$121,'Duration Eval'!$I$121,'Duration Eval'!$K$121,'Duration Eval'!$M$121)</c:f>
              <c:numCache>
                <c:formatCode>General</c:formatCode>
                <c:ptCount val="6"/>
                <c:pt idx="5" formatCode="0.00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E-462C-8480-3DF14091CBB3}"/>
            </c:ext>
          </c:extLst>
        </c:ser>
        <c:ser>
          <c:idx val="2"/>
          <c:order val="2"/>
          <c:tx>
            <c:strRef>
              <c:f>'Duration Eval'!$B$122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Eval'!$C$122:$N$122</c15:sqref>
                  </c15:fullRef>
                </c:ext>
              </c:extLst>
              <c:f>('Duration Eval'!$C$122,'Duration Eval'!$E$122,'Duration Eval'!$G$122,'Duration Eval'!$I$122,'Duration Eval'!$K$122,'Duration Eval'!$M$122)</c:f>
              <c:numCache>
                <c:formatCode>General</c:formatCode>
                <c:ptCount val="6"/>
                <c:pt idx="5" formatCode="0.00">
                  <c:v>18.444444444444443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E-462C-8480-3DF14091CBB3}"/>
            </c:ext>
          </c:extLst>
        </c:ser>
        <c:ser>
          <c:idx val="3"/>
          <c:order val="3"/>
          <c:tx>
            <c:strRef>
              <c:f>'Duration Eval'!$B$123</c:f>
              <c:strCache>
                <c:ptCount val="1"/>
                <c:pt idx="0">
                  <c:v>Resident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Eval'!$C$123:$N$123</c15:sqref>
                  </c15:fullRef>
                </c:ext>
              </c:extLst>
              <c:f>('Duration Eval'!$C$123,'Duration Eval'!$E$123,'Duration Eval'!$G$123,'Duration Eval'!$I$123,'Duration Eval'!$K$123,'Duration Eval'!$M$123)</c:f>
              <c:numCache>
                <c:formatCode>General</c:formatCode>
                <c:ptCount val="6"/>
                <c:pt idx="5" formatCode="0.00">
                  <c:v>10.066666666666666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E-462C-8480-3DF14091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11072"/>
        <c:axId val="463308720"/>
      </c:lineChart>
      <c:catAx>
        <c:axId val="4633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08720"/>
        <c:crosses val="autoZero"/>
        <c:auto val="1"/>
        <c:lblAlgn val="ctr"/>
        <c:lblOffset val="100"/>
        <c:noMultiLvlLbl val="0"/>
      </c:catAx>
      <c:valAx>
        <c:axId val="4633087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GEARS</a:t>
                </a:r>
                <a:r>
                  <a:rPr lang="en-US" baseline="0"/>
                  <a:t> Score</a:t>
                </a:r>
                <a:r>
                  <a:rPr lang="en-US"/>
                  <a:t> (of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'Duration Eval'!$B$130</c:f>
              <c:strCache>
                <c:ptCount val="1"/>
                <c:pt idx="0">
                  <c:v>Faculty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Eval'!$C$130:$M$130</c:f>
              <c:numCache>
                <c:formatCode>General</c:formatCode>
                <c:ptCount val="11"/>
                <c:pt idx="10">
                  <c:v>11.166666666666668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58B-8FF1-A790887B74C9}"/>
            </c:ext>
          </c:extLst>
        </c:ser>
        <c:ser>
          <c:idx val="1"/>
          <c:order val="1"/>
          <c:tx>
            <c:strRef>
              <c:f>'Duration Eval'!$B$131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Eval'!$C$131:$M$131</c:f>
              <c:numCache>
                <c:formatCode>General</c:formatCode>
                <c:ptCount val="11"/>
                <c:pt idx="10" formatCode="0.00">
                  <c:v>11.083333333333334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58B-8FF1-A790887B74C9}"/>
            </c:ext>
          </c:extLst>
        </c:ser>
        <c:ser>
          <c:idx val="2"/>
          <c:order val="2"/>
          <c:tx>
            <c:strRef>
              <c:f>'Duration Eval'!$B$132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Eval'!$C$132:$M$132</c:f>
              <c:numCache>
                <c:formatCode>General</c:formatCode>
                <c:ptCount val="11"/>
                <c:pt idx="10" formatCode="0.00">
                  <c:v>8.6666666666666661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58B-8FF1-A790887B74C9}"/>
            </c:ext>
          </c:extLst>
        </c:ser>
        <c:ser>
          <c:idx val="3"/>
          <c:order val="3"/>
          <c:tx>
            <c:strRef>
              <c:f>'Duration Eval'!$B$133</c:f>
              <c:strCache>
                <c:ptCount val="1"/>
                <c:pt idx="0">
                  <c:v>Resident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Eval'!$C$133:$M$133</c:f>
              <c:numCache>
                <c:formatCode>General</c:formatCode>
                <c:ptCount val="11"/>
                <c:pt idx="10" formatCode="0.00">
                  <c:v>4.8666666666666654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58B-8FF1-A790887B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85856"/>
        <c:axId val="461488992"/>
      </c:lineChart>
      <c:catAx>
        <c:axId val="4614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8992"/>
        <c:crosses val="autoZero"/>
        <c:auto val="1"/>
        <c:lblAlgn val="ctr"/>
        <c:lblOffset val="100"/>
        <c:noMultiLvlLbl val="0"/>
      </c:catAx>
      <c:valAx>
        <c:axId val="4614889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PACE Score</a:t>
                </a:r>
                <a:r>
                  <a:rPr lang="en-US" baseline="0"/>
                  <a:t> (of 15)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5856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137</xdr:row>
      <xdr:rowOff>119062</xdr:rowOff>
    </xdr:from>
    <xdr:to>
      <xdr:col>7</xdr:col>
      <xdr:colOff>0</xdr:colOff>
      <xdr:row>152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137</xdr:row>
      <xdr:rowOff>90487</xdr:rowOff>
    </xdr:from>
    <xdr:to>
      <xdr:col>12</xdr:col>
      <xdr:colOff>762000</xdr:colOff>
      <xdr:row>152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P420" totalsRowShown="0">
  <autoFilter ref="A2:P420" xr:uid="{00000000-0009-0000-0100-000002000000}"/>
  <sortState xmlns:xlrd2="http://schemas.microsoft.com/office/spreadsheetml/2017/richdata2" ref="A3:P420">
    <sortCondition ref="B2:B420"/>
  </sortState>
  <tableColumns count="16">
    <tableColumn id="1" xr3:uid="{00000000-0010-0000-0000-000001000000}" name="Video Completed"/>
    <tableColumn id="2" xr3:uid="{00000000-0010-0000-0000-000002000000}" name="Random ID"/>
    <tableColumn id="3" xr3:uid="{00000000-0010-0000-0000-000003000000}" name="Duration ID"/>
    <tableColumn id="4" xr3:uid="{00000000-0010-0000-0000-000004000000}" name="Participat ID" dataDxfId="26"/>
    <tableColumn id="5" xr3:uid="{00000000-0010-0000-0000-000005000000}" name="Last Name" dataDxfId="25"/>
    <tableColumn id="6" xr3:uid="{00000000-0010-0000-0000-000006000000}" name="First Name" dataDxfId="24"/>
    <tableColumn id="7" xr3:uid="{00000000-0010-0000-0000-000007000000}" name="PGY Level" dataDxfId="23"/>
    <tableColumn id="8" xr3:uid="{00000000-0010-0000-0000-000008000000}" name="Total Time to Completion" dataDxfId="22"/>
    <tableColumn id="9" xr3:uid="{00000000-0010-0000-0000-000009000000}" name="Clip Length"/>
    <tableColumn id="10" xr3:uid="{00000000-0010-0000-0000-00000A000000}" name="Clip Starting Time" dataDxfId="21"/>
    <tableColumn id="11" xr3:uid="{00000000-0010-0000-0000-00000B000000}" name="GEARS (of 30)"/>
    <tableColumn id="12" xr3:uid="{00000000-0010-0000-0000-00000C000000}" name="Column2"/>
    <tableColumn id="13" xr3:uid="{00000000-0010-0000-0000-00000D000000}" name="Column3"/>
    <tableColumn id="14" xr3:uid="{00000000-0010-0000-0000-00000E000000}" name="PACE (of 15)"/>
    <tableColumn id="15" xr3:uid="{00000000-0010-0000-0000-00000F000000}" name="Column5"/>
    <tableColumn id="16" xr3:uid="{00000000-0010-0000-0000-000010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W115" totalsRowShown="0">
  <autoFilter ref="A1:W115" xr:uid="{00000000-0009-0000-0100-000001000000}"/>
  <sortState xmlns:xlrd2="http://schemas.microsoft.com/office/spreadsheetml/2017/richdata2" ref="A2:W115">
    <sortCondition ref="H1:H115"/>
  </sortState>
  <tableColumns count="23">
    <tableColumn id="1" xr3:uid="{00000000-0010-0000-0100-000001000000}" name="Video Completed"/>
    <tableColumn id="2" xr3:uid="{00000000-0010-0000-0100-000002000000}" name="Random ID"/>
    <tableColumn id="3" xr3:uid="{00000000-0010-0000-0100-000003000000}" name="Duration ID"/>
    <tableColumn id="4" xr3:uid="{00000000-0010-0000-0100-000004000000}" name="Participat ID" dataDxfId="18"/>
    <tableColumn id="5" xr3:uid="{00000000-0010-0000-0100-000005000000}" name="Last Name" dataDxfId="17"/>
    <tableColumn id="6" xr3:uid="{00000000-0010-0000-0100-000006000000}" name="First Name" dataDxfId="16"/>
    <tableColumn id="7" xr3:uid="{00000000-0010-0000-0100-000007000000}" name="PGY Level" dataDxfId="15"/>
    <tableColumn id="24" xr3:uid="{00000000-0010-0000-0100-000018000000}" name="Group" dataDxfId="14"/>
    <tableColumn id="8" xr3:uid="{00000000-0010-0000-0100-000008000000}" name="Total Time to Completion" dataDxfId="13"/>
    <tableColumn id="9" xr3:uid="{00000000-0010-0000-0100-000009000000}" name="Clip Length"/>
    <tableColumn id="10" xr3:uid="{00000000-0010-0000-0100-00000A000000}" name="Clip Starting Time" dataDxfId="12"/>
    <tableColumn id="18" xr3:uid="{00000000-0010-0000-0100-000012000000}" name="% Completion" dataDxfId="11">
      <calculatedColumnFormula>'Overall Data'!F1</calculatedColumnFormula>
    </tableColumn>
    <tableColumn id="17" xr3:uid="{00000000-0010-0000-0100-000011000000}" name="Inspection Score" dataDxfId="10">
      <calculatedColumnFormula>INDIRECT(ADDRESS(Table22[[#This Row],[Participat ID]],7,1,TRUE,"Overall Data"))</calculatedColumnFormula>
    </tableColumn>
    <tableColumn id="11" xr3:uid="{00000000-0010-0000-0100-00000B000000}" name="R1 GEARS (of 30)" dataDxfId="9">
      <calculatedColumnFormula>INDIRECT(ADDRESS(Table22[[#This Row],[Participat ID]]+1,4,1,TRUE,"Gears.Pace"))</calculatedColumnFormula>
    </tableColumn>
    <tableColumn id="12" xr3:uid="{00000000-0010-0000-0100-00000C000000}" name="R2 GEARS (of 30)" dataDxfId="8">
      <calculatedColumnFormula>INDIRECT(ADDRESS(Table22[[#This Row],[Participat ID]]+1,5,1,TRUE,"Gears.Pace"))</calculatedColumnFormula>
    </tableColumn>
    <tableColumn id="13" xr3:uid="{00000000-0010-0000-0100-00000D000000}" name="R3 GEARS (of 30)" dataDxfId="7">
      <calculatedColumnFormula>INDIRECT(ADDRESS(Table22[[#This Row],[Participat ID]],5,1,TRUE,"Gears.Pace"))</calculatedColumnFormula>
    </tableColumn>
    <tableColumn id="20" xr3:uid="{00000000-0010-0000-0100-000014000000}" name="MEAN GEARS" dataDxfId="6">
      <calculatedColumnFormula>AVERAGE(Table22[[#This Row],[R1 GEARS (of 30)]:[R3 GEARS (of 30)]])</calculatedColumnFormula>
    </tableColumn>
    <tableColumn id="19" xr3:uid="{00000000-0010-0000-0100-000013000000}" name="STDEV GEARS" dataDxfId="5">
      <calculatedColumnFormula>_xlfn.STDEV.P(Table22[[#This Row],[R1 GEARS (of 30)]:[R3 GEARS (of 30)]])</calculatedColumnFormula>
    </tableColumn>
    <tableColumn id="14" xr3:uid="{00000000-0010-0000-0100-00000E000000}" name="R1 PACE (of 15)" dataDxfId="4">
      <calculatedColumnFormula>INDIRECT(ADDRESS(Table22[[#This Row],[Participat ID]]+1,9,1,TRUE,"Gears.Pace"))</calculatedColumnFormula>
    </tableColumn>
    <tableColumn id="15" xr3:uid="{00000000-0010-0000-0100-00000F000000}" name="R2 PACE (of 15)" dataDxfId="3">
      <calculatedColumnFormula>INDIRECT(ADDRESS(Table22[[#This Row],[Participat ID]]+1,10,1,TRUE,"Gears.Pace"))</calculatedColumnFormula>
    </tableColumn>
    <tableColumn id="16" xr3:uid="{00000000-0010-0000-0100-000010000000}" name="R3 PACE (of 15)" dataDxfId="2">
      <calculatedColumnFormula>INDIRECT(ADDRESS(Table22[[#This Row],[Participat ID]]+1,11,1,TRUE,"Gears.Pace"))</calculatedColumnFormula>
    </tableColumn>
    <tableColumn id="22" xr3:uid="{00000000-0010-0000-0100-000016000000}" name="MEAN PACE" dataDxfId="1">
      <calculatedColumnFormula>AVERAGE(Table22[[#This Row],[R1 PACE (of 15)]:[R3 PACE (of 15)]])</calculatedColumnFormula>
    </tableColumn>
    <tableColumn id="23" xr3:uid="{00000000-0010-0000-0100-000017000000}" name="STDEV PACE" dataDxfId="0">
      <calculatedColumnFormula>_xlfn.STDEV.P(Table22[[#This Row],[R1 PACE (of 15)]:[R3 PACE (of 15)]])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8"/>
  <sheetViews>
    <sheetView workbookViewId="0">
      <selection activeCell="G27" sqref="G27"/>
    </sheetView>
  </sheetViews>
  <sheetFormatPr baseColWidth="10" defaultColWidth="8.83203125" defaultRowHeight="15" x14ac:dyDescent="0.2"/>
  <cols>
    <col min="7" max="11" width="15.83203125" customWidth="1"/>
    <col min="12" max="12" width="19.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I1" t="s">
        <v>70</v>
      </c>
      <c r="J1" t="s">
        <v>71</v>
      </c>
      <c r="K1" t="s">
        <v>72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46</v>
      </c>
      <c r="AK1" s="2" t="s">
        <v>65</v>
      </c>
      <c r="AL1" s="2" t="s">
        <v>66</v>
      </c>
      <c r="AM1" s="2" t="s">
        <v>67</v>
      </c>
    </row>
    <row r="2" spans="1:39" x14ac:dyDescent="0.2">
      <c r="A2">
        <v>1</v>
      </c>
      <c r="B2" t="s">
        <v>7</v>
      </c>
      <c r="C2" t="s">
        <v>8</v>
      </c>
      <c r="D2">
        <v>3</v>
      </c>
      <c r="E2">
        <v>12</v>
      </c>
      <c r="F2">
        <v>10</v>
      </c>
      <c r="G2">
        <v>1</v>
      </c>
      <c r="H2" s="13">
        <f>Gears.Pace!G2</f>
        <v>8</v>
      </c>
      <c r="I2" s="13">
        <f>Gears.Pace!H2</f>
        <v>3.4641016151377544</v>
      </c>
      <c r="J2" s="13">
        <f>Gears.Pace!L2</f>
        <v>3.3333333333333335</v>
      </c>
      <c r="K2" s="13">
        <f>Gears.Pace!M2</f>
        <v>0.57735026918962473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4</v>
      </c>
      <c r="AI2" s="2">
        <v>4</v>
      </c>
      <c r="AJ2" s="2">
        <v>4</v>
      </c>
      <c r="AK2" s="2">
        <v>4</v>
      </c>
      <c r="AL2" s="2">
        <v>4</v>
      </c>
      <c r="AM2" s="2">
        <v>4</v>
      </c>
    </row>
    <row r="3" spans="1:39" x14ac:dyDescent="0.2">
      <c r="A3">
        <v>3</v>
      </c>
      <c r="B3" t="s">
        <v>9</v>
      </c>
      <c r="C3" t="s">
        <v>10</v>
      </c>
      <c r="D3">
        <v>2</v>
      </c>
      <c r="E3">
        <v>12</v>
      </c>
      <c r="F3">
        <v>30</v>
      </c>
      <c r="G3">
        <v>7</v>
      </c>
      <c r="H3" s="13">
        <f>Gears.Pace!G3</f>
        <v>8</v>
      </c>
      <c r="I3" s="13">
        <f>Gears.Pace!H3</f>
        <v>2.6457513110645907</v>
      </c>
      <c r="J3" s="13">
        <f>Gears.Pace!L3</f>
        <v>5.666666666666667</v>
      </c>
      <c r="K3" s="13">
        <f>Gears.Pace!M3</f>
        <v>3.0550504633038935</v>
      </c>
      <c r="L3" s="2">
        <v>0</v>
      </c>
      <c r="M3" s="2">
        <v>0</v>
      </c>
      <c r="N3" s="2">
        <v>0</v>
      </c>
      <c r="O3" s="2">
        <v>0</v>
      </c>
      <c r="P3" s="2">
        <v>3</v>
      </c>
      <c r="Q3" s="2">
        <v>3</v>
      </c>
      <c r="R3" s="2">
        <v>2</v>
      </c>
      <c r="S3" s="2">
        <v>2</v>
      </c>
      <c r="T3" s="2">
        <v>2</v>
      </c>
      <c r="U3" s="2">
        <v>4</v>
      </c>
      <c r="V3" s="2">
        <v>3</v>
      </c>
      <c r="W3" s="2">
        <v>3</v>
      </c>
      <c r="X3" s="2">
        <v>2</v>
      </c>
      <c r="Y3" s="2">
        <v>5</v>
      </c>
      <c r="Z3" s="2">
        <v>5</v>
      </c>
      <c r="AA3" s="2">
        <v>5</v>
      </c>
      <c r="AB3" s="2">
        <v>4</v>
      </c>
      <c r="AC3" s="2">
        <v>2</v>
      </c>
      <c r="AD3" s="2">
        <v>3</v>
      </c>
      <c r="AE3" s="2">
        <v>3</v>
      </c>
      <c r="AF3" s="2">
        <v>4</v>
      </c>
      <c r="AG3" s="2">
        <v>3</v>
      </c>
      <c r="AH3" s="2">
        <v>3</v>
      </c>
      <c r="AI3" s="2">
        <v>4</v>
      </c>
      <c r="AJ3" s="2">
        <v>3</v>
      </c>
      <c r="AK3" s="2">
        <v>3</v>
      </c>
      <c r="AL3" s="2">
        <v>3</v>
      </c>
    </row>
    <row r="4" spans="1:39" s="4" customFormat="1" x14ac:dyDescent="0.2">
      <c r="A4" s="4">
        <v>4</v>
      </c>
      <c r="B4" s="4" t="s">
        <v>11</v>
      </c>
      <c r="C4" s="4" t="s">
        <v>12</v>
      </c>
      <c r="D4" s="4">
        <v>7</v>
      </c>
      <c r="E4" s="4">
        <v>12</v>
      </c>
      <c r="F4" s="4">
        <v>100</v>
      </c>
      <c r="G4" s="4">
        <v>12</v>
      </c>
      <c r="H4" s="13">
        <f>Gears.Pace!G4</f>
        <v>27</v>
      </c>
      <c r="I4" s="13">
        <f>Gears.Pace!H4</f>
        <v>4.358898943540674</v>
      </c>
      <c r="J4" s="13">
        <f>Gears.Pace!L4</f>
        <v>13.333333333333334</v>
      </c>
      <c r="K4" s="13">
        <f>Gears.Pace!M4</f>
        <v>2.8867513459481255</v>
      </c>
      <c r="L4" s="5">
        <v>5</v>
      </c>
      <c r="M4" s="6">
        <v>25</v>
      </c>
      <c r="N4" s="5">
        <v>0</v>
      </c>
      <c r="O4" s="5">
        <v>5</v>
      </c>
      <c r="P4" s="5">
        <v>25</v>
      </c>
      <c r="Q4" s="5">
        <v>5</v>
      </c>
      <c r="R4" s="5">
        <v>5</v>
      </c>
      <c r="S4" s="5">
        <v>5</v>
      </c>
      <c r="T4" s="5">
        <v>2</v>
      </c>
      <c r="U4" s="5">
        <v>5</v>
      </c>
      <c r="V4" s="5">
        <v>4</v>
      </c>
      <c r="W4" s="5">
        <v>5</v>
      </c>
      <c r="X4" s="5">
        <v>4</v>
      </c>
      <c r="Y4" s="5">
        <v>5</v>
      </c>
      <c r="Z4" s="5">
        <v>5</v>
      </c>
      <c r="AA4" s="5">
        <v>5</v>
      </c>
      <c r="AB4" s="5">
        <v>5</v>
      </c>
      <c r="AC4" s="5">
        <v>5</v>
      </c>
      <c r="AD4" s="5">
        <v>5</v>
      </c>
      <c r="AE4" s="5">
        <v>5</v>
      </c>
      <c r="AF4" s="5">
        <v>5</v>
      </c>
      <c r="AG4" s="5">
        <v>5</v>
      </c>
      <c r="AH4" s="5">
        <v>5</v>
      </c>
      <c r="AI4" s="5">
        <v>5</v>
      </c>
      <c r="AJ4" s="5">
        <v>5</v>
      </c>
      <c r="AK4" s="5">
        <v>3</v>
      </c>
      <c r="AL4" s="5">
        <v>5</v>
      </c>
    </row>
    <row r="5" spans="1:39" x14ac:dyDescent="0.2">
      <c r="A5">
        <v>5</v>
      </c>
      <c r="B5" t="s">
        <v>13</v>
      </c>
      <c r="C5" t="s">
        <v>14</v>
      </c>
      <c r="D5">
        <v>3</v>
      </c>
      <c r="E5">
        <v>12</v>
      </c>
      <c r="F5">
        <v>60</v>
      </c>
      <c r="G5">
        <v>4</v>
      </c>
      <c r="H5" s="13">
        <f>Gears.Pace!G5</f>
        <v>13.333333333333334</v>
      </c>
      <c r="I5" s="13">
        <f>Gears.Pace!H5</f>
        <v>6.6583281184793917</v>
      </c>
      <c r="J5" s="13">
        <f>Gears.Pace!L5</f>
        <v>6.333333333333333</v>
      </c>
      <c r="K5" s="13">
        <f>Gears.Pace!M5</f>
        <v>3.2145502536643189</v>
      </c>
      <c r="L5" s="2">
        <v>2</v>
      </c>
      <c r="M5" s="2">
        <v>10</v>
      </c>
      <c r="N5" s="3">
        <v>5</v>
      </c>
      <c r="O5" s="3">
        <v>5</v>
      </c>
      <c r="P5" s="3">
        <v>5</v>
      </c>
      <c r="Q5" s="2">
        <v>4</v>
      </c>
      <c r="R5" s="2">
        <v>4</v>
      </c>
      <c r="S5" s="2">
        <v>4</v>
      </c>
      <c r="T5" s="2">
        <v>5</v>
      </c>
      <c r="U5" s="2">
        <v>1</v>
      </c>
      <c r="V5" s="2">
        <v>4</v>
      </c>
      <c r="W5" s="2">
        <v>2</v>
      </c>
      <c r="X5" s="2">
        <v>2</v>
      </c>
      <c r="Y5" s="2">
        <v>1</v>
      </c>
      <c r="Z5" s="2">
        <v>4</v>
      </c>
      <c r="AA5" s="2">
        <v>3</v>
      </c>
      <c r="AB5" s="2">
        <v>4</v>
      </c>
      <c r="AC5" s="2">
        <v>3</v>
      </c>
      <c r="AD5" s="2">
        <v>2</v>
      </c>
      <c r="AE5" s="2">
        <v>4</v>
      </c>
      <c r="AF5" s="2">
        <v>4</v>
      </c>
      <c r="AG5" s="2">
        <v>4</v>
      </c>
      <c r="AH5" s="2">
        <v>3</v>
      </c>
      <c r="AI5" s="2">
        <v>3</v>
      </c>
      <c r="AJ5" s="2">
        <v>5</v>
      </c>
      <c r="AK5" s="2">
        <v>5</v>
      </c>
      <c r="AL5" s="2">
        <v>4</v>
      </c>
      <c r="AM5" s="2">
        <v>4</v>
      </c>
    </row>
    <row r="6" spans="1:39" x14ac:dyDescent="0.2">
      <c r="A6">
        <v>6</v>
      </c>
      <c r="B6" t="s">
        <v>15</v>
      </c>
      <c r="C6" t="s">
        <v>16</v>
      </c>
      <c r="D6">
        <v>5</v>
      </c>
      <c r="E6">
        <v>12</v>
      </c>
      <c r="F6">
        <v>90</v>
      </c>
      <c r="G6">
        <v>7</v>
      </c>
      <c r="H6" s="13">
        <f>Gears.Pace!G6</f>
        <v>20.333333333333332</v>
      </c>
      <c r="I6" s="13">
        <f>Gears.Pace!H6</f>
        <v>4.1633319989322697</v>
      </c>
      <c r="J6" s="13">
        <f>Gears.Pace!L6</f>
        <v>10</v>
      </c>
      <c r="K6" s="13">
        <f>Gears.Pace!M6</f>
        <v>1.7320508075688772</v>
      </c>
      <c r="L6" s="2">
        <v>2</v>
      </c>
      <c r="M6" s="2">
        <v>50</v>
      </c>
      <c r="N6" s="2">
        <v>50</v>
      </c>
      <c r="O6" s="2">
        <v>50</v>
      </c>
      <c r="P6" s="2">
        <v>50</v>
      </c>
      <c r="Q6" s="2">
        <v>4</v>
      </c>
      <c r="R6" s="2">
        <v>4</v>
      </c>
      <c r="S6" s="2">
        <v>4</v>
      </c>
      <c r="T6" s="2">
        <v>4</v>
      </c>
      <c r="U6" s="2">
        <v>2</v>
      </c>
      <c r="V6" s="2">
        <v>4</v>
      </c>
      <c r="W6" s="2">
        <v>2</v>
      </c>
      <c r="X6" s="2">
        <v>3</v>
      </c>
      <c r="Y6" s="2">
        <v>3</v>
      </c>
      <c r="Z6" s="2">
        <v>4</v>
      </c>
      <c r="AA6" s="2">
        <v>4</v>
      </c>
      <c r="AB6" s="2">
        <v>4</v>
      </c>
      <c r="AC6" s="2">
        <v>4</v>
      </c>
      <c r="AD6" s="2">
        <v>3</v>
      </c>
      <c r="AE6" s="2">
        <v>5</v>
      </c>
      <c r="AF6" s="2">
        <v>5</v>
      </c>
      <c r="AG6" s="2">
        <v>5</v>
      </c>
      <c r="AH6" s="2">
        <v>3</v>
      </c>
      <c r="AI6" s="2">
        <v>3</v>
      </c>
      <c r="AJ6" s="2">
        <v>5</v>
      </c>
      <c r="AK6" s="2">
        <v>4</v>
      </c>
      <c r="AL6" s="2">
        <v>4</v>
      </c>
      <c r="AM6" s="2">
        <v>4</v>
      </c>
    </row>
    <row r="7" spans="1:39" x14ac:dyDescent="0.2">
      <c r="A7">
        <v>7</v>
      </c>
      <c r="B7" t="s">
        <v>17</v>
      </c>
      <c r="C7" t="s">
        <v>18</v>
      </c>
      <c r="D7">
        <v>6</v>
      </c>
      <c r="E7" s="1">
        <v>0.4597222222222222</v>
      </c>
      <c r="F7">
        <v>100</v>
      </c>
      <c r="G7">
        <v>12</v>
      </c>
      <c r="H7" s="13">
        <f>Gears.Pace!G7</f>
        <v>27</v>
      </c>
      <c r="I7" s="13">
        <f>Gears.Pace!H7</f>
        <v>1.7320508075688772</v>
      </c>
      <c r="J7" s="13">
        <f>Gears.Pace!L7</f>
        <v>13.666666666666666</v>
      </c>
      <c r="K7" s="13">
        <f>Gears.Pace!M7</f>
        <v>0.57735026918962573</v>
      </c>
      <c r="L7" s="2">
        <v>5</v>
      </c>
      <c r="M7" s="2">
        <v>25</v>
      </c>
      <c r="N7" s="2">
        <v>50</v>
      </c>
      <c r="O7" s="3">
        <v>25</v>
      </c>
      <c r="P7" s="2">
        <v>50</v>
      </c>
      <c r="Q7" s="2">
        <v>3</v>
      </c>
      <c r="R7" s="2">
        <v>5</v>
      </c>
      <c r="S7" s="2">
        <v>4</v>
      </c>
      <c r="T7" s="2">
        <v>4</v>
      </c>
      <c r="U7" s="2">
        <v>2</v>
      </c>
      <c r="V7" s="2">
        <v>4</v>
      </c>
      <c r="W7" s="2">
        <v>3</v>
      </c>
      <c r="X7" s="2">
        <v>4</v>
      </c>
      <c r="Y7" s="2">
        <v>3</v>
      </c>
      <c r="Z7" s="2">
        <v>5</v>
      </c>
      <c r="AA7" s="2">
        <v>4</v>
      </c>
      <c r="AB7" s="2">
        <v>4</v>
      </c>
      <c r="AC7" s="2">
        <v>4</v>
      </c>
      <c r="AD7" s="2">
        <v>3</v>
      </c>
      <c r="AE7" s="2">
        <v>5</v>
      </c>
      <c r="AF7" s="2">
        <v>4</v>
      </c>
      <c r="AG7" s="2">
        <v>3</v>
      </c>
      <c r="AH7" s="2">
        <v>4</v>
      </c>
      <c r="AI7" s="2">
        <v>4</v>
      </c>
      <c r="AJ7" s="2">
        <v>4</v>
      </c>
      <c r="AK7" s="2">
        <v>5</v>
      </c>
      <c r="AL7" s="2">
        <v>4</v>
      </c>
      <c r="AM7" s="2">
        <v>5</v>
      </c>
    </row>
    <row r="8" spans="1:39" s="4" customFormat="1" x14ac:dyDescent="0.2">
      <c r="A8" s="4">
        <v>8</v>
      </c>
      <c r="B8" s="4" t="s">
        <v>32</v>
      </c>
      <c r="C8" s="4" t="s">
        <v>19</v>
      </c>
      <c r="D8" s="4">
        <v>4</v>
      </c>
      <c r="E8" s="4">
        <v>12</v>
      </c>
      <c r="F8" s="4">
        <v>40</v>
      </c>
      <c r="G8" s="4">
        <v>6</v>
      </c>
      <c r="H8" s="13">
        <f>Gears.Pace!G8</f>
        <v>10</v>
      </c>
      <c r="I8" s="13">
        <f>Gears.Pace!H8</f>
        <v>3.4641016151377544</v>
      </c>
      <c r="J8" s="13">
        <f>Gears.Pace!L8</f>
        <v>5</v>
      </c>
      <c r="K8" s="13">
        <f>Gears.Pace!M8</f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  <c r="AG8" s="5">
        <v>4</v>
      </c>
      <c r="AH8" s="5">
        <v>4</v>
      </c>
      <c r="AI8" s="5">
        <v>4</v>
      </c>
      <c r="AJ8" s="5">
        <v>4</v>
      </c>
      <c r="AK8" s="5">
        <v>4</v>
      </c>
      <c r="AL8" s="5">
        <v>4</v>
      </c>
      <c r="AM8" s="5">
        <v>4</v>
      </c>
    </row>
    <row r="9" spans="1:39" s="4" customFormat="1" x14ac:dyDescent="0.2">
      <c r="A9" s="4">
        <v>9</v>
      </c>
      <c r="B9" s="4" t="s">
        <v>20</v>
      </c>
      <c r="C9" s="4" t="s">
        <v>19</v>
      </c>
      <c r="D9" s="4">
        <v>1</v>
      </c>
      <c r="E9" s="4">
        <v>12</v>
      </c>
      <c r="F9" s="4">
        <v>10</v>
      </c>
      <c r="G9" s="4">
        <v>2</v>
      </c>
      <c r="H9" s="13">
        <f>Gears.Pace!G9</f>
        <v>8.3333333333333339</v>
      </c>
      <c r="I9" s="13">
        <f>Gears.Pace!H9</f>
        <v>4.0414518843273797</v>
      </c>
      <c r="J9" s="13">
        <f>Gears.Pace!L9</f>
        <v>4</v>
      </c>
      <c r="K9" s="13">
        <f>Gears.Pace!M9</f>
        <v>1.7320508075688772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4</v>
      </c>
      <c r="R9" s="5">
        <v>4</v>
      </c>
      <c r="S9" s="5">
        <v>4</v>
      </c>
      <c r="T9" s="5">
        <v>4</v>
      </c>
      <c r="U9" s="5">
        <v>3</v>
      </c>
      <c r="V9" s="5">
        <v>3</v>
      </c>
      <c r="W9" s="5">
        <v>3</v>
      </c>
      <c r="X9" s="5">
        <v>3</v>
      </c>
      <c r="Y9" s="5">
        <v>3</v>
      </c>
      <c r="Z9" s="5">
        <v>4</v>
      </c>
      <c r="AA9" s="5">
        <v>4</v>
      </c>
      <c r="AB9" s="5">
        <v>5</v>
      </c>
      <c r="AC9" s="5">
        <v>5</v>
      </c>
      <c r="AD9" s="5">
        <v>5</v>
      </c>
      <c r="AE9" s="5">
        <v>5</v>
      </c>
      <c r="AF9" s="5">
        <v>5</v>
      </c>
      <c r="AG9" s="5">
        <v>5</v>
      </c>
      <c r="AH9" s="5">
        <v>5</v>
      </c>
      <c r="AI9" s="5">
        <v>5</v>
      </c>
      <c r="AJ9" s="5">
        <v>5</v>
      </c>
      <c r="AK9" s="5">
        <v>5</v>
      </c>
      <c r="AL9" s="5">
        <v>5</v>
      </c>
      <c r="AM9" s="5">
        <v>5</v>
      </c>
    </row>
    <row r="10" spans="1:39" x14ac:dyDescent="0.2">
      <c r="A10">
        <v>10</v>
      </c>
      <c r="B10" t="s">
        <v>21</v>
      </c>
      <c r="C10" t="s">
        <v>22</v>
      </c>
      <c r="D10">
        <v>4</v>
      </c>
      <c r="E10">
        <v>12</v>
      </c>
      <c r="F10">
        <v>100</v>
      </c>
      <c r="G10">
        <v>7</v>
      </c>
      <c r="H10" s="13">
        <f>Gears.Pace!G10</f>
        <v>16.666666666666668</v>
      </c>
      <c r="I10" s="13">
        <f>Gears.Pace!H10</f>
        <v>6.8068592855540446</v>
      </c>
      <c r="J10" s="13">
        <f>Gears.Pace!L10</f>
        <v>7.666666666666667</v>
      </c>
      <c r="K10" s="13">
        <f>Gears.Pace!M10</f>
        <v>3.5118845842842457</v>
      </c>
      <c r="L10" s="2">
        <v>1</v>
      </c>
      <c r="M10" s="2">
        <v>1</v>
      </c>
      <c r="N10" s="3">
        <v>5</v>
      </c>
      <c r="O10" s="2">
        <v>0</v>
      </c>
      <c r="P10" s="2">
        <v>0</v>
      </c>
      <c r="Q10" s="2">
        <v>4</v>
      </c>
      <c r="R10" s="2">
        <v>4</v>
      </c>
      <c r="S10" s="2">
        <v>4</v>
      </c>
      <c r="T10" s="2">
        <v>4</v>
      </c>
      <c r="U10" s="2">
        <v>2</v>
      </c>
      <c r="V10" s="2">
        <v>4</v>
      </c>
      <c r="W10" s="2">
        <v>3</v>
      </c>
      <c r="X10" s="2">
        <v>4</v>
      </c>
      <c r="Y10" s="2">
        <v>2</v>
      </c>
      <c r="Z10" s="2">
        <v>4</v>
      </c>
      <c r="AA10" s="2">
        <v>4</v>
      </c>
      <c r="AB10" s="2">
        <v>4</v>
      </c>
      <c r="AC10" s="2">
        <v>4</v>
      </c>
      <c r="AD10" s="2">
        <v>4</v>
      </c>
      <c r="AE10" s="2">
        <v>4</v>
      </c>
      <c r="AF10" s="2">
        <v>4</v>
      </c>
      <c r="AG10" s="2">
        <v>4</v>
      </c>
      <c r="AH10" s="2">
        <v>4</v>
      </c>
      <c r="AI10" s="2">
        <v>4</v>
      </c>
      <c r="AJ10" s="2">
        <v>4</v>
      </c>
      <c r="AK10" s="2">
        <v>4</v>
      </c>
      <c r="AL10" s="2">
        <v>4</v>
      </c>
      <c r="AM10" s="2">
        <v>3</v>
      </c>
    </row>
    <row r="11" spans="1:39" x14ac:dyDescent="0.2">
      <c r="A11">
        <v>11</v>
      </c>
      <c r="B11" t="s">
        <v>23</v>
      </c>
      <c r="C11" t="s">
        <v>24</v>
      </c>
      <c r="D11">
        <v>3</v>
      </c>
      <c r="E11">
        <v>12</v>
      </c>
      <c r="F11">
        <v>40</v>
      </c>
      <c r="G11">
        <v>6</v>
      </c>
      <c r="H11" s="13">
        <f>Gears.Pace!G11</f>
        <v>8.6666666666666661</v>
      </c>
      <c r="I11" s="13">
        <f>Gears.Pace!H11</f>
        <v>2.0816659994661317</v>
      </c>
      <c r="J11" s="13">
        <f>Gears.Pace!L11</f>
        <v>4.666666666666667</v>
      </c>
      <c r="K11" s="13">
        <f>Gears.Pace!M11</f>
        <v>2.0816659994661335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4</v>
      </c>
      <c r="R11" s="2">
        <v>5</v>
      </c>
      <c r="S11" s="2">
        <v>4</v>
      </c>
      <c r="T11" s="2">
        <v>5</v>
      </c>
      <c r="U11" s="2">
        <v>3</v>
      </c>
      <c r="V11" s="2">
        <v>3</v>
      </c>
      <c r="W11" s="2">
        <v>4</v>
      </c>
      <c r="X11" s="2">
        <v>4</v>
      </c>
      <c r="Y11" s="2">
        <v>4</v>
      </c>
      <c r="Z11" s="2">
        <v>4</v>
      </c>
      <c r="AA11" s="2">
        <v>4</v>
      </c>
      <c r="AB11" s="2">
        <v>4</v>
      </c>
      <c r="AC11" s="2">
        <v>5</v>
      </c>
      <c r="AD11" s="2">
        <v>3</v>
      </c>
      <c r="AE11" s="2">
        <v>5</v>
      </c>
      <c r="AF11" s="2">
        <v>5</v>
      </c>
      <c r="AG11" s="2">
        <v>4</v>
      </c>
      <c r="AH11" s="2">
        <v>5</v>
      </c>
      <c r="AI11" s="2">
        <v>5</v>
      </c>
      <c r="AJ11" s="2">
        <v>5</v>
      </c>
      <c r="AK11" s="2">
        <v>5</v>
      </c>
      <c r="AL11" s="2">
        <v>5</v>
      </c>
      <c r="AM11" s="2">
        <v>5</v>
      </c>
    </row>
    <row r="12" spans="1:39" s="4" customFormat="1" x14ac:dyDescent="0.2">
      <c r="A12" s="4">
        <v>12</v>
      </c>
      <c r="B12" s="4" t="s">
        <v>31</v>
      </c>
      <c r="C12" s="4" t="s">
        <v>25</v>
      </c>
      <c r="D12" s="4">
        <v>7</v>
      </c>
      <c r="E12" s="4">
        <v>12</v>
      </c>
      <c r="F12" s="4">
        <v>80</v>
      </c>
      <c r="G12" s="4">
        <v>8</v>
      </c>
      <c r="H12" s="14">
        <f>Gears.Pace!G12</f>
        <v>14.666666666666666</v>
      </c>
      <c r="I12" s="14">
        <f>Gears.Pace!H12</f>
        <v>7.3711147958319927</v>
      </c>
      <c r="J12" s="14">
        <f>Gears.Pace!L12</f>
        <v>5.333333333333333</v>
      </c>
      <c r="K12" s="14">
        <f>Gears.Pace!M12</f>
        <v>3.2145502536643189</v>
      </c>
      <c r="L12" s="4">
        <v>3</v>
      </c>
      <c r="M12" s="4">
        <v>100</v>
      </c>
      <c r="N12" s="4">
        <v>50</v>
      </c>
      <c r="O12" s="4">
        <v>25</v>
      </c>
      <c r="P12" s="12">
        <v>50</v>
      </c>
      <c r="Q12" s="4">
        <v>4</v>
      </c>
      <c r="R12" s="4">
        <v>4</v>
      </c>
      <c r="S12" s="4">
        <v>4</v>
      </c>
      <c r="T12" s="4">
        <v>4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3</v>
      </c>
      <c r="AA12" s="4">
        <v>2</v>
      </c>
      <c r="AB12" s="4">
        <v>4</v>
      </c>
      <c r="AC12" s="4">
        <v>3</v>
      </c>
      <c r="AD12" s="4">
        <v>2</v>
      </c>
      <c r="AE12" s="4">
        <v>4</v>
      </c>
      <c r="AF12" s="4">
        <v>4</v>
      </c>
      <c r="AG12" s="4">
        <v>4</v>
      </c>
      <c r="AH12" s="4">
        <v>3</v>
      </c>
      <c r="AI12" s="4">
        <v>3</v>
      </c>
      <c r="AJ12" s="4">
        <v>4</v>
      </c>
      <c r="AK12" s="4">
        <v>4</v>
      </c>
      <c r="AL12" s="4">
        <v>4</v>
      </c>
      <c r="AM12" s="4">
        <v>4</v>
      </c>
    </row>
    <row r="13" spans="1:39" s="4" customFormat="1" x14ac:dyDescent="0.2">
      <c r="A13" s="4">
        <v>13</v>
      </c>
      <c r="B13" s="4" t="s">
        <v>34</v>
      </c>
      <c r="C13" s="4" t="s">
        <v>33</v>
      </c>
      <c r="D13" s="4">
        <v>5</v>
      </c>
      <c r="E13" s="15">
        <v>0.42569444444444443</v>
      </c>
      <c r="F13" s="4">
        <v>100</v>
      </c>
      <c r="G13" s="4">
        <v>10</v>
      </c>
      <c r="H13" s="14">
        <f>Gears.Pace!G13</f>
        <v>20</v>
      </c>
      <c r="I13" s="14">
        <f>Gears.Pace!H13</f>
        <v>3.4641016151377544</v>
      </c>
      <c r="J13" s="14">
        <f>Gears.Pace!L13</f>
        <v>8.6666666666666661</v>
      </c>
      <c r="K13" s="14">
        <f>Gears.Pace!M13</f>
        <v>4.0414518843273797</v>
      </c>
      <c r="L13" s="5">
        <v>1</v>
      </c>
      <c r="M13" s="5">
        <v>30</v>
      </c>
      <c r="N13" s="5">
        <v>50</v>
      </c>
      <c r="O13" s="6">
        <v>25</v>
      </c>
      <c r="P13" s="6">
        <v>25</v>
      </c>
      <c r="Q13" s="5">
        <v>4</v>
      </c>
      <c r="R13" s="5">
        <v>4</v>
      </c>
      <c r="S13" s="5">
        <v>4</v>
      </c>
      <c r="T13" s="5">
        <v>3</v>
      </c>
      <c r="U13" s="5">
        <v>2</v>
      </c>
      <c r="V13" s="5">
        <v>4</v>
      </c>
      <c r="W13" s="5">
        <v>2</v>
      </c>
      <c r="X13" s="5">
        <v>3</v>
      </c>
      <c r="Y13" s="5">
        <v>3</v>
      </c>
      <c r="Z13" s="5">
        <v>5</v>
      </c>
      <c r="AA13" s="5">
        <v>5</v>
      </c>
      <c r="AB13" s="5">
        <v>5</v>
      </c>
      <c r="AC13" s="5">
        <v>5</v>
      </c>
      <c r="AD13" s="5">
        <v>5</v>
      </c>
      <c r="AE13" s="5">
        <v>5</v>
      </c>
      <c r="AF13" s="5">
        <v>5</v>
      </c>
      <c r="AG13" s="5">
        <v>5</v>
      </c>
      <c r="AH13" s="5">
        <v>5</v>
      </c>
      <c r="AI13" s="5">
        <v>5</v>
      </c>
      <c r="AJ13" s="5">
        <v>5</v>
      </c>
      <c r="AK13" s="5">
        <v>5</v>
      </c>
      <c r="AL13" s="5">
        <v>5</v>
      </c>
      <c r="AM13" s="5">
        <v>5</v>
      </c>
    </row>
    <row r="14" spans="1:39" s="4" customFormat="1" x14ac:dyDescent="0.2">
      <c r="A14" s="4">
        <v>14</v>
      </c>
      <c r="B14" s="4" t="s">
        <v>35</v>
      </c>
      <c r="C14" s="4" t="s">
        <v>26</v>
      </c>
      <c r="D14" s="4">
        <v>3</v>
      </c>
      <c r="E14" s="4">
        <v>12</v>
      </c>
      <c r="F14" s="4">
        <v>20</v>
      </c>
      <c r="G14" s="4">
        <v>6</v>
      </c>
      <c r="H14" s="14">
        <f>Gears.Pace!G14</f>
        <v>10</v>
      </c>
      <c r="I14" s="14">
        <f>Gears.Pace!H14</f>
        <v>3.6055512754639891</v>
      </c>
      <c r="J14" s="14">
        <f>Gears.Pace!L14</f>
        <v>3.6666666666666665</v>
      </c>
      <c r="K14" s="14">
        <f>Gears.Pace!M14</f>
        <v>0.57735026918962473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4</v>
      </c>
      <c r="R14" s="5">
        <v>4</v>
      </c>
      <c r="S14" s="5">
        <v>4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Y14" s="5">
        <v>4</v>
      </c>
      <c r="Z14" s="5">
        <v>4</v>
      </c>
      <c r="AA14" s="5">
        <v>4</v>
      </c>
      <c r="AB14" s="5">
        <v>4</v>
      </c>
      <c r="AC14" s="5">
        <v>4</v>
      </c>
      <c r="AD14" s="5">
        <v>4</v>
      </c>
      <c r="AE14" s="5">
        <v>5</v>
      </c>
      <c r="AF14" s="5">
        <v>4</v>
      </c>
      <c r="AG14" s="5">
        <v>4</v>
      </c>
      <c r="AH14" s="5">
        <v>4</v>
      </c>
      <c r="AI14" s="5">
        <v>4</v>
      </c>
      <c r="AJ14" s="5">
        <v>4</v>
      </c>
      <c r="AK14" s="5">
        <v>5</v>
      </c>
      <c r="AL14" s="5">
        <v>5</v>
      </c>
      <c r="AM14" s="5">
        <v>5</v>
      </c>
    </row>
    <row r="15" spans="1:39" s="4" customFormat="1" x14ac:dyDescent="0.2">
      <c r="A15" s="4">
        <v>15</v>
      </c>
      <c r="B15" s="4" t="s">
        <v>36</v>
      </c>
      <c r="C15" s="4" t="s">
        <v>27</v>
      </c>
      <c r="D15" s="4">
        <v>8</v>
      </c>
      <c r="E15" s="15">
        <v>0.32847222222222222</v>
      </c>
      <c r="F15" s="4">
        <v>100</v>
      </c>
      <c r="G15" s="4">
        <v>13</v>
      </c>
      <c r="H15" s="14">
        <f>Gears.Pace!G15</f>
        <v>29.333333333333332</v>
      </c>
      <c r="I15" s="14">
        <f>Gears.Pace!H15</f>
        <v>0.57735026918962584</v>
      </c>
      <c r="J15" s="14">
        <f>Gears.Pace!L15</f>
        <v>14.333333333333334</v>
      </c>
      <c r="K15" s="14">
        <f>Gears.Pace!M15</f>
        <v>0.57735026918962573</v>
      </c>
      <c r="L15" s="4">
        <v>10</v>
      </c>
      <c r="M15" s="4">
        <v>100</v>
      </c>
      <c r="N15" s="4">
        <v>50</v>
      </c>
      <c r="O15" s="4">
        <v>50</v>
      </c>
      <c r="P15" s="4">
        <v>50</v>
      </c>
      <c r="Q15" s="4">
        <v>5</v>
      </c>
      <c r="R15" s="4">
        <v>4</v>
      </c>
      <c r="S15" s="4">
        <v>4</v>
      </c>
      <c r="T15" s="4">
        <v>5</v>
      </c>
      <c r="U15" s="4">
        <v>2</v>
      </c>
      <c r="V15" s="4">
        <v>4</v>
      </c>
      <c r="W15" s="4">
        <v>2</v>
      </c>
      <c r="X15" s="4">
        <v>4</v>
      </c>
      <c r="Y15" s="4">
        <v>2</v>
      </c>
      <c r="Z15" s="4">
        <v>5</v>
      </c>
      <c r="AA15" s="4">
        <v>3</v>
      </c>
      <c r="AB15" s="4">
        <v>4</v>
      </c>
      <c r="AC15" s="4">
        <v>3</v>
      </c>
      <c r="AD15" s="4">
        <v>5</v>
      </c>
      <c r="AE15" s="4">
        <v>5</v>
      </c>
      <c r="AF15" s="4">
        <v>4</v>
      </c>
      <c r="AG15" s="4">
        <v>4</v>
      </c>
      <c r="AH15" s="4">
        <v>4</v>
      </c>
      <c r="AI15" s="4">
        <v>4</v>
      </c>
      <c r="AJ15" s="4">
        <v>5</v>
      </c>
      <c r="AK15" s="4">
        <v>5</v>
      </c>
      <c r="AL15" s="4">
        <v>4</v>
      </c>
      <c r="AM15" s="4">
        <v>4</v>
      </c>
    </row>
    <row r="16" spans="1:39" s="4" customFormat="1" x14ac:dyDescent="0.2">
      <c r="A16" s="4">
        <v>16</v>
      </c>
      <c r="B16" s="4" t="s">
        <v>37</v>
      </c>
      <c r="C16" s="4" t="s">
        <v>28</v>
      </c>
      <c r="D16" s="4">
        <v>2</v>
      </c>
      <c r="E16" s="4">
        <v>12</v>
      </c>
      <c r="F16" s="4">
        <v>10</v>
      </c>
      <c r="G16" s="4">
        <v>6</v>
      </c>
      <c r="H16" s="14">
        <f>Gears.Pace!G16</f>
        <v>7.333333333333333</v>
      </c>
      <c r="I16" s="14">
        <f>Gears.Pace!H16</f>
        <v>1.1547005383792495</v>
      </c>
      <c r="J16" s="14">
        <f>Gears.Pace!L16</f>
        <v>3.6666666666666665</v>
      </c>
      <c r="K16" s="14">
        <f>Gears.Pace!M16</f>
        <v>1.154700538379251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3</v>
      </c>
      <c r="R16" s="5">
        <v>3</v>
      </c>
      <c r="S16" s="5">
        <v>3</v>
      </c>
      <c r="T16" s="5">
        <v>3</v>
      </c>
      <c r="U16" s="5">
        <v>3</v>
      </c>
      <c r="V16" s="5">
        <v>3</v>
      </c>
      <c r="W16" s="5">
        <v>3</v>
      </c>
      <c r="X16" s="5">
        <v>3</v>
      </c>
      <c r="Y16" s="5">
        <v>3</v>
      </c>
      <c r="Z16" s="5">
        <v>3</v>
      </c>
      <c r="AA16" s="5">
        <v>3</v>
      </c>
      <c r="AB16" s="5">
        <v>3</v>
      </c>
      <c r="AC16" s="5">
        <v>3</v>
      </c>
      <c r="AD16" s="5">
        <v>3</v>
      </c>
      <c r="AE16" s="5">
        <v>4</v>
      </c>
      <c r="AF16" s="5">
        <v>4</v>
      </c>
      <c r="AG16" s="5">
        <v>4</v>
      </c>
      <c r="AH16" s="5">
        <v>3</v>
      </c>
      <c r="AI16" s="5">
        <v>4</v>
      </c>
      <c r="AJ16" s="5">
        <v>4</v>
      </c>
      <c r="AK16" s="5">
        <v>4</v>
      </c>
      <c r="AL16" s="5">
        <v>4</v>
      </c>
      <c r="AM16" s="5">
        <v>4</v>
      </c>
    </row>
    <row r="17" spans="1:39" s="4" customFormat="1" x14ac:dyDescent="0.2">
      <c r="A17" s="4">
        <v>17</v>
      </c>
      <c r="B17" s="4" t="s">
        <v>38</v>
      </c>
      <c r="C17" s="4" t="s">
        <v>29</v>
      </c>
      <c r="D17" s="4">
        <v>2</v>
      </c>
      <c r="E17" s="12">
        <v>12</v>
      </c>
      <c r="F17" s="4">
        <v>20</v>
      </c>
      <c r="G17" s="4">
        <v>5</v>
      </c>
      <c r="H17" s="14">
        <f>Gears.Pace!G17</f>
        <v>10.333333333333334</v>
      </c>
      <c r="I17" s="14">
        <f>Gears.Pace!H17</f>
        <v>1.1547005383792517</v>
      </c>
      <c r="J17" s="14">
        <f>Gears.Pace!L17</f>
        <v>4.666666666666667</v>
      </c>
      <c r="K17" s="14">
        <f>Gears.Pace!M17</f>
        <v>2.0816659994661335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4</v>
      </c>
      <c r="Z17" s="5">
        <v>5</v>
      </c>
      <c r="AA17" s="5">
        <v>5</v>
      </c>
      <c r="AB17" s="5">
        <v>5</v>
      </c>
      <c r="AC17" s="5">
        <v>5</v>
      </c>
      <c r="AD17" s="5">
        <v>5</v>
      </c>
      <c r="AE17" s="5">
        <v>4</v>
      </c>
      <c r="AF17" s="5">
        <v>4</v>
      </c>
      <c r="AG17" s="5">
        <v>4</v>
      </c>
      <c r="AH17" s="5">
        <v>4</v>
      </c>
      <c r="AI17" s="5">
        <v>4</v>
      </c>
      <c r="AJ17" s="5">
        <v>4</v>
      </c>
      <c r="AK17" s="5">
        <v>5</v>
      </c>
      <c r="AL17" s="5">
        <v>4</v>
      </c>
      <c r="AM17" s="5">
        <v>4</v>
      </c>
    </row>
    <row r="18" spans="1:39" s="4" customFormat="1" x14ac:dyDescent="0.2">
      <c r="A18" s="4">
        <v>18</v>
      </c>
      <c r="B18" s="4" t="s">
        <v>39</v>
      </c>
      <c r="C18" s="4" t="s">
        <v>30</v>
      </c>
      <c r="D18" s="4">
        <v>7</v>
      </c>
      <c r="E18" s="4">
        <v>12</v>
      </c>
      <c r="F18" s="4">
        <v>90</v>
      </c>
      <c r="G18" s="4">
        <v>7</v>
      </c>
      <c r="H18" s="14">
        <f>Gears.Pace!G18</f>
        <v>25.333333333333332</v>
      </c>
      <c r="I18" s="14">
        <f>Gears.Pace!H18</f>
        <v>3.5118845842842519</v>
      </c>
      <c r="J18" s="14">
        <f>Gears.Pace!L18</f>
        <v>12</v>
      </c>
      <c r="K18" s="14">
        <f>Gears.Pace!M18</f>
        <v>1.7320508075688772</v>
      </c>
      <c r="L18" s="5">
        <v>3</v>
      </c>
      <c r="M18" s="5">
        <v>50</v>
      </c>
      <c r="N18" s="5">
        <v>50</v>
      </c>
      <c r="O18" s="5">
        <v>25</v>
      </c>
      <c r="P18" s="5">
        <v>25</v>
      </c>
      <c r="Q18" s="4">
        <v>5</v>
      </c>
      <c r="R18" s="4">
        <v>5</v>
      </c>
      <c r="S18" s="4">
        <v>5</v>
      </c>
      <c r="T18" s="4">
        <v>5</v>
      </c>
      <c r="U18" s="4">
        <v>5</v>
      </c>
      <c r="V18" s="4">
        <v>5</v>
      </c>
      <c r="W18" s="4">
        <v>3</v>
      </c>
      <c r="X18" s="4">
        <v>3</v>
      </c>
      <c r="Y18" s="4">
        <v>3</v>
      </c>
      <c r="Z18" s="4">
        <v>5</v>
      </c>
      <c r="AA18" s="4">
        <v>5</v>
      </c>
      <c r="AB18" s="4">
        <v>5</v>
      </c>
      <c r="AC18" s="4">
        <v>5</v>
      </c>
      <c r="AD18" s="4">
        <v>5</v>
      </c>
      <c r="AE18" s="4">
        <v>5</v>
      </c>
      <c r="AF18" s="4">
        <v>5</v>
      </c>
      <c r="AG18" s="4">
        <v>5</v>
      </c>
      <c r="AH18" s="4">
        <v>4</v>
      </c>
      <c r="AI18" s="4">
        <v>4</v>
      </c>
      <c r="AJ18" s="4">
        <v>5</v>
      </c>
      <c r="AK18" s="4">
        <v>5</v>
      </c>
      <c r="AL18" s="4">
        <v>5</v>
      </c>
      <c r="AM18" s="4">
        <v>5</v>
      </c>
    </row>
    <row r="19" spans="1:39" x14ac:dyDescent="0.2">
      <c r="A19" s="4">
        <v>19</v>
      </c>
      <c r="B19" s="4" t="s">
        <v>99</v>
      </c>
      <c r="C19" s="4" t="s">
        <v>100</v>
      </c>
      <c r="D19" s="4">
        <v>5</v>
      </c>
      <c r="E19" s="1">
        <v>0.4694444444444445</v>
      </c>
      <c r="F19" s="4">
        <v>100</v>
      </c>
      <c r="G19" s="4">
        <v>10</v>
      </c>
      <c r="H19" s="14">
        <f>Gears.Pace!G19</f>
        <v>22.5</v>
      </c>
      <c r="I19" s="14">
        <f>Gears.Pace!H19</f>
        <v>0.70710678118654757</v>
      </c>
      <c r="J19" s="14">
        <f>Gears.Pace!L19</f>
        <v>11</v>
      </c>
      <c r="K19" s="14">
        <f>Gears.Pace!M19</f>
        <v>0</v>
      </c>
      <c r="L19" s="2">
        <v>2</v>
      </c>
      <c r="M19" s="2">
        <v>100</v>
      </c>
      <c r="N19" s="2">
        <v>50</v>
      </c>
      <c r="O19" s="2">
        <v>25</v>
      </c>
      <c r="P19" s="2">
        <v>25</v>
      </c>
      <c r="Q19" s="2">
        <v>2</v>
      </c>
      <c r="R19" s="2">
        <v>4</v>
      </c>
      <c r="S19" s="2">
        <v>1</v>
      </c>
      <c r="T19" s="2">
        <v>5</v>
      </c>
      <c r="U19" s="2">
        <v>1</v>
      </c>
      <c r="V19" s="2">
        <v>3</v>
      </c>
      <c r="W19" s="2">
        <v>1</v>
      </c>
      <c r="X19" s="2">
        <v>1</v>
      </c>
      <c r="Y19" s="2">
        <v>1</v>
      </c>
      <c r="Z19" s="2">
        <v>5</v>
      </c>
      <c r="AA19" s="2">
        <v>5</v>
      </c>
      <c r="AB19" s="2">
        <v>4</v>
      </c>
      <c r="AC19" s="2">
        <v>3</v>
      </c>
      <c r="AD19" s="2">
        <v>3</v>
      </c>
      <c r="AE19" s="2">
        <v>5</v>
      </c>
      <c r="AF19" s="2">
        <v>4</v>
      </c>
      <c r="AG19" s="2">
        <v>3</v>
      </c>
      <c r="AH19" s="2">
        <v>1</v>
      </c>
      <c r="AI19" s="2">
        <v>1</v>
      </c>
      <c r="AJ19" s="2">
        <v>4</v>
      </c>
      <c r="AK19" s="2">
        <v>1</v>
      </c>
      <c r="AL19" s="2">
        <v>2</v>
      </c>
      <c r="AM19" s="2">
        <v>1</v>
      </c>
    </row>
    <row r="20" spans="1:39" x14ac:dyDescent="0.2">
      <c r="A20" s="4">
        <v>20</v>
      </c>
      <c r="B20" s="4" t="s">
        <v>98</v>
      </c>
      <c r="C20" s="4" t="s">
        <v>27</v>
      </c>
      <c r="D20" s="4">
        <v>8</v>
      </c>
      <c r="E20" s="1">
        <v>0.42569444444444443</v>
      </c>
      <c r="F20" s="4">
        <v>100</v>
      </c>
      <c r="G20" s="4">
        <v>14</v>
      </c>
      <c r="H20" s="14">
        <f>Gears.Pace!G20</f>
        <v>25</v>
      </c>
      <c r="I20" s="14">
        <f>Gears.Pace!H20</f>
        <v>5.6568542494923806</v>
      </c>
      <c r="J20" s="14">
        <f>Gears.Pace!L20</f>
        <v>12</v>
      </c>
      <c r="K20" s="14">
        <f>Gears.Pace!M20</f>
        <v>2.8284271247461903</v>
      </c>
      <c r="L20" s="2">
        <v>10</v>
      </c>
      <c r="M20" s="2">
        <v>1000</v>
      </c>
      <c r="N20" s="2">
        <v>50</v>
      </c>
      <c r="O20" s="2">
        <v>25</v>
      </c>
      <c r="P20" s="2">
        <v>50</v>
      </c>
      <c r="Q20" s="4">
        <v>4</v>
      </c>
      <c r="R20" s="4">
        <v>4</v>
      </c>
      <c r="S20" s="4">
        <v>4</v>
      </c>
      <c r="T20" s="4">
        <v>3</v>
      </c>
      <c r="U20" s="4">
        <v>3</v>
      </c>
      <c r="V20" s="4">
        <v>4</v>
      </c>
      <c r="W20" s="4">
        <v>3</v>
      </c>
      <c r="X20" s="4">
        <v>4</v>
      </c>
      <c r="Y20" s="4">
        <v>3</v>
      </c>
      <c r="Z20" s="4">
        <v>4</v>
      </c>
      <c r="AA20" s="4">
        <v>4</v>
      </c>
      <c r="AB20" s="4">
        <v>4</v>
      </c>
      <c r="AC20" s="4">
        <v>4</v>
      </c>
      <c r="AD20" s="4">
        <v>4</v>
      </c>
      <c r="AE20" s="4">
        <v>4</v>
      </c>
      <c r="AF20" s="4">
        <v>4</v>
      </c>
      <c r="AG20" s="4">
        <v>4</v>
      </c>
      <c r="AH20" s="4">
        <v>3</v>
      </c>
      <c r="AI20" s="4">
        <v>3</v>
      </c>
      <c r="AJ20" s="4">
        <v>4</v>
      </c>
      <c r="AK20" s="4">
        <v>3</v>
      </c>
      <c r="AL20" s="4">
        <v>4</v>
      </c>
      <c r="AM20" s="4">
        <v>4</v>
      </c>
    </row>
    <row r="21" spans="1:39" x14ac:dyDescent="0.2">
      <c r="A21" s="4"/>
      <c r="B21" s="4"/>
      <c r="C21" s="4"/>
      <c r="D21" s="4"/>
      <c r="E21" s="1"/>
      <c r="F21" s="4"/>
      <c r="G21" s="4"/>
      <c r="H21" s="14"/>
      <c r="I21" s="14"/>
      <c r="J21" s="14"/>
      <c r="K21" s="14"/>
      <c r="L21" s="2"/>
      <c r="M21" s="2"/>
      <c r="N21" s="2"/>
      <c r="O21" s="2"/>
      <c r="P21" s="2"/>
      <c r="Q21">
        <v>3</v>
      </c>
      <c r="R21">
        <v>4</v>
      </c>
      <c r="S21">
        <v>4</v>
      </c>
      <c r="T21">
        <v>4</v>
      </c>
      <c r="U21">
        <v>4</v>
      </c>
      <c r="V21">
        <v>4</v>
      </c>
      <c r="W21">
        <v>3</v>
      </c>
      <c r="X21">
        <v>3</v>
      </c>
      <c r="Y21">
        <v>4</v>
      </c>
      <c r="Z21">
        <v>4</v>
      </c>
      <c r="AA21">
        <v>4</v>
      </c>
      <c r="AB21">
        <v>4</v>
      </c>
      <c r="AC21">
        <v>3</v>
      </c>
      <c r="AD21">
        <v>4</v>
      </c>
      <c r="AE21">
        <v>5</v>
      </c>
      <c r="AF21">
        <v>4</v>
      </c>
      <c r="AG21">
        <v>5</v>
      </c>
      <c r="AH21">
        <v>3</v>
      </c>
      <c r="AI21">
        <v>3</v>
      </c>
      <c r="AJ21">
        <v>4</v>
      </c>
      <c r="AK21">
        <v>3</v>
      </c>
      <c r="AL21">
        <v>3</v>
      </c>
      <c r="AM21">
        <v>3</v>
      </c>
    </row>
    <row r="23" spans="1:39" s="7" customFormat="1" x14ac:dyDescent="0.2">
      <c r="Q23" s="17">
        <f>AVERAGE(Q2:Q21)</f>
        <v>3.85</v>
      </c>
      <c r="R23" s="17">
        <f t="shared" ref="R23:Y23" si="0">AVERAGE(R2:R21)</f>
        <v>4.05</v>
      </c>
      <c r="S23" s="17">
        <f t="shared" si="0"/>
        <v>3.8</v>
      </c>
      <c r="T23" s="17">
        <f t="shared" si="0"/>
        <v>3.85</v>
      </c>
      <c r="U23" s="17">
        <f t="shared" si="0"/>
        <v>2.95</v>
      </c>
      <c r="V23" s="17">
        <f t="shared" si="0"/>
        <v>3.65</v>
      </c>
      <c r="W23" s="17">
        <f t="shared" si="0"/>
        <v>2.95</v>
      </c>
      <c r="X23" s="17">
        <f t="shared" si="0"/>
        <v>3.2</v>
      </c>
      <c r="Y23" s="17">
        <f t="shared" si="0"/>
        <v>3.15</v>
      </c>
      <c r="Z23" s="18">
        <f>AVERAGE(Z2:Z21)</f>
        <v>4.3</v>
      </c>
      <c r="AA23" s="18">
        <f t="shared" ref="AA23:AG23" si="1">AVERAGE(AA2:AA21)</f>
        <v>4.05</v>
      </c>
      <c r="AB23" s="18">
        <f t="shared" si="1"/>
        <v>4.2</v>
      </c>
      <c r="AC23" s="18">
        <f t="shared" si="1"/>
        <v>3.9</v>
      </c>
      <c r="AD23" s="18">
        <f t="shared" si="1"/>
        <v>3.8</v>
      </c>
      <c r="AE23" s="18">
        <f t="shared" si="1"/>
        <v>4.5</v>
      </c>
      <c r="AF23" s="18">
        <f t="shared" si="1"/>
        <v>4.3</v>
      </c>
      <c r="AG23" s="18">
        <f t="shared" si="1"/>
        <v>4.1500000000000004</v>
      </c>
      <c r="AH23" s="8">
        <f>AVERAGE(AH2:AH21)</f>
        <v>3.7</v>
      </c>
      <c r="AI23" s="8">
        <f t="shared" ref="AI23:AM23" si="2">AVERAGE(AI2:AI21)</f>
        <v>3.8</v>
      </c>
      <c r="AJ23" s="8">
        <f t="shared" si="2"/>
        <v>4.3499999999999996</v>
      </c>
      <c r="AK23" s="8">
        <f t="shared" si="2"/>
        <v>4.0999999999999996</v>
      </c>
      <c r="AL23" s="8">
        <f t="shared" si="2"/>
        <v>4.0999999999999996</v>
      </c>
      <c r="AM23" s="8">
        <f t="shared" si="2"/>
        <v>4.0555555555555554</v>
      </c>
    </row>
    <row r="24" spans="1:39" x14ac:dyDescent="0.2">
      <c r="Q24" s="9">
        <f>_xlfn.STDEV.S(Q2:Q21)</f>
        <v>0.74515982037059503</v>
      </c>
      <c r="R24" s="9">
        <f t="shared" ref="R24:Y24" si="3">_xlfn.STDEV.S(R2:R21)</f>
        <v>0.68633274115325926</v>
      </c>
      <c r="S24" s="9">
        <f t="shared" si="3"/>
        <v>0.89442719099991552</v>
      </c>
      <c r="T24" s="9">
        <f t="shared" si="3"/>
        <v>0.93330200448672984</v>
      </c>
      <c r="U24" s="9">
        <f t="shared" si="3"/>
        <v>1.1909748329127607</v>
      </c>
      <c r="V24" s="9">
        <f t="shared" si="3"/>
        <v>0.67082039324993736</v>
      </c>
      <c r="W24" s="9">
        <f t="shared" si="3"/>
        <v>0.94451324138833237</v>
      </c>
      <c r="X24" s="9">
        <f t="shared" si="3"/>
        <v>0.89442719099991552</v>
      </c>
      <c r="Y24" s="9">
        <f t="shared" si="3"/>
        <v>1.1367080817685318</v>
      </c>
      <c r="Z24" s="9">
        <f>_xlfn.STDEV.S(Z2:Z21)</f>
        <v>0.6569466853317858</v>
      </c>
      <c r="AA24" s="9">
        <f t="shared" ref="AA24:AG24" si="4">_xlfn.STDEV.S(AA2:AA21)</f>
        <v>0.82557794748189617</v>
      </c>
      <c r="AB24" s="9">
        <f t="shared" si="4"/>
        <v>0.52314836378059637</v>
      </c>
      <c r="AC24" s="9">
        <f t="shared" si="4"/>
        <v>0.9119095061289918</v>
      </c>
      <c r="AD24" s="9">
        <f t="shared" si="4"/>
        <v>1.0052493799000688</v>
      </c>
      <c r="AE24" s="9">
        <f t="shared" si="4"/>
        <v>0.60697697866688394</v>
      </c>
      <c r="AF24" s="9">
        <f t="shared" si="4"/>
        <v>0.47016234598162665</v>
      </c>
      <c r="AG24" s="9">
        <f t="shared" si="4"/>
        <v>0.67082039324993736</v>
      </c>
      <c r="AH24" s="9">
        <f>_xlfn.STDEV.S(AH2:AH21)</f>
        <v>0.97872096985918555</v>
      </c>
      <c r="AI24" s="9">
        <f t="shared" ref="AI24:AM24" si="5">_xlfn.STDEV.S(AI2:AI21)</f>
        <v>0.95145318218750852</v>
      </c>
      <c r="AJ24" s="9">
        <f t="shared" si="5"/>
        <v>0.58714294861240024</v>
      </c>
      <c r="AK24" s="9">
        <f t="shared" si="5"/>
        <v>1.0711528467275957</v>
      </c>
      <c r="AL24" s="9">
        <f t="shared" si="5"/>
        <v>0.78806892565241271</v>
      </c>
      <c r="AM24" s="9">
        <f t="shared" si="5"/>
        <v>0.99836467592948797</v>
      </c>
    </row>
    <row r="26" spans="1:39" x14ac:dyDescent="0.2">
      <c r="Q26" t="s">
        <v>101</v>
      </c>
      <c r="R26" t="s">
        <v>102</v>
      </c>
      <c r="S26" t="s">
        <v>103</v>
      </c>
    </row>
    <row r="27" spans="1:39" x14ac:dyDescent="0.2">
      <c r="Q27" s="9">
        <f>AVERAGE(Q23:Y23)</f>
        <v>3.494444444444444</v>
      </c>
      <c r="R27" s="9">
        <f>AVERAGE(Z23:AG23)</f>
        <v>4.1500000000000004</v>
      </c>
      <c r="S27" s="9">
        <f>AVERAGE(AH23:AM23)</f>
        <v>4.0175925925925924</v>
      </c>
    </row>
    <row r="28" spans="1:39" x14ac:dyDescent="0.2">
      <c r="Q28">
        <f>_xlfn.STDEV.S(Q23:Y23)</f>
        <v>0.42971243614513105</v>
      </c>
      <c r="R28">
        <f>_xlfn.STDEV.S(Z23:AG23)</f>
        <v>0.22834810518779691</v>
      </c>
      <c r="S28">
        <f>_xlfn.STDEV.S(AI23:AM23)</f>
        <v>0.19537870791407339</v>
      </c>
    </row>
  </sheetData>
  <sortState xmlns:xlrd2="http://schemas.microsoft.com/office/spreadsheetml/2017/richdata2" ref="A2:AM18">
    <sortCondition ref="A2:A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8"/>
  <sheetViews>
    <sheetView workbookViewId="0">
      <selection activeCell="M20" sqref="M20"/>
    </sheetView>
  </sheetViews>
  <sheetFormatPr baseColWidth="10" defaultColWidth="8.83203125" defaultRowHeight="15" x14ac:dyDescent="0.2"/>
  <cols>
    <col min="7" max="7" width="11.5" bestFit="1" customWidth="1"/>
    <col min="8" max="8" width="10.5" bestFit="1" customWidth="1"/>
  </cols>
  <sheetData>
    <row r="1" spans="1:13" x14ac:dyDescent="0.2">
      <c r="D1" t="s">
        <v>73</v>
      </c>
      <c r="E1" t="s">
        <v>75</v>
      </c>
      <c r="F1" t="s">
        <v>74</v>
      </c>
      <c r="G1" t="s">
        <v>68</v>
      </c>
      <c r="H1" t="s">
        <v>76</v>
      </c>
      <c r="I1" t="s">
        <v>78</v>
      </c>
      <c r="J1" t="s">
        <v>77</v>
      </c>
      <c r="K1" t="s">
        <v>79</v>
      </c>
      <c r="L1" t="s">
        <v>68</v>
      </c>
      <c r="M1" t="s">
        <v>76</v>
      </c>
    </row>
    <row r="2" spans="1:13" x14ac:dyDescent="0.2">
      <c r="A2">
        <v>1</v>
      </c>
      <c r="B2" t="s">
        <v>7</v>
      </c>
      <c r="C2" t="s">
        <v>8</v>
      </c>
      <c r="D2">
        <f>SUM(B24:G24)</f>
        <v>12</v>
      </c>
      <c r="E2">
        <f>SUM(B25:G25)</f>
        <v>6</v>
      </c>
      <c r="F2">
        <f>SUM(B26:G26)</f>
        <v>6</v>
      </c>
      <c r="G2" s="11">
        <f>AVERAGE(D2:F2)</f>
        <v>8</v>
      </c>
      <c r="H2" s="11">
        <f>_xlfn.STDEV.S(D2:F2)</f>
        <v>3.4641016151377544</v>
      </c>
      <c r="I2">
        <f>SUM(H24:J24)</f>
        <v>4</v>
      </c>
      <c r="J2">
        <f>SUM(H25:J25)</f>
        <v>3</v>
      </c>
      <c r="K2">
        <f>SUM(H26:J26)</f>
        <v>3</v>
      </c>
      <c r="L2" s="11">
        <f>AVERAGE(I2:K2)</f>
        <v>3.3333333333333335</v>
      </c>
      <c r="M2" s="11">
        <f>_xlfn.STDEV.S(I2:K2)</f>
        <v>0.57735026918962473</v>
      </c>
    </row>
    <row r="3" spans="1:13" x14ac:dyDescent="0.2">
      <c r="A3">
        <v>3</v>
      </c>
      <c r="B3" t="s">
        <v>9</v>
      </c>
      <c r="C3" t="s">
        <v>10</v>
      </c>
      <c r="D3">
        <f>SUM(B28:G28)</f>
        <v>11</v>
      </c>
      <c r="E3">
        <f>SUM(B29:G29)</f>
        <v>7</v>
      </c>
      <c r="F3">
        <f>SUM(B30:G30)</f>
        <v>6</v>
      </c>
      <c r="G3" s="11">
        <f t="shared" ref="G3:G18" si="0">AVERAGE(D3:F3)</f>
        <v>8</v>
      </c>
      <c r="H3" s="11">
        <f t="shared" ref="H3:H17" si="1">_xlfn.STDEV.S(D3:F3)</f>
        <v>2.6457513110645907</v>
      </c>
      <c r="I3">
        <f>SUM(H28:J28)</f>
        <v>9</v>
      </c>
      <c r="J3">
        <f>SUM(H29:J29)</f>
        <v>3</v>
      </c>
      <c r="K3">
        <f>SUM(H30:J30)</f>
        <v>5</v>
      </c>
      <c r="L3" s="11">
        <f t="shared" ref="L3:L18" si="2">AVERAGE(I3:K3)</f>
        <v>5.666666666666667</v>
      </c>
      <c r="M3" s="11">
        <f t="shared" ref="M3:M18" si="3">_xlfn.STDEV.S(I3:K3)</f>
        <v>3.0550504633038935</v>
      </c>
    </row>
    <row r="4" spans="1:13" x14ac:dyDescent="0.2">
      <c r="A4" s="4">
        <v>4</v>
      </c>
      <c r="B4" s="4" t="s">
        <v>11</v>
      </c>
      <c r="C4" s="4" t="s">
        <v>12</v>
      </c>
      <c r="D4">
        <f>SUM(B32:G32)</f>
        <v>30</v>
      </c>
      <c r="E4">
        <f>SUM(B33:G33)</f>
        <v>29</v>
      </c>
      <c r="F4">
        <f>SUM(B34:G34)</f>
        <v>22</v>
      </c>
      <c r="G4" s="11">
        <f t="shared" si="0"/>
        <v>27</v>
      </c>
      <c r="H4" s="11">
        <f t="shared" si="1"/>
        <v>4.358898943540674</v>
      </c>
      <c r="I4">
        <f>SUM(H32:J32)</f>
        <v>15</v>
      </c>
      <c r="J4">
        <f>SUM(H33:J33)</f>
        <v>15</v>
      </c>
      <c r="K4">
        <f>SUM(H34:J34)</f>
        <v>10</v>
      </c>
      <c r="L4" s="11">
        <f t="shared" si="2"/>
        <v>13.333333333333334</v>
      </c>
      <c r="M4" s="11">
        <f t="shared" si="3"/>
        <v>2.8867513459481255</v>
      </c>
    </row>
    <row r="5" spans="1:13" x14ac:dyDescent="0.2">
      <c r="A5">
        <v>5</v>
      </c>
      <c r="B5" t="s">
        <v>13</v>
      </c>
      <c r="C5" t="s">
        <v>14</v>
      </c>
      <c r="D5">
        <f>SUM(B36:G36)</f>
        <v>19</v>
      </c>
      <c r="E5">
        <f>SUM(B37:G37)</f>
        <v>6</v>
      </c>
      <c r="F5">
        <f>SUM(B38:G38)</f>
        <v>15</v>
      </c>
      <c r="G5" s="11">
        <f t="shared" si="0"/>
        <v>13.333333333333334</v>
      </c>
      <c r="H5" s="11">
        <f t="shared" si="1"/>
        <v>6.6583281184793917</v>
      </c>
      <c r="I5">
        <f>SUM(H36:J36)</f>
        <v>10</v>
      </c>
      <c r="J5">
        <f>SUM(H37:J37)</f>
        <v>4</v>
      </c>
      <c r="K5">
        <f>SUM(H38:J38)</f>
        <v>5</v>
      </c>
      <c r="L5" s="11">
        <f t="shared" si="2"/>
        <v>6.333333333333333</v>
      </c>
      <c r="M5" s="11">
        <f t="shared" si="3"/>
        <v>3.2145502536643189</v>
      </c>
    </row>
    <row r="6" spans="1:13" x14ac:dyDescent="0.2">
      <c r="A6">
        <v>6</v>
      </c>
      <c r="B6" t="s">
        <v>15</v>
      </c>
      <c r="C6" t="s">
        <v>16</v>
      </c>
      <c r="D6">
        <f>SUM(B40:G40)</f>
        <v>25</v>
      </c>
      <c r="E6">
        <f>SUM(B41:G41)</f>
        <v>17</v>
      </c>
      <c r="F6">
        <f>SUM(B42:G42)</f>
        <v>19</v>
      </c>
      <c r="G6" s="11">
        <f t="shared" si="0"/>
        <v>20.333333333333332</v>
      </c>
      <c r="H6" s="11">
        <f t="shared" si="1"/>
        <v>4.1633319989322697</v>
      </c>
      <c r="I6">
        <f>SUM(H40:J40)</f>
        <v>12</v>
      </c>
      <c r="J6">
        <f>SUM(H41:J41)</f>
        <v>9</v>
      </c>
      <c r="K6">
        <f>SUM(H42:J42)</f>
        <v>9</v>
      </c>
      <c r="L6" s="11">
        <f t="shared" si="2"/>
        <v>10</v>
      </c>
      <c r="M6" s="11">
        <f t="shared" si="3"/>
        <v>1.7320508075688772</v>
      </c>
    </row>
    <row r="7" spans="1:13" x14ac:dyDescent="0.2">
      <c r="A7">
        <v>7</v>
      </c>
      <c r="B7" t="s">
        <v>17</v>
      </c>
      <c r="C7" t="s">
        <v>18</v>
      </c>
      <c r="D7">
        <f>SUM(B44:G44)</f>
        <v>28</v>
      </c>
      <c r="E7">
        <f>SUM(B45:G45)</f>
        <v>28</v>
      </c>
      <c r="F7">
        <f>SUM(B46:G46)</f>
        <v>25</v>
      </c>
      <c r="G7" s="11">
        <f t="shared" si="0"/>
        <v>27</v>
      </c>
      <c r="H7" s="11">
        <f t="shared" si="1"/>
        <v>1.7320508075688772</v>
      </c>
      <c r="I7">
        <f>SUM(H44:J44)</f>
        <v>14</v>
      </c>
      <c r="J7">
        <f>SUM(H45:J45)</f>
        <v>14</v>
      </c>
      <c r="K7">
        <f>SUM(H46:J46)</f>
        <v>13</v>
      </c>
      <c r="L7" s="11">
        <f t="shared" si="2"/>
        <v>13.666666666666666</v>
      </c>
      <c r="M7" s="11">
        <f t="shared" si="3"/>
        <v>0.57735026918962573</v>
      </c>
    </row>
    <row r="8" spans="1:13" x14ac:dyDescent="0.2">
      <c r="A8">
        <v>8</v>
      </c>
      <c r="B8" t="s">
        <v>32</v>
      </c>
      <c r="C8" t="s">
        <v>19</v>
      </c>
      <c r="D8">
        <f>SUM(B48:G48)</f>
        <v>12</v>
      </c>
      <c r="E8">
        <f>SUM(B49:G49)</f>
        <v>6</v>
      </c>
      <c r="F8">
        <f>SUM(B50:G50)</f>
        <v>12</v>
      </c>
      <c r="G8" s="11">
        <f t="shared" si="0"/>
        <v>10</v>
      </c>
      <c r="H8" s="11">
        <f t="shared" si="1"/>
        <v>3.4641016151377544</v>
      </c>
      <c r="I8">
        <f>SUM(H48:J48)</f>
        <v>5</v>
      </c>
      <c r="J8">
        <f>SUM(H49:J49)</f>
        <v>4</v>
      </c>
      <c r="K8">
        <f>SUM(H50:J50)</f>
        <v>6</v>
      </c>
      <c r="L8" s="11">
        <f t="shared" si="2"/>
        <v>5</v>
      </c>
      <c r="M8" s="11">
        <f t="shared" si="3"/>
        <v>1</v>
      </c>
    </row>
    <row r="9" spans="1:13" x14ac:dyDescent="0.2">
      <c r="A9" s="4">
        <v>9</v>
      </c>
      <c r="B9" s="4" t="s">
        <v>20</v>
      </c>
      <c r="C9" s="4" t="s">
        <v>19</v>
      </c>
      <c r="D9">
        <f>SUM(B52:G52)</f>
        <v>13</v>
      </c>
      <c r="E9">
        <f>SUM(B53:G53)</f>
        <v>6</v>
      </c>
      <c r="F9">
        <f>SUM(B54:G54)</f>
        <v>6</v>
      </c>
      <c r="G9" s="11">
        <f t="shared" si="0"/>
        <v>8.3333333333333339</v>
      </c>
      <c r="H9" s="11">
        <f t="shared" si="1"/>
        <v>4.0414518843273797</v>
      </c>
      <c r="I9">
        <f>SUM(H52:J52)</f>
        <v>6</v>
      </c>
      <c r="J9">
        <f>SUM(H53:J53)</f>
        <v>3</v>
      </c>
      <c r="K9">
        <f>SUM(H54:J54)</f>
        <v>3</v>
      </c>
      <c r="L9" s="11">
        <f t="shared" si="2"/>
        <v>4</v>
      </c>
      <c r="M9" s="11">
        <f t="shared" si="3"/>
        <v>1.7320508075688772</v>
      </c>
    </row>
    <row r="10" spans="1:13" x14ac:dyDescent="0.2">
      <c r="A10">
        <v>10</v>
      </c>
      <c r="B10" t="s">
        <v>21</v>
      </c>
      <c r="C10" t="s">
        <v>22</v>
      </c>
      <c r="D10">
        <f>SUM(B56:G56)</f>
        <v>22</v>
      </c>
      <c r="E10">
        <f>SUM(B57:G57)</f>
        <v>9</v>
      </c>
      <c r="F10">
        <f>SUM(B58:G58)</f>
        <v>19</v>
      </c>
      <c r="G10" s="11">
        <f t="shared" si="0"/>
        <v>16.666666666666668</v>
      </c>
      <c r="H10" s="11">
        <f t="shared" si="1"/>
        <v>6.8068592855540446</v>
      </c>
      <c r="I10">
        <f>SUM(H56:J56)</f>
        <v>11</v>
      </c>
      <c r="J10">
        <f>SUM(H57:J57)</f>
        <v>4</v>
      </c>
      <c r="K10">
        <f>SUM(H58:J58)</f>
        <v>8</v>
      </c>
      <c r="L10" s="11">
        <f t="shared" si="2"/>
        <v>7.666666666666667</v>
      </c>
      <c r="M10" s="11">
        <f t="shared" si="3"/>
        <v>3.5118845842842457</v>
      </c>
    </row>
    <row r="11" spans="1:13" x14ac:dyDescent="0.2">
      <c r="A11">
        <v>11</v>
      </c>
      <c r="B11" t="s">
        <v>23</v>
      </c>
      <c r="C11" t="s">
        <v>24</v>
      </c>
      <c r="D11">
        <f>SUM(B60:G60)</f>
        <v>8</v>
      </c>
      <c r="E11">
        <f>SUM(B61:G61)</f>
        <v>11</v>
      </c>
      <c r="F11">
        <f>SUM(B62:G62)</f>
        <v>7</v>
      </c>
      <c r="G11" s="11">
        <f t="shared" si="0"/>
        <v>8.6666666666666661</v>
      </c>
      <c r="H11" s="11">
        <f t="shared" si="1"/>
        <v>2.0816659994661317</v>
      </c>
      <c r="I11">
        <f>SUM(H60:J60)</f>
        <v>4</v>
      </c>
      <c r="J11">
        <f>SUM(H61:J61)</f>
        <v>7</v>
      </c>
      <c r="K11">
        <f>SUM(H62:J62)</f>
        <v>3</v>
      </c>
      <c r="L11" s="11">
        <f t="shared" si="2"/>
        <v>4.666666666666667</v>
      </c>
      <c r="M11" s="11">
        <f t="shared" si="3"/>
        <v>2.0816659994661335</v>
      </c>
    </row>
    <row r="12" spans="1:13" x14ac:dyDescent="0.2">
      <c r="A12" s="4">
        <v>12</v>
      </c>
      <c r="B12" s="4" t="s">
        <v>31</v>
      </c>
      <c r="C12" s="4" t="s">
        <v>25</v>
      </c>
      <c r="D12">
        <f>SUM(B64:G64)</f>
        <v>9</v>
      </c>
      <c r="E12">
        <f>SUM(B65:G65)</f>
        <v>12</v>
      </c>
      <c r="F12">
        <f>SUM(B66:G66)</f>
        <v>23</v>
      </c>
      <c r="G12" s="11">
        <f t="shared" si="0"/>
        <v>14.666666666666666</v>
      </c>
      <c r="H12" s="11">
        <f t="shared" si="1"/>
        <v>7.3711147958319927</v>
      </c>
      <c r="I12">
        <f>SUM(H64:J64)</f>
        <v>3</v>
      </c>
      <c r="J12">
        <f>SUM(H65:J65)</f>
        <v>4</v>
      </c>
      <c r="K12">
        <f>SUM(H66:J66)</f>
        <v>9</v>
      </c>
      <c r="L12" s="11">
        <f t="shared" si="2"/>
        <v>5.333333333333333</v>
      </c>
      <c r="M12" s="11">
        <f t="shared" si="3"/>
        <v>3.2145502536643189</v>
      </c>
    </row>
    <row r="13" spans="1:13" x14ac:dyDescent="0.2">
      <c r="A13" s="4">
        <v>13</v>
      </c>
      <c r="B13" s="4" t="s">
        <v>34</v>
      </c>
      <c r="C13" s="4" t="s">
        <v>33</v>
      </c>
      <c r="D13">
        <f>SUM(B68:G68)</f>
        <v>16</v>
      </c>
      <c r="E13">
        <f>SUM(B69:G69)</f>
        <v>22</v>
      </c>
      <c r="F13">
        <f>SUM(B70:G70)</f>
        <v>22</v>
      </c>
      <c r="G13" s="11">
        <f t="shared" si="0"/>
        <v>20</v>
      </c>
      <c r="H13" s="11">
        <f t="shared" si="1"/>
        <v>3.4641016151377544</v>
      </c>
      <c r="I13">
        <f>SUM(H68:J68)</f>
        <v>5</v>
      </c>
      <c r="J13">
        <f>SUM(H69:J69)</f>
        <v>13</v>
      </c>
      <c r="K13">
        <f>SUM(H70:J70)</f>
        <v>8</v>
      </c>
      <c r="L13" s="11">
        <f t="shared" si="2"/>
        <v>8.6666666666666661</v>
      </c>
      <c r="M13" s="11">
        <f t="shared" si="3"/>
        <v>4.0414518843273797</v>
      </c>
    </row>
    <row r="14" spans="1:13" x14ac:dyDescent="0.2">
      <c r="A14" s="4">
        <v>14</v>
      </c>
      <c r="B14" s="4" t="s">
        <v>35</v>
      </c>
      <c r="C14" s="4" t="s">
        <v>26</v>
      </c>
      <c r="D14">
        <f>SUM(B72:G72)</f>
        <v>6</v>
      </c>
      <c r="E14">
        <f>SUM(B73:G73)</f>
        <v>13</v>
      </c>
      <c r="F14">
        <f>SUM(B74:G74)</f>
        <v>11</v>
      </c>
      <c r="G14" s="11">
        <f t="shared" si="0"/>
        <v>10</v>
      </c>
      <c r="H14" s="11">
        <f t="shared" si="1"/>
        <v>3.6055512754639891</v>
      </c>
      <c r="I14">
        <f>SUM(H72:J72)</f>
        <v>3</v>
      </c>
      <c r="J14">
        <f>SUM(H73:J73)</f>
        <v>4</v>
      </c>
      <c r="K14">
        <f>SUM(H74:J74)</f>
        <v>4</v>
      </c>
      <c r="L14" s="11">
        <f t="shared" si="2"/>
        <v>3.6666666666666665</v>
      </c>
      <c r="M14" s="11">
        <f t="shared" si="3"/>
        <v>0.57735026918962473</v>
      </c>
    </row>
    <row r="15" spans="1:13" x14ac:dyDescent="0.2">
      <c r="A15" s="4">
        <v>15</v>
      </c>
      <c r="B15" s="4" t="s">
        <v>36</v>
      </c>
      <c r="C15" s="4" t="s">
        <v>27</v>
      </c>
      <c r="D15">
        <f>SUM(B76:G76)</f>
        <v>30</v>
      </c>
      <c r="E15">
        <f>SUM(B77:G77)</f>
        <v>29</v>
      </c>
      <c r="F15">
        <f>SUM(B78:G78)</f>
        <v>29</v>
      </c>
      <c r="G15" s="11">
        <f t="shared" si="0"/>
        <v>29.333333333333332</v>
      </c>
      <c r="H15" s="11">
        <f t="shared" si="1"/>
        <v>0.57735026918962584</v>
      </c>
      <c r="I15">
        <f>SUM(H76:J76)</f>
        <v>15</v>
      </c>
      <c r="J15">
        <f>SUM(H77:J77)</f>
        <v>14</v>
      </c>
      <c r="K15">
        <f>SUM(H78:J78)</f>
        <v>14</v>
      </c>
      <c r="L15" s="11">
        <f t="shared" si="2"/>
        <v>14.333333333333334</v>
      </c>
      <c r="M15" s="11">
        <f t="shared" si="3"/>
        <v>0.57735026918962573</v>
      </c>
    </row>
    <row r="16" spans="1:13" x14ac:dyDescent="0.2">
      <c r="A16" s="4">
        <v>16</v>
      </c>
      <c r="B16" s="4" t="s">
        <v>37</v>
      </c>
      <c r="C16" s="4" t="s">
        <v>28</v>
      </c>
      <c r="D16">
        <f>SUM(B80:G80)</f>
        <v>6</v>
      </c>
      <c r="E16">
        <f>SUM(B81:G81)</f>
        <v>8</v>
      </c>
      <c r="F16">
        <f>SUM(B82:G82)</f>
        <v>8</v>
      </c>
      <c r="G16" s="11">
        <f t="shared" si="0"/>
        <v>7.333333333333333</v>
      </c>
      <c r="H16" s="11">
        <f t="shared" si="1"/>
        <v>1.1547005383792495</v>
      </c>
      <c r="I16">
        <f>SUM(H80:J80)</f>
        <v>3</v>
      </c>
      <c r="J16">
        <f>SUM(H81:J81)</f>
        <v>5</v>
      </c>
      <c r="K16">
        <f>SUM(H82:J82)</f>
        <v>3</v>
      </c>
      <c r="L16" s="11">
        <f t="shared" si="2"/>
        <v>3.6666666666666665</v>
      </c>
      <c r="M16" s="11">
        <f t="shared" si="3"/>
        <v>1.154700538379251</v>
      </c>
    </row>
    <row r="17" spans="1:13" x14ac:dyDescent="0.2">
      <c r="A17" s="4">
        <v>17</v>
      </c>
      <c r="B17" s="4" t="s">
        <v>38</v>
      </c>
      <c r="C17" s="4" t="s">
        <v>29</v>
      </c>
      <c r="D17">
        <f>SUM(B84:G84)</f>
        <v>9</v>
      </c>
      <c r="E17">
        <f>SUM(B85:G85)</f>
        <v>11</v>
      </c>
      <c r="F17">
        <f>SUM(B86:G86)</f>
        <v>11</v>
      </c>
      <c r="G17" s="11">
        <f t="shared" si="0"/>
        <v>10.333333333333334</v>
      </c>
      <c r="H17" s="11">
        <f t="shared" si="1"/>
        <v>1.1547005383792517</v>
      </c>
      <c r="I17">
        <f>SUM(H84:J84)</f>
        <v>3</v>
      </c>
      <c r="J17">
        <f>SUM(H85:J85)</f>
        <v>7</v>
      </c>
      <c r="K17">
        <f>SUM(H86:J86)</f>
        <v>4</v>
      </c>
      <c r="L17" s="11">
        <f t="shared" si="2"/>
        <v>4.666666666666667</v>
      </c>
      <c r="M17" s="11">
        <f t="shared" si="3"/>
        <v>2.0816659994661335</v>
      </c>
    </row>
    <row r="18" spans="1:13" x14ac:dyDescent="0.2">
      <c r="A18" s="4">
        <v>18</v>
      </c>
      <c r="B18" s="4" t="s">
        <v>39</v>
      </c>
      <c r="C18" s="4" t="s">
        <v>30</v>
      </c>
      <c r="D18">
        <f>SUM(B88:G88)</f>
        <v>29</v>
      </c>
      <c r="E18">
        <f>SUM(B89:G89)</f>
        <v>22</v>
      </c>
      <c r="F18">
        <f>SUM(B90:G90)</f>
        <v>25</v>
      </c>
      <c r="G18" s="11">
        <f t="shared" si="0"/>
        <v>25.333333333333332</v>
      </c>
      <c r="H18" s="11">
        <f>_xlfn.STDEV.S(D18:F18)</f>
        <v>3.5118845842842519</v>
      </c>
      <c r="I18">
        <f>SUM(H88:J88)</f>
        <v>13</v>
      </c>
      <c r="J18">
        <f>SUM(H89:J89)</f>
        <v>10</v>
      </c>
      <c r="K18">
        <f>SUM(H90:J90)</f>
        <v>13</v>
      </c>
      <c r="L18" s="11">
        <f t="shared" si="2"/>
        <v>12</v>
      </c>
      <c r="M18" s="11">
        <f t="shared" si="3"/>
        <v>1.7320508075688772</v>
      </c>
    </row>
    <row r="19" spans="1:13" x14ac:dyDescent="0.2">
      <c r="A19" s="4">
        <v>19</v>
      </c>
      <c r="B19" s="4" t="s">
        <v>100</v>
      </c>
      <c r="C19" s="4" t="s">
        <v>99</v>
      </c>
      <c r="D19">
        <f>SUM(B92:G92)</f>
        <v>22</v>
      </c>
      <c r="E19">
        <f>SUM(B93:G93)</f>
        <v>23</v>
      </c>
      <c r="F19">
        <f>SUM(B94:G94)</f>
        <v>0</v>
      </c>
      <c r="G19" s="11">
        <f>AVERAGE(D19:E19)</f>
        <v>22.5</v>
      </c>
      <c r="H19" s="11">
        <f>_xlfn.STDEV.S(D19:E19)</f>
        <v>0.70710678118654757</v>
      </c>
      <c r="I19">
        <f>SUM(H92:J92)</f>
        <v>11</v>
      </c>
      <c r="J19">
        <f>SUM(H93:J93)</f>
        <v>11</v>
      </c>
      <c r="K19">
        <f>SUM(H91:J91)</f>
        <v>0</v>
      </c>
      <c r="L19" s="11">
        <f>AVERAGE(I19:J19)</f>
        <v>11</v>
      </c>
      <c r="M19" s="11">
        <f>_xlfn.STDEV.S(I19:J19)</f>
        <v>0</v>
      </c>
    </row>
    <row r="20" spans="1:13" x14ac:dyDescent="0.2">
      <c r="A20" s="4">
        <v>20</v>
      </c>
      <c r="B20" s="4" t="s">
        <v>98</v>
      </c>
      <c r="C20" s="4" t="s">
        <v>27</v>
      </c>
      <c r="D20">
        <f>SUM(B96:G96)</f>
        <v>21</v>
      </c>
      <c r="E20">
        <f>SUM(B97:G97)</f>
        <v>29</v>
      </c>
      <c r="F20">
        <f>SUM(B98:G98)</f>
        <v>0</v>
      </c>
      <c r="G20" s="11">
        <f>AVERAGE(D20:E20)</f>
        <v>25</v>
      </c>
      <c r="H20" s="11">
        <f>_xlfn.STDEV.S(D20:E20)</f>
        <v>5.6568542494923806</v>
      </c>
      <c r="I20">
        <f>SUM(H96:J96)</f>
        <v>10</v>
      </c>
      <c r="J20">
        <f>SUM(H97:J97)</f>
        <v>14</v>
      </c>
      <c r="K20">
        <f>SUM(H98:J98)</f>
        <v>0</v>
      </c>
      <c r="L20" s="11">
        <f>AVERAGE(I20:J20)</f>
        <v>12</v>
      </c>
      <c r="M20" s="11">
        <f>_xlfn.STDEV.S(I20:J20)</f>
        <v>2.8284271247461903</v>
      </c>
    </row>
    <row r="23" spans="1:13" x14ac:dyDescent="0.2">
      <c r="B23" t="s">
        <v>80</v>
      </c>
      <c r="C23" t="s">
        <v>81</v>
      </c>
      <c r="D23" t="s">
        <v>82</v>
      </c>
      <c r="E23" t="s">
        <v>83</v>
      </c>
      <c r="F23" t="s">
        <v>84</v>
      </c>
      <c r="G23" t="s">
        <v>85</v>
      </c>
      <c r="H23" t="s">
        <v>86</v>
      </c>
      <c r="I23" t="s">
        <v>87</v>
      </c>
      <c r="J23" t="s">
        <v>88</v>
      </c>
    </row>
    <row r="24" spans="1:13" x14ac:dyDescent="0.2">
      <c r="A24">
        <v>1</v>
      </c>
      <c r="B24">
        <v>2</v>
      </c>
      <c r="C24">
        <v>3</v>
      </c>
      <c r="D24">
        <v>1</v>
      </c>
      <c r="E24">
        <v>3</v>
      </c>
      <c r="F24">
        <v>2</v>
      </c>
      <c r="G24">
        <v>1</v>
      </c>
      <c r="H24">
        <v>2</v>
      </c>
      <c r="I24">
        <v>1</v>
      </c>
      <c r="J24">
        <v>1</v>
      </c>
    </row>
    <row r="25" spans="1:13" x14ac:dyDescent="0.2">
      <c r="A25">
        <v>1</v>
      </c>
      <c r="B25" s="4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3" x14ac:dyDescent="0.2">
      <c r="A26" s="4">
        <v>1</v>
      </c>
      <c r="B26" s="4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8" spans="1:13" x14ac:dyDescent="0.2">
      <c r="A28">
        <v>3</v>
      </c>
      <c r="B28">
        <v>3</v>
      </c>
      <c r="C28">
        <v>1</v>
      </c>
      <c r="D28">
        <v>1</v>
      </c>
      <c r="E28">
        <v>3</v>
      </c>
      <c r="F28">
        <v>1</v>
      </c>
      <c r="G28">
        <v>2</v>
      </c>
      <c r="H28">
        <v>3</v>
      </c>
      <c r="I28">
        <v>3</v>
      </c>
      <c r="J28">
        <v>3</v>
      </c>
    </row>
    <row r="29" spans="1:13" x14ac:dyDescent="0.2">
      <c r="A29">
        <v>3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</row>
    <row r="30" spans="1:13" x14ac:dyDescent="0.2">
      <c r="A30" s="4">
        <v>3</v>
      </c>
      <c r="B30" s="4">
        <v>1</v>
      </c>
      <c r="C30" s="4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1</v>
      </c>
      <c r="J30">
        <v>2</v>
      </c>
    </row>
    <row r="31" spans="1:13" x14ac:dyDescent="0.2">
      <c r="A31" s="4"/>
      <c r="B31" s="4"/>
      <c r="C31" s="4"/>
    </row>
    <row r="32" spans="1:13" x14ac:dyDescent="0.2">
      <c r="A32" s="4">
        <v>4</v>
      </c>
      <c r="B32" s="4">
        <v>5</v>
      </c>
      <c r="C32" s="4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</row>
    <row r="33" spans="1:10" x14ac:dyDescent="0.2">
      <c r="A33" s="4">
        <v>4</v>
      </c>
      <c r="B33" s="4">
        <v>5</v>
      </c>
      <c r="C33" s="4">
        <v>5</v>
      </c>
      <c r="D33">
        <v>5</v>
      </c>
      <c r="E33">
        <v>4</v>
      </c>
      <c r="F33">
        <v>5</v>
      </c>
      <c r="G33">
        <v>5</v>
      </c>
      <c r="H33">
        <v>5</v>
      </c>
      <c r="I33">
        <v>5</v>
      </c>
      <c r="J33">
        <v>5</v>
      </c>
    </row>
    <row r="34" spans="1:10" x14ac:dyDescent="0.2">
      <c r="A34" s="4">
        <v>4</v>
      </c>
      <c r="B34" s="4">
        <v>3</v>
      </c>
      <c r="C34" s="4">
        <v>3</v>
      </c>
      <c r="D34">
        <v>3</v>
      </c>
      <c r="E34">
        <v>4</v>
      </c>
      <c r="F34">
        <v>5</v>
      </c>
      <c r="G34">
        <v>4</v>
      </c>
      <c r="H34">
        <v>3</v>
      </c>
      <c r="I34">
        <v>3</v>
      </c>
      <c r="J34">
        <v>4</v>
      </c>
    </row>
    <row r="35" spans="1:10" x14ac:dyDescent="0.2">
      <c r="A35" s="4"/>
      <c r="B35" s="4"/>
      <c r="C35" s="4"/>
    </row>
    <row r="36" spans="1:10" x14ac:dyDescent="0.2">
      <c r="A36" s="4">
        <v>5</v>
      </c>
      <c r="B36" s="4">
        <v>3</v>
      </c>
      <c r="C36" s="4">
        <v>2</v>
      </c>
      <c r="D36">
        <v>3</v>
      </c>
      <c r="E36">
        <v>2</v>
      </c>
      <c r="F36">
        <v>5</v>
      </c>
      <c r="G36">
        <v>4</v>
      </c>
      <c r="H36">
        <v>3</v>
      </c>
      <c r="I36">
        <v>4</v>
      </c>
      <c r="J36">
        <v>3</v>
      </c>
    </row>
    <row r="37" spans="1:10" x14ac:dyDescent="0.2">
      <c r="A37">
        <v>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2</v>
      </c>
      <c r="I37">
        <v>1</v>
      </c>
      <c r="J37">
        <v>1</v>
      </c>
    </row>
    <row r="38" spans="1:10" x14ac:dyDescent="0.2">
      <c r="A38">
        <v>5</v>
      </c>
      <c r="B38">
        <v>3</v>
      </c>
      <c r="C38">
        <v>2</v>
      </c>
      <c r="D38">
        <v>2</v>
      </c>
      <c r="E38">
        <v>3</v>
      </c>
      <c r="F38">
        <v>3</v>
      </c>
      <c r="G38">
        <v>2</v>
      </c>
      <c r="H38">
        <v>1</v>
      </c>
      <c r="I38">
        <v>2</v>
      </c>
      <c r="J38">
        <v>2</v>
      </c>
    </row>
    <row r="40" spans="1:10" x14ac:dyDescent="0.2">
      <c r="A40">
        <v>6</v>
      </c>
      <c r="B40">
        <v>4</v>
      </c>
      <c r="C40">
        <v>4</v>
      </c>
      <c r="D40">
        <v>3</v>
      </c>
      <c r="E40">
        <v>5</v>
      </c>
      <c r="F40">
        <v>5</v>
      </c>
      <c r="G40">
        <v>4</v>
      </c>
      <c r="H40">
        <v>4</v>
      </c>
      <c r="I40">
        <v>4</v>
      </c>
      <c r="J40">
        <v>4</v>
      </c>
    </row>
    <row r="41" spans="1:10" x14ac:dyDescent="0.2">
      <c r="A41">
        <v>6</v>
      </c>
      <c r="B41">
        <v>3</v>
      </c>
      <c r="C41">
        <v>3</v>
      </c>
      <c r="D41">
        <v>3</v>
      </c>
      <c r="E41">
        <v>2</v>
      </c>
      <c r="F41">
        <v>3</v>
      </c>
      <c r="G41">
        <v>3</v>
      </c>
      <c r="H41">
        <v>3</v>
      </c>
      <c r="I41">
        <v>3</v>
      </c>
      <c r="J41">
        <v>3</v>
      </c>
    </row>
    <row r="42" spans="1:10" x14ac:dyDescent="0.2">
      <c r="A42">
        <v>6</v>
      </c>
      <c r="B42">
        <v>3</v>
      </c>
      <c r="C42">
        <v>3</v>
      </c>
      <c r="D42">
        <v>2</v>
      </c>
      <c r="E42">
        <v>3</v>
      </c>
      <c r="F42">
        <v>4</v>
      </c>
      <c r="G42">
        <v>4</v>
      </c>
      <c r="H42">
        <v>3</v>
      </c>
      <c r="I42">
        <v>2</v>
      </c>
      <c r="J42">
        <v>4</v>
      </c>
    </row>
    <row r="44" spans="1:10" x14ac:dyDescent="0.2">
      <c r="A44">
        <v>7</v>
      </c>
      <c r="B44">
        <v>5</v>
      </c>
      <c r="C44">
        <v>4</v>
      </c>
      <c r="D44">
        <v>4</v>
      </c>
      <c r="E44">
        <v>5</v>
      </c>
      <c r="F44">
        <v>5</v>
      </c>
      <c r="G44">
        <v>5</v>
      </c>
      <c r="H44">
        <v>5</v>
      </c>
      <c r="I44">
        <v>4</v>
      </c>
      <c r="J44">
        <v>5</v>
      </c>
    </row>
    <row r="45" spans="1:10" x14ac:dyDescent="0.2">
      <c r="A45">
        <v>7</v>
      </c>
      <c r="B45">
        <v>5</v>
      </c>
      <c r="C45">
        <v>4</v>
      </c>
      <c r="D45">
        <v>5</v>
      </c>
      <c r="E45">
        <v>5</v>
      </c>
      <c r="F45">
        <v>5</v>
      </c>
      <c r="G45">
        <v>4</v>
      </c>
      <c r="H45">
        <v>5</v>
      </c>
      <c r="I45">
        <v>4</v>
      </c>
      <c r="J45">
        <v>5</v>
      </c>
    </row>
    <row r="46" spans="1:10" x14ac:dyDescent="0.2">
      <c r="A46">
        <v>7</v>
      </c>
      <c r="B46">
        <v>4</v>
      </c>
      <c r="C46">
        <v>4</v>
      </c>
      <c r="D46">
        <v>3</v>
      </c>
      <c r="E46">
        <v>4</v>
      </c>
      <c r="F46">
        <v>5</v>
      </c>
      <c r="G46">
        <v>5</v>
      </c>
      <c r="H46">
        <v>4</v>
      </c>
      <c r="I46">
        <v>4</v>
      </c>
      <c r="J46">
        <v>5</v>
      </c>
    </row>
    <row r="48" spans="1:10" x14ac:dyDescent="0.2">
      <c r="A48">
        <f>A44+1</f>
        <v>8</v>
      </c>
      <c r="B48">
        <v>3</v>
      </c>
      <c r="C48">
        <v>3</v>
      </c>
      <c r="D48">
        <v>1</v>
      </c>
      <c r="E48">
        <v>1</v>
      </c>
      <c r="F48">
        <v>1</v>
      </c>
      <c r="G48">
        <v>3</v>
      </c>
      <c r="H48">
        <v>2</v>
      </c>
      <c r="I48">
        <v>1</v>
      </c>
      <c r="J48">
        <v>2</v>
      </c>
    </row>
    <row r="49" spans="1:10" x14ac:dyDescent="0.2">
      <c r="A49">
        <f t="shared" ref="A49:A50" si="4">A45+1</f>
        <v>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1</v>
      </c>
    </row>
    <row r="50" spans="1:10" x14ac:dyDescent="0.2">
      <c r="A50">
        <f t="shared" si="4"/>
        <v>8</v>
      </c>
      <c r="B50">
        <v>2</v>
      </c>
      <c r="C50">
        <v>2</v>
      </c>
      <c r="D50">
        <v>2</v>
      </c>
      <c r="E50">
        <v>1</v>
      </c>
      <c r="F50">
        <v>2</v>
      </c>
      <c r="G50">
        <v>3</v>
      </c>
      <c r="H50">
        <v>2</v>
      </c>
      <c r="I50">
        <v>2</v>
      </c>
      <c r="J50">
        <v>2</v>
      </c>
    </row>
    <row r="52" spans="1:10" x14ac:dyDescent="0.2">
      <c r="A52">
        <f>A48+1</f>
        <v>9</v>
      </c>
      <c r="B52">
        <v>2</v>
      </c>
      <c r="C52">
        <v>3</v>
      </c>
      <c r="D52">
        <v>2</v>
      </c>
      <c r="E52">
        <v>2</v>
      </c>
      <c r="F52">
        <v>1</v>
      </c>
      <c r="G52">
        <v>3</v>
      </c>
      <c r="H52">
        <v>3</v>
      </c>
      <c r="I52">
        <v>2</v>
      </c>
      <c r="J52">
        <v>1</v>
      </c>
    </row>
    <row r="53" spans="1:10" x14ac:dyDescent="0.2">
      <c r="A53">
        <f t="shared" ref="A53:A54" si="5">A49+1</f>
        <v>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>
        <f t="shared" si="5"/>
        <v>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6" spans="1:10" x14ac:dyDescent="0.2">
      <c r="A56">
        <f>A52+1</f>
        <v>10</v>
      </c>
      <c r="B56">
        <v>4</v>
      </c>
      <c r="C56">
        <v>3</v>
      </c>
      <c r="D56">
        <v>4</v>
      </c>
      <c r="E56">
        <v>3</v>
      </c>
      <c r="F56">
        <v>4</v>
      </c>
      <c r="G56">
        <v>4</v>
      </c>
      <c r="H56">
        <v>4</v>
      </c>
      <c r="I56">
        <v>3</v>
      </c>
      <c r="J56">
        <v>4</v>
      </c>
    </row>
    <row r="57" spans="1:10" x14ac:dyDescent="0.2">
      <c r="A57">
        <f t="shared" ref="A57:A58" si="6">A53+1</f>
        <v>10</v>
      </c>
      <c r="B57">
        <v>1</v>
      </c>
      <c r="C57">
        <v>2</v>
      </c>
      <c r="D57">
        <v>1</v>
      </c>
      <c r="E57">
        <v>1</v>
      </c>
      <c r="F57">
        <v>2</v>
      </c>
      <c r="G57">
        <v>2</v>
      </c>
      <c r="H57">
        <v>2</v>
      </c>
      <c r="I57">
        <v>1</v>
      </c>
      <c r="J57">
        <v>1</v>
      </c>
    </row>
    <row r="58" spans="1:10" x14ac:dyDescent="0.2">
      <c r="A58">
        <f t="shared" si="6"/>
        <v>10</v>
      </c>
      <c r="B58">
        <v>3</v>
      </c>
      <c r="C58">
        <v>3</v>
      </c>
      <c r="D58">
        <v>3</v>
      </c>
      <c r="E58">
        <v>3</v>
      </c>
      <c r="F58">
        <v>4</v>
      </c>
      <c r="G58">
        <v>3</v>
      </c>
      <c r="H58">
        <v>3</v>
      </c>
      <c r="I58">
        <v>2</v>
      </c>
      <c r="J58">
        <v>3</v>
      </c>
    </row>
    <row r="60" spans="1:10" x14ac:dyDescent="0.2">
      <c r="A60">
        <f>A56+1</f>
        <v>11</v>
      </c>
      <c r="B60">
        <v>1</v>
      </c>
      <c r="C60">
        <v>2</v>
      </c>
      <c r="D60">
        <v>1</v>
      </c>
      <c r="E60">
        <v>1</v>
      </c>
      <c r="F60">
        <v>2</v>
      </c>
      <c r="G60">
        <v>1</v>
      </c>
      <c r="H60">
        <v>2</v>
      </c>
      <c r="I60">
        <v>1</v>
      </c>
      <c r="J60">
        <v>1</v>
      </c>
    </row>
    <row r="61" spans="1:10" x14ac:dyDescent="0.2">
      <c r="A61">
        <f t="shared" ref="A61:A62" si="7">A57+1</f>
        <v>11</v>
      </c>
      <c r="B61">
        <v>2</v>
      </c>
      <c r="C61">
        <v>2</v>
      </c>
      <c r="D61">
        <v>1</v>
      </c>
      <c r="E61">
        <v>2</v>
      </c>
      <c r="F61">
        <v>2</v>
      </c>
      <c r="G61">
        <v>2</v>
      </c>
      <c r="H61">
        <v>2</v>
      </c>
      <c r="I61">
        <v>2</v>
      </c>
      <c r="J61">
        <v>3</v>
      </c>
    </row>
    <row r="62" spans="1:10" x14ac:dyDescent="0.2">
      <c r="A62">
        <f t="shared" si="7"/>
        <v>11</v>
      </c>
      <c r="B62">
        <v>1</v>
      </c>
      <c r="C62">
        <v>1</v>
      </c>
      <c r="D62">
        <v>1</v>
      </c>
      <c r="E62">
        <v>1</v>
      </c>
      <c r="F62">
        <v>2</v>
      </c>
      <c r="G62">
        <v>1</v>
      </c>
      <c r="H62">
        <v>1</v>
      </c>
      <c r="I62">
        <v>1</v>
      </c>
      <c r="J62">
        <v>1</v>
      </c>
    </row>
    <row r="64" spans="1:10" x14ac:dyDescent="0.2">
      <c r="A64">
        <f>A60+1</f>
        <v>12</v>
      </c>
      <c r="B64">
        <v>2</v>
      </c>
      <c r="C64">
        <v>2</v>
      </c>
      <c r="D64">
        <v>1</v>
      </c>
      <c r="E64">
        <v>1</v>
      </c>
      <c r="F64">
        <v>2</v>
      </c>
      <c r="G64">
        <v>1</v>
      </c>
      <c r="H64">
        <v>1</v>
      </c>
      <c r="I64">
        <v>1</v>
      </c>
      <c r="J64">
        <v>1</v>
      </c>
    </row>
    <row r="65" spans="1:10" x14ac:dyDescent="0.2">
      <c r="A65">
        <f t="shared" ref="A65:A66" si="8">A61+1</f>
        <v>12</v>
      </c>
      <c r="B65">
        <v>2</v>
      </c>
      <c r="C65">
        <v>2</v>
      </c>
      <c r="D65">
        <v>1</v>
      </c>
      <c r="E65">
        <v>3</v>
      </c>
      <c r="F65">
        <v>2</v>
      </c>
      <c r="G65">
        <v>2</v>
      </c>
      <c r="H65">
        <v>1</v>
      </c>
      <c r="I65">
        <v>1</v>
      </c>
      <c r="J65">
        <v>2</v>
      </c>
    </row>
    <row r="66" spans="1:10" x14ac:dyDescent="0.2">
      <c r="A66">
        <f t="shared" si="8"/>
        <v>12</v>
      </c>
      <c r="B66">
        <v>4</v>
      </c>
      <c r="C66">
        <v>4</v>
      </c>
      <c r="D66">
        <v>3</v>
      </c>
      <c r="E66">
        <v>4</v>
      </c>
      <c r="F66">
        <v>4</v>
      </c>
      <c r="G66">
        <v>4</v>
      </c>
      <c r="H66">
        <v>3</v>
      </c>
      <c r="I66">
        <v>3</v>
      </c>
      <c r="J66">
        <v>3</v>
      </c>
    </row>
    <row r="68" spans="1:10" x14ac:dyDescent="0.2">
      <c r="A68">
        <f>A64+1</f>
        <v>13</v>
      </c>
      <c r="B68">
        <v>3</v>
      </c>
      <c r="C68">
        <v>3</v>
      </c>
      <c r="D68">
        <v>2</v>
      </c>
      <c r="E68">
        <v>2</v>
      </c>
      <c r="F68">
        <v>3</v>
      </c>
      <c r="G68">
        <v>3</v>
      </c>
      <c r="H68">
        <v>2</v>
      </c>
      <c r="I68">
        <v>2</v>
      </c>
      <c r="J68">
        <v>1</v>
      </c>
    </row>
    <row r="69" spans="1:10" x14ac:dyDescent="0.2">
      <c r="A69">
        <f t="shared" ref="A69:A70" si="9">A65+1</f>
        <v>13</v>
      </c>
      <c r="B69">
        <v>4</v>
      </c>
      <c r="C69">
        <v>3</v>
      </c>
      <c r="D69">
        <v>4</v>
      </c>
      <c r="E69">
        <v>4</v>
      </c>
      <c r="F69">
        <v>4</v>
      </c>
      <c r="G69">
        <v>3</v>
      </c>
      <c r="H69">
        <v>4</v>
      </c>
      <c r="I69">
        <v>5</v>
      </c>
      <c r="J69">
        <v>4</v>
      </c>
    </row>
    <row r="70" spans="1:10" x14ac:dyDescent="0.2">
      <c r="A70">
        <f t="shared" si="9"/>
        <v>13</v>
      </c>
      <c r="B70">
        <v>4</v>
      </c>
      <c r="C70">
        <v>4</v>
      </c>
      <c r="D70">
        <v>3</v>
      </c>
      <c r="E70">
        <v>3</v>
      </c>
      <c r="F70">
        <v>4</v>
      </c>
      <c r="G70">
        <v>4</v>
      </c>
      <c r="H70">
        <v>3</v>
      </c>
      <c r="I70">
        <v>2</v>
      </c>
      <c r="J70">
        <v>3</v>
      </c>
    </row>
    <row r="72" spans="1:10" x14ac:dyDescent="0.2">
      <c r="A72">
        <f>A68+1</f>
        <v>14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>
        <f t="shared" ref="A73:A74" si="10">A69+1</f>
        <v>14</v>
      </c>
      <c r="B73">
        <v>2</v>
      </c>
      <c r="C73">
        <v>3</v>
      </c>
      <c r="D73">
        <v>1</v>
      </c>
      <c r="E73">
        <v>2</v>
      </c>
      <c r="F73">
        <v>3</v>
      </c>
      <c r="G73">
        <v>2</v>
      </c>
      <c r="H73">
        <v>1</v>
      </c>
      <c r="I73">
        <v>2</v>
      </c>
      <c r="J73">
        <v>1</v>
      </c>
    </row>
    <row r="74" spans="1:10" x14ac:dyDescent="0.2">
      <c r="A74">
        <f t="shared" si="10"/>
        <v>14</v>
      </c>
      <c r="B74">
        <v>2</v>
      </c>
      <c r="C74">
        <v>2</v>
      </c>
      <c r="D74">
        <v>1</v>
      </c>
      <c r="E74">
        <v>2</v>
      </c>
      <c r="F74">
        <v>1</v>
      </c>
      <c r="G74">
        <v>3</v>
      </c>
      <c r="H74">
        <v>2</v>
      </c>
      <c r="I74">
        <v>1</v>
      </c>
      <c r="J74">
        <v>1</v>
      </c>
    </row>
    <row r="76" spans="1:10" x14ac:dyDescent="0.2">
      <c r="A76">
        <f>A72+1</f>
        <v>15</v>
      </c>
      <c r="B76">
        <v>5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</row>
    <row r="77" spans="1:10" x14ac:dyDescent="0.2">
      <c r="A77">
        <f t="shared" ref="A77:A78" si="11">A73+1</f>
        <v>15</v>
      </c>
      <c r="B77">
        <v>5</v>
      </c>
      <c r="C77">
        <v>5</v>
      </c>
      <c r="D77">
        <v>5</v>
      </c>
      <c r="E77">
        <v>5</v>
      </c>
      <c r="F77">
        <v>5</v>
      </c>
      <c r="G77">
        <v>4</v>
      </c>
      <c r="H77">
        <v>5</v>
      </c>
      <c r="I77">
        <v>4</v>
      </c>
      <c r="J77">
        <v>5</v>
      </c>
    </row>
    <row r="78" spans="1:10" x14ac:dyDescent="0.2">
      <c r="A78">
        <f t="shared" si="11"/>
        <v>15</v>
      </c>
      <c r="B78">
        <v>5</v>
      </c>
      <c r="C78">
        <v>5</v>
      </c>
      <c r="D78">
        <v>5</v>
      </c>
      <c r="E78">
        <v>4</v>
      </c>
      <c r="F78">
        <v>5</v>
      </c>
      <c r="G78">
        <v>5</v>
      </c>
      <c r="H78">
        <v>5</v>
      </c>
      <c r="I78">
        <v>4</v>
      </c>
      <c r="J78">
        <v>5</v>
      </c>
    </row>
    <row r="80" spans="1:10" x14ac:dyDescent="0.2">
      <c r="A80">
        <f>A76+1</f>
        <v>16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">
      <c r="A81">
        <f t="shared" ref="A81:A82" si="12">A77+1</f>
        <v>16</v>
      </c>
      <c r="B81">
        <v>1</v>
      </c>
      <c r="C81">
        <v>1</v>
      </c>
      <c r="D81">
        <v>2</v>
      </c>
      <c r="E81">
        <v>1</v>
      </c>
      <c r="F81">
        <v>1</v>
      </c>
      <c r="G81">
        <v>2</v>
      </c>
      <c r="H81">
        <v>1</v>
      </c>
      <c r="I81">
        <v>2</v>
      </c>
      <c r="J81">
        <v>2</v>
      </c>
    </row>
    <row r="82" spans="1:10" x14ac:dyDescent="0.2">
      <c r="A82">
        <f t="shared" si="12"/>
        <v>16</v>
      </c>
      <c r="B82">
        <v>2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</row>
    <row r="84" spans="1:10" x14ac:dyDescent="0.2">
      <c r="A84">
        <f>A80+1</f>
        <v>17</v>
      </c>
      <c r="B84">
        <v>1</v>
      </c>
      <c r="C84">
        <v>1</v>
      </c>
      <c r="D84">
        <v>1</v>
      </c>
      <c r="E84">
        <v>2</v>
      </c>
      <c r="F84">
        <v>3</v>
      </c>
      <c r="G84">
        <v>1</v>
      </c>
      <c r="H84">
        <v>1</v>
      </c>
      <c r="I84">
        <v>1</v>
      </c>
      <c r="J84">
        <v>1</v>
      </c>
    </row>
    <row r="85" spans="1:10" x14ac:dyDescent="0.2">
      <c r="A85">
        <f t="shared" ref="A85:A86" si="13">A81+1</f>
        <v>17</v>
      </c>
      <c r="B85">
        <v>2</v>
      </c>
      <c r="C85">
        <v>2</v>
      </c>
      <c r="D85">
        <v>1</v>
      </c>
      <c r="E85">
        <v>2</v>
      </c>
      <c r="F85">
        <v>2</v>
      </c>
      <c r="G85">
        <v>2</v>
      </c>
      <c r="H85">
        <v>3</v>
      </c>
      <c r="I85">
        <v>2</v>
      </c>
      <c r="J85">
        <v>2</v>
      </c>
    </row>
    <row r="86" spans="1:10" x14ac:dyDescent="0.2">
      <c r="A86">
        <f t="shared" si="13"/>
        <v>17</v>
      </c>
      <c r="B86">
        <v>2</v>
      </c>
      <c r="C86">
        <v>2</v>
      </c>
      <c r="D86">
        <v>1</v>
      </c>
      <c r="E86">
        <v>2</v>
      </c>
      <c r="F86">
        <v>2</v>
      </c>
      <c r="G86">
        <v>2</v>
      </c>
      <c r="H86">
        <v>2</v>
      </c>
      <c r="I86">
        <v>1</v>
      </c>
      <c r="J86">
        <v>1</v>
      </c>
    </row>
    <row r="88" spans="1:10" x14ac:dyDescent="0.2">
      <c r="A88">
        <f>A84+1</f>
        <v>18</v>
      </c>
      <c r="B88">
        <v>5</v>
      </c>
      <c r="C88">
        <v>5</v>
      </c>
      <c r="D88">
        <v>5</v>
      </c>
      <c r="E88">
        <v>4</v>
      </c>
      <c r="F88">
        <v>5</v>
      </c>
      <c r="G88">
        <v>5</v>
      </c>
      <c r="H88">
        <v>5</v>
      </c>
      <c r="I88">
        <v>4</v>
      </c>
      <c r="J88">
        <v>4</v>
      </c>
    </row>
    <row r="89" spans="1:10" x14ac:dyDescent="0.2">
      <c r="A89">
        <f t="shared" ref="A89:A90" si="14">A85+1</f>
        <v>18</v>
      </c>
      <c r="B89">
        <v>4</v>
      </c>
      <c r="C89">
        <v>4</v>
      </c>
      <c r="D89">
        <v>3</v>
      </c>
      <c r="E89">
        <v>4</v>
      </c>
      <c r="F89">
        <v>3</v>
      </c>
      <c r="G89">
        <v>4</v>
      </c>
      <c r="H89">
        <v>4</v>
      </c>
      <c r="I89">
        <v>4</v>
      </c>
      <c r="J89">
        <v>2</v>
      </c>
    </row>
    <row r="90" spans="1:10" x14ac:dyDescent="0.2">
      <c r="A90">
        <f t="shared" si="14"/>
        <v>18</v>
      </c>
      <c r="B90">
        <v>4</v>
      </c>
      <c r="C90">
        <v>4</v>
      </c>
      <c r="D90">
        <v>4</v>
      </c>
      <c r="E90">
        <v>4</v>
      </c>
      <c r="F90">
        <v>5</v>
      </c>
      <c r="G90">
        <v>4</v>
      </c>
      <c r="H90">
        <v>4</v>
      </c>
      <c r="I90">
        <v>4</v>
      </c>
      <c r="J90">
        <v>5</v>
      </c>
    </row>
    <row r="92" spans="1:10" x14ac:dyDescent="0.2">
      <c r="A92">
        <v>19</v>
      </c>
      <c r="B92">
        <v>4</v>
      </c>
      <c r="C92">
        <v>3</v>
      </c>
      <c r="D92">
        <v>3</v>
      </c>
      <c r="E92">
        <v>4</v>
      </c>
      <c r="F92">
        <v>4</v>
      </c>
      <c r="G92">
        <v>4</v>
      </c>
      <c r="H92">
        <v>4</v>
      </c>
      <c r="I92">
        <v>3</v>
      </c>
      <c r="J92">
        <v>4</v>
      </c>
    </row>
    <row r="93" spans="1:10" x14ac:dyDescent="0.2">
      <c r="A93">
        <v>19</v>
      </c>
      <c r="B93">
        <v>4</v>
      </c>
      <c r="C93">
        <v>3</v>
      </c>
      <c r="D93">
        <v>3</v>
      </c>
      <c r="E93">
        <v>5</v>
      </c>
      <c r="F93">
        <v>4</v>
      </c>
      <c r="G93">
        <v>4</v>
      </c>
      <c r="H93">
        <v>4</v>
      </c>
      <c r="I93">
        <v>3</v>
      </c>
      <c r="J93">
        <v>4</v>
      </c>
    </row>
    <row r="94" spans="1:10" x14ac:dyDescent="0.2">
      <c r="A94">
        <v>19</v>
      </c>
    </row>
    <row r="96" spans="1:10" x14ac:dyDescent="0.2">
      <c r="A96">
        <v>20</v>
      </c>
      <c r="B96">
        <v>3</v>
      </c>
      <c r="C96">
        <v>3</v>
      </c>
      <c r="D96">
        <v>4</v>
      </c>
      <c r="E96">
        <v>3</v>
      </c>
      <c r="F96">
        <v>4</v>
      </c>
      <c r="G96">
        <v>4</v>
      </c>
      <c r="H96">
        <v>3</v>
      </c>
      <c r="I96">
        <v>3</v>
      </c>
      <c r="J96">
        <v>4</v>
      </c>
    </row>
    <row r="97" spans="1:10" x14ac:dyDescent="0.2">
      <c r="A97">
        <v>20</v>
      </c>
      <c r="B97">
        <v>5</v>
      </c>
      <c r="C97">
        <v>4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4</v>
      </c>
    </row>
    <row r="98" spans="1:10" x14ac:dyDescent="0.2">
      <c r="A98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7"/>
  <sheetViews>
    <sheetView topLeftCell="A11" workbookViewId="0">
      <selection activeCell="L30" sqref="L30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I1" t="s">
        <v>70</v>
      </c>
      <c r="J1" t="s">
        <v>71</v>
      </c>
      <c r="K1" t="s">
        <v>72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</row>
    <row r="2" spans="1:16" x14ac:dyDescent="0.2">
      <c r="A2" s="4">
        <v>15</v>
      </c>
      <c r="B2" s="4" t="s">
        <v>36</v>
      </c>
      <c r="C2" s="4">
        <v>4</v>
      </c>
      <c r="D2" s="4">
        <v>8</v>
      </c>
      <c r="E2" s="12">
        <v>473</v>
      </c>
      <c r="F2" s="4">
        <v>100</v>
      </c>
      <c r="G2" s="4">
        <v>13</v>
      </c>
      <c r="H2" s="14">
        <f>Gears.Pace!G15</f>
        <v>29.333333333333332</v>
      </c>
      <c r="I2" s="14">
        <f>Gears.Pace!H15</f>
        <v>0.57735026918962584</v>
      </c>
      <c r="J2" s="14">
        <f>Gears.Pace!L15</f>
        <v>14.333333333333334</v>
      </c>
      <c r="K2" s="14">
        <f>Gears.Pace!M15</f>
        <v>0.57735026918962573</v>
      </c>
      <c r="L2" s="4">
        <v>10</v>
      </c>
      <c r="M2" s="4">
        <v>100</v>
      </c>
      <c r="N2" s="4">
        <v>50</v>
      </c>
      <c r="O2" s="4">
        <v>50</v>
      </c>
      <c r="P2" s="4">
        <v>50</v>
      </c>
    </row>
    <row r="3" spans="1:16" x14ac:dyDescent="0.2">
      <c r="A3" s="4">
        <v>20</v>
      </c>
      <c r="B3" s="4" t="s">
        <v>98</v>
      </c>
      <c r="C3" s="4">
        <v>4</v>
      </c>
      <c r="D3" s="4">
        <v>8</v>
      </c>
      <c r="E3" s="4">
        <v>613</v>
      </c>
      <c r="F3" s="4">
        <v>100</v>
      </c>
      <c r="G3" s="4">
        <v>14</v>
      </c>
      <c r="H3" s="13">
        <v>25</v>
      </c>
      <c r="I3" s="13">
        <v>5.6568542494923806</v>
      </c>
      <c r="J3" s="13">
        <v>12</v>
      </c>
      <c r="K3" s="13">
        <v>2.8284271247461903</v>
      </c>
      <c r="L3" s="5">
        <v>10</v>
      </c>
      <c r="M3" s="5">
        <v>1000</v>
      </c>
      <c r="N3" s="5">
        <v>50</v>
      </c>
      <c r="O3" s="5">
        <v>25</v>
      </c>
      <c r="P3" s="5">
        <v>50</v>
      </c>
    </row>
    <row r="4" spans="1:16" x14ac:dyDescent="0.2">
      <c r="A4" s="4">
        <v>4</v>
      </c>
      <c r="B4" s="4" t="s">
        <v>11</v>
      </c>
      <c r="C4" s="4">
        <v>3</v>
      </c>
      <c r="D4" s="4">
        <v>7</v>
      </c>
      <c r="E4" s="4">
        <v>720</v>
      </c>
      <c r="F4" s="4">
        <v>100</v>
      </c>
      <c r="G4" s="4">
        <v>12</v>
      </c>
      <c r="H4" s="13">
        <f>Gears.Pace!G4</f>
        <v>27</v>
      </c>
      <c r="I4" s="13">
        <f>Gears.Pace!H4</f>
        <v>4.358898943540674</v>
      </c>
      <c r="J4" s="13">
        <f>Gears.Pace!L4</f>
        <v>13.333333333333334</v>
      </c>
      <c r="K4" s="13">
        <f>Gears.Pace!M4</f>
        <v>2.8867513459481255</v>
      </c>
      <c r="L4" s="5">
        <v>5</v>
      </c>
      <c r="M4" s="6">
        <v>25</v>
      </c>
      <c r="N4" s="5">
        <v>0</v>
      </c>
      <c r="O4" s="5">
        <v>5</v>
      </c>
      <c r="P4" s="5">
        <v>25</v>
      </c>
    </row>
    <row r="5" spans="1:16" x14ac:dyDescent="0.2">
      <c r="A5" s="4">
        <v>12</v>
      </c>
      <c r="B5" s="4" t="s">
        <v>31</v>
      </c>
      <c r="C5" s="4">
        <v>3</v>
      </c>
      <c r="D5" s="4">
        <v>7</v>
      </c>
      <c r="E5" s="4">
        <v>720</v>
      </c>
      <c r="F5" s="4">
        <v>80</v>
      </c>
      <c r="G5" s="4">
        <v>8</v>
      </c>
      <c r="H5" s="14">
        <f>Gears.Pace!G12</f>
        <v>14.666666666666666</v>
      </c>
      <c r="I5" s="14">
        <f>Gears.Pace!H12</f>
        <v>7.3711147958319927</v>
      </c>
      <c r="J5" s="14">
        <f>Gears.Pace!L12</f>
        <v>5.333333333333333</v>
      </c>
      <c r="K5" s="14">
        <f>Gears.Pace!M12</f>
        <v>3.2145502536643189</v>
      </c>
      <c r="L5" s="4">
        <v>3</v>
      </c>
      <c r="M5" s="4">
        <v>100</v>
      </c>
      <c r="N5" s="4">
        <v>50</v>
      </c>
      <c r="O5" s="4">
        <v>25</v>
      </c>
      <c r="P5" s="12">
        <v>50</v>
      </c>
    </row>
    <row r="6" spans="1:16" x14ac:dyDescent="0.2">
      <c r="A6" s="4">
        <v>18</v>
      </c>
      <c r="B6" s="4" t="s">
        <v>39</v>
      </c>
      <c r="C6" s="4">
        <v>3</v>
      </c>
      <c r="D6" s="4">
        <v>7</v>
      </c>
      <c r="E6" s="4">
        <v>720</v>
      </c>
      <c r="F6" s="4">
        <v>90</v>
      </c>
      <c r="G6" s="4">
        <v>7</v>
      </c>
      <c r="H6" s="14">
        <f>Gears.Pace!G18</f>
        <v>25.333333333333332</v>
      </c>
      <c r="I6" s="14">
        <f>Gears.Pace!H18</f>
        <v>3.5118845842842519</v>
      </c>
      <c r="J6" s="14">
        <f>Gears.Pace!L18</f>
        <v>12</v>
      </c>
      <c r="K6" s="14">
        <f>Gears.Pace!M18</f>
        <v>1.7320508075688772</v>
      </c>
      <c r="L6" s="4">
        <v>3</v>
      </c>
      <c r="M6" s="4">
        <v>50</v>
      </c>
      <c r="N6" s="4">
        <v>50</v>
      </c>
      <c r="O6" s="4">
        <v>25</v>
      </c>
      <c r="P6" s="4">
        <v>25</v>
      </c>
    </row>
    <row r="7" spans="1:16" x14ac:dyDescent="0.2">
      <c r="A7">
        <v>7</v>
      </c>
      <c r="B7" t="s">
        <v>17</v>
      </c>
      <c r="C7">
        <v>3</v>
      </c>
      <c r="D7">
        <v>6</v>
      </c>
      <c r="E7" s="10">
        <v>662</v>
      </c>
      <c r="F7">
        <v>100</v>
      </c>
      <c r="G7">
        <v>12</v>
      </c>
      <c r="H7" s="13">
        <f>Gears.Pace!G7</f>
        <v>27</v>
      </c>
      <c r="I7" s="13">
        <f>Gears.Pace!H7</f>
        <v>1.7320508075688772</v>
      </c>
      <c r="J7" s="13">
        <f>Gears.Pace!L7</f>
        <v>13.666666666666666</v>
      </c>
      <c r="K7" s="13">
        <f>Gears.Pace!M7</f>
        <v>0.57735026918962573</v>
      </c>
      <c r="L7" s="2">
        <v>5</v>
      </c>
      <c r="M7" s="2">
        <v>25</v>
      </c>
      <c r="N7" s="2">
        <v>50</v>
      </c>
      <c r="O7" s="3">
        <v>25</v>
      </c>
      <c r="P7" s="2">
        <v>50</v>
      </c>
    </row>
    <row r="8" spans="1:16" x14ac:dyDescent="0.2">
      <c r="A8">
        <v>6</v>
      </c>
      <c r="B8" t="s">
        <v>15</v>
      </c>
      <c r="C8">
        <v>2</v>
      </c>
      <c r="D8">
        <v>5</v>
      </c>
      <c r="E8">
        <v>720</v>
      </c>
      <c r="F8">
        <v>90</v>
      </c>
      <c r="G8">
        <v>7</v>
      </c>
      <c r="H8" s="13">
        <f>Gears.Pace!G6</f>
        <v>20.333333333333332</v>
      </c>
      <c r="I8" s="13">
        <f>Gears.Pace!H6</f>
        <v>4.1633319989322697</v>
      </c>
      <c r="J8" s="13">
        <f>Gears.Pace!L6</f>
        <v>10</v>
      </c>
      <c r="K8" s="13">
        <f>Gears.Pace!M6</f>
        <v>1.7320508075688772</v>
      </c>
      <c r="L8" s="2">
        <v>2</v>
      </c>
      <c r="M8" s="2">
        <v>50</v>
      </c>
      <c r="N8" s="2">
        <v>50</v>
      </c>
      <c r="O8" s="2">
        <v>50</v>
      </c>
      <c r="P8" s="2">
        <v>50</v>
      </c>
    </row>
    <row r="9" spans="1:16" x14ac:dyDescent="0.2">
      <c r="A9" s="4">
        <v>13</v>
      </c>
      <c r="B9" s="4" t="s">
        <v>34</v>
      </c>
      <c r="C9" s="4">
        <v>2</v>
      </c>
      <c r="D9" s="4">
        <v>5</v>
      </c>
      <c r="E9" s="12">
        <v>613</v>
      </c>
      <c r="F9" s="4">
        <v>100</v>
      </c>
      <c r="G9" s="4">
        <v>10</v>
      </c>
      <c r="H9" s="14">
        <f>Gears.Pace!G13</f>
        <v>20</v>
      </c>
      <c r="I9" s="14">
        <f>Gears.Pace!H13</f>
        <v>3.4641016151377544</v>
      </c>
      <c r="J9" s="14">
        <f>Gears.Pace!L13</f>
        <v>8.6666666666666661</v>
      </c>
      <c r="K9" s="14">
        <f>Gears.Pace!M13</f>
        <v>4.0414518843273797</v>
      </c>
      <c r="L9" s="5">
        <v>1</v>
      </c>
      <c r="M9" s="5">
        <v>30</v>
      </c>
      <c r="N9" s="5">
        <v>50</v>
      </c>
      <c r="O9" s="6">
        <v>25</v>
      </c>
      <c r="P9" s="6">
        <v>25</v>
      </c>
    </row>
    <row r="10" spans="1:16" x14ac:dyDescent="0.2">
      <c r="A10" s="4">
        <v>19</v>
      </c>
      <c r="B10" s="4" t="s">
        <v>100</v>
      </c>
      <c r="C10" s="4">
        <v>2</v>
      </c>
      <c r="D10" s="4">
        <v>5</v>
      </c>
      <c r="E10" s="4">
        <v>676</v>
      </c>
      <c r="F10" s="4">
        <v>100</v>
      </c>
      <c r="G10" s="4">
        <v>10</v>
      </c>
      <c r="H10" s="13">
        <v>22.5</v>
      </c>
      <c r="I10" s="13">
        <v>0.70710678118654757</v>
      </c>
      <c r="J10" s="13">
        <v>11</v>
      </c>
      <c r="K10" s="13">
        <v>0</v>
      </c>
      <c r="L10" s="5">
        <v>2</v>
      </c>
      <c r="M10" s="5">
        <v>100</v>
      </c>
      <c r="N10" s="5">
        <v>50</v>
      </c>
      <c r="O10" s="5">
        <v>25</v>
      </c>
      <c r="P10" s="5">
        <v>25</v>
      </c>
    </row>
    <row r="11" spans="1:16" x14ac:dyDescent="0.2">
      <c r="A11" s="4">
        <v>8</v>
      </c>
      <c r="B11" s="4" t="s">
        <v>32</v>
      </c>
      <c r="C11" s="4">
        <v>1</v>
      </c>
      <c r="D11" s="4">
        <v>4</v>
      </c>
      <c r="E11" s="4">
        <v>720</v>
      </c>
      <c r="F11" s="4">
        <v>40</v>
      </c>
      <c r="G11" s="4">
        <v>6</v>
      </c>
      <c r="H11" s="13">
        <f>Gears.Pace!G8</f>
        <v>10</v>
      </c>
      <c r="I11" s="13">
        <f>Gears.Pace!H8</f>
        <v>3.4641016151377544</v>
      </c>
      <c r="J11" s="13">
        <f>Gears.Pace!L8</f>
        <v>5</v>
      </c>
      <c r="K11" s="13">
        <f>Gears.Pace!M8</f>
        <v>1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</row>
    <row r="12" spans="1:16" x14ac:dyDescent="0.2">
      <c r="A12">
        <v>10</v>
      </c>
      <c r="B12" t="s">
        <v>21</v>
      </c>
      <c r="C12" s="4">
        <v>1</v>
      </c>
      <c r="D12">
        <v>4</v>
      </c>
      <c r="E12" s="4">
        <v>720</v>
      </c>
      <c r="F12">
        <v>100</v>
      </c>
      <c r="G12">
        <v>7</v>
      </c>
      <c r="H12" s="13">
        <f>Gears.Pace!G10</f>
        <v>16.666666666666668</v>
      </c>
      <c r="I12" s="13">
        <f>Gears.Pace!H10</f>
        <v>6.8068592855540446</v>
      </c>
      <c r="J12" s="13">
        <f>Gears.Pace!L10</f>
        <v>7.666666666666667</v>
      </c>
      <c r="K12" s="13">
        <f>Gears.Pace!M10</f>
        <v>3.5118845842842457</v>
      </c>
      <c r="L12" s="2">
        <v>1</v>
      </c>
      <c r="M12" s="2">
        <v>1</v>
      </c>
      <c r="N12" s="3">
        <v>5</v>
      </c>
      <c r="O12" s="2">
        <v>0</v>
      </c>
      <c r="P12" s="2">
        <v>0</v>
      </c>
    </row>
    <row r="13" spans="1:16" x14ac:dyDescent="0.2">
      <c r="A13">
        <v>1</v>
      </c>
      <c r="B13" t="s">
        <v>7</v>
      </c>
      <c r="C13" s="4">
        <v>1</v>
      </c>
      <c r="D13">
        <v>3</v>
      </c>
      <c r="E13" s="4">
        <v>720</v>
      </c>
      <c r="F13">
        <v>10</v>
      </c>
      <c r="G13">
        <v>1</v>
      </c>
      <c r="H13" s="13">
        <f>Gears.Pace!G2</f>
        <v>8</v>
      </c>
      <c r="I13" s="13">
        <f>Gears.Pace!H2</f>
        <v>3.4641016151377544</v>
      </c>
      <c r="J13" s="13">
        <f>Gears.Pace!L2</f>
        <v>3.3333333333333335</v>
      </c>
      <c r="K13" s="13">
        <f>Gears.Pace!M2</f>
        <v>0.57735026918962473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>
        <v>5</v>
      </c>
      <c r="B14" t="s">
        <v>13</v>
      </c>
      <c r="C14" s="4">
        <v>1</v>
      </c>
      <c r="D14">
        <v>3</v>
      </c>
      <c r="E14" s="4">
        <v>720</v>
      </c>
      <c r="F14">
        <v>60</v>
      </c>
      <c r="G14">
        <v>4</v>
      </c>
      <c r="H14" s="13">
        <f>Gears.Pace!G5</f>
        <v>13.333333333333334</v>
      </c>
      <c r="I14" s="13">
        <f>Gears.Pace!H5</f>
        <v>6.6583281184793917</v>
      </c>
      <c r="J14" s="13">
        <f>Gears.Pace!L5</f>
        <v>6.333333333333333</v>
      </c>
      <c r="K14" s="13">
        <f>Gears.Pace!M5</f>
        <v>3.2145502536643189</v>
      </c>
      <c r="L14" s="2">
        <v>2</v>
      </c>
      <c r="M14" s="2">
        <v>10</v>
      </c>
      <c r="N14" s="3">
        <v>5</v>
      </c>
      <c r="O14" s="3">
        <v>5</v>
      </c>
      <c r="P14" s="3">
        <v>5</v>
      </c>
    </row>
    <row r="15" spans="1:16" x14ac:dyDescent="0.2">
      <c r="A15">
        <v>11</v>
      </c>
      <c r="B15" t="s">
        <v>23</v>
      </c>
      <c r="C15" s="4">
        <v>1</v>
      </c>
      <c r="D15">
        <v>3</v>
      </c>
      <c r="E15" s="4">
        <v>720</v>
      </c>
      <c r="F15">
        <v>40</v>
      </c>
      <c r="G15">
        <v>6</v>
      </c>
      <c r="H15" s="13">
        <f>Gears.Pace!G11</f>
        <v>8.6666666666666661</v>
      </c>
      <c r="I15" s="13">
        <f>Gears.Pace!H11</f>
        <v>2.0816659994661317</v>
      </c>
      <c r="J15" s="13">
        <f>Gears.Pace!L11</f>
        <v>4.666666666666667</v>
      </c>
      <c r="K15" s="13">
        <f>Gears.Pace!M11</f>
        <v>2.0816659994661335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4">
        <v>14</v>
      </c>
      <c r="B16" s="4" t="s">
        <v>35</v>
      </c>
      <c r="C16" s="4">
        <v>1</v>
      </c>
      <c r="D16" s="4">
        <v>3</v>
      </c>
      <c r="E16" s="4">
        <v>720</v>
      </c>
      <c r="F16" s="4">
        <v>20</v>
      </c>
      <c r="G16" s="4">
        <v>6</v>
      </c>
      <c r="H16" s="14">
        <f>Gears.Pace!G14</f>
        <v>10</v>
      </c>
      <c r="I16" s="14">
        <f>Gears.Pace!H14</f>
        <v>3.6055512754639891</v>
      </c>
      <c r="J16" s="14">
        <f>Gears.Pace!L14</f>
        <v>3.6666666666666665</v>
      </c>
      <c r="K16" s="14">
        <f>Gears.Pace!M14</f>
        <v>0.57735026918962473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  <row r="17" spans="1:19" x14ac:dyDescent="0.2">
      <c r="A17">
        <v>3</v>
      </c>
      <c r="B17" t="s">
        <v>9</v>
      </c>
      <c r="C17" s="4">
        <v>1</v>
      </c>
      <c r="D17">
        <v>2</v>
      </c>
      <c r="E17" s="4">
        <v>720</v>
      </c>
      <c r="F17">
        <v>30</v>
      </c>
      <c r="G17">
        <v>7</v>
      </c>
      <c r="H17" s="13">
        <f>Gears.Pace!G3</f>
        <v>8</v>
      </c>
      <c r="I17" s="13">
        <f>Gears.Pace!H3</f>
        <v>2.6457513110645907</v>
      </c>
      <c r="J17" s="13">
        <f>Gears.Pace!L3</f>
        <v>5.666666666666667</v>
      </c>
      <c r="K17" s="13">
        <f>Gears.Pace!M3</f>
        <v>3.0550504633038935</v>
      </c>
      <c r="L17" s="2">
        <v>0</v>
      </c>
      <c r="M17" s="2">
        <v>0</v>
      </c>
      <c r="N17" s="2">
        <v>0</v>
      </c>
      <c r="O17" s="2">
        <v>0</v>
      </c>
      <c r="P17" s="2">
        <v>3</v>
      </c>
    </row>
    <row r="18" spans="1:19" x14ac:dyDescent="0.2">
      <c r="A18" s="4">
        <v>16</v>
      </c>
      <c r="B18" s="4" t="s">
        <v>37</v>
      </c>
      <c r="C18" s="4">
        <v>1</v>
      </c>
      <c r="D18" s="4">
        <v>2</v>
      </c>
      <c r="E18" s="4">
        <v>720</v>
      </c>
      <c r="F18" s="4">
        <v>10</v>
      </c>
      <c r="G18" s="4">
        <v>6</v>
      </c>
      <c r="H18" s="14">
        <f>Gears.Pace!G16</f>
        <v>7.333333333333333</v>
      </c>
      <c r="I18" s="14">
        <f>Gears.Pace!H16</f>
        <v>1.1547005383792495</v>
      </c>
      <c r="J18" s="14">
        <f>Gears.Pace!L16</f>
        <v>3.6666666666666665</v>
      </c>
      <c r="K18" s="14">
        <f>Gears.Pace!M16</f>
        <v>1.154700538379251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</row>
    <row r="19" spans="1:19" x14ac:dyDescent="0.2">
      <c r="A19" s="4">
        <v>17</v>
      </c>
      <c r="B19" s="4" t="s">
        <v>38</v>
      </c>
      <c r="C19" s="4">
        <v>1</v>
      </c>
      <c r="D19" s="4">
        <v>2</v>
      </c>
      <c r="E19" s="4">
        <v>720</v>
      </c>
      <c r="F19" s="4">
        <v>20</v>
      </c>
      <c r="G19" s="4">
        <v>5</v>
      </c>
      <c r="H19" s="14">
        <f>Gears.Pace!G17</f>
        <v>10.333333333333334</v>
      </c>
      <c r="I19" s="14">
        <f>Gears.Pace!H17</f>
        <v>1.1547005383792517</v>
      </c>
      <c r="J19" s="14">
        <f>Gears.Pace!L17</f>
        <v>4.666666666666667</v>
      </c>
      <c r="K19" s="14">
        <f>Gears.Pace!M17</f>
        <v>2.0816659994661335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</row>
    <row r="20" spans="1:19" x14ac:dyDescent="0.2">
      <c r="A20" s="4">
        <v>9</v>
      </c>
      <c r="B20" s="4" t="s">
        <v>20</v>
      </c>
      <c r="C20" s="4">
        <v>1</v>
      </c>
      <c r="D20" s="4">
        <v>1</v>
      </c>
      <c r="E20" s="4">
        <v>720</v>
      </c>
      <c r="F20" s="4">
        <v>10</v>
      </c>
      <c r="G20" s="4">
        <v>2</v>
      </c>
      <c r="H20" s="13">
        <f>Gears.Pace!G9</f>
        <v>8.3333333333333339</v>
      </c>
      <c r="I20" s="13">
        <f>Gears.Pace!H9</f>
        <v>4.0414518843273797</v>
      </c>
      <c r="J20" s="13">
        <f>Gears.Pace!L9</f>
        <v>4</v>
      </c>
      <c r="K20" s="13">
        <f>Gears.Pace!M9</f>
        <v>1.7320508075688772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3" spans="1:19" x14ac:dyDescent="0.2">
      <c r="Q23" t="s">
        <v>94</v>
      </c>
      <c r="R23" t="s">
        <v>95</v>
      </c>
      <c r="S23" t="s">
        <v>96</v>
      </c>
    </row>
    <row r="24" spans="1:19" x14ac:dyDescent="0.2">
      <c r="D24" t="s">
        <v>89</v>
      </c>
      <c r="E24">
        <f>AVERAGE(E2:E3)/60</f>
        <v>9.0500000000000007</v>
      </c>
      <c r="F24">
        <v>100</v>
      </c>
      <c r="G24">
        <f>AVERAGE(G2:G3)</f>
        <v>13.5</v>
      </c>
      <c r="H24" s="11">
        <f>AVERAGE(H2:H3)</f>
        <v>27.166666666666664</v>
      </c>
      <c r="I24" s="11">
        <f>AVERAGE(I2:I3)</f>
        <v>3.1171022593410034</v>
      </c>
      <c r="J24" s="11">
        <f>AVERAGE(J2:J3)</f>
        <v>13.166666666666668</v>
      </c>
      <c r="K24" s="11">
        <f t="shared" ref="K24:P24" si="0">AVERAGE(K2:K3)</f>
        <v>1.702888696967908</v>
      </c>
      <c r="L24" s="11">
        <f t="shared" si="0"/>
        <v>10</v>
      </c>
      <c r="M24" s="11">
        <f t="shared" si="0"/>
        <v>550</v>
      </c>
      <c r="N24" s="11">
        <f t="shared" si="0"/>
        <v>50</v>
      </c>
      <c r="O24" s="11">
        <f t="shared" si="0"/>
        <v>37.5</v>
      </c>
      <c r="P24" s="11">
        <f t="shared" si="0"/>
        <v>50</v>
      </c>
      <c r="Q24">
        <f>_xlfn.STDEV.S(E2:E3)/60</f>
        <v>1.649915822768611</v>
      </c>
      <c r="R24">
        <f>_xlfn.STDEV.S(G2:G3)/60</f>
        <v>1.1785113019775794E-2</v>
      </c>
    </row>
    <row r="25" spans="1:19" x14ac:dyDescent="0.2">
      <c r="D25" t="s">
        <v>90</v>
      </c>
      <c r="E25">
        <f>AVERAGE(E4:E7)/60</f>
        <v>11.758333333333333</v>
      </c>
      <c r="F25">
        <f t="shared" ref="F25:P25" si="1">AVERAGE(F4:F7)</f>
        <v>92.5</v>
      </c>
      <c r="G25">
        <f t="shared" si="1"/>
        <v>9.75</v>
      </c>
      <c r="H25" s="11">
        <f t="shared" si="1"/>
        <v>23.5</v>
      </c>
      <c r="I25" s="11">
        <f t="shared" si="1"/>
        <v>4.2434872828064485</v>
      </c>
      <c r="J25" s="11">
        <f t="shared" si="1"/>
        <v>11.083333333333334</v>
      </c>
      <c r="K25" s="11">
        <f t="shared" si="1"/>
        <v>2.1026756690927368</v>
      </c>
      <c r="L25">
        <f t="shared" si="1"/>
        <v>4</v>
      </c>
      <c r="M25">
        <f t="shared" si="1"/>
        <v>50</v>
      </c>
      <c r="N25">
        <f t="shared" si="1"/>
        <v>37.5</v>
      </c>
      <c r="O25">
        <f t="shared" si="1"/>
        <v>20</v>
      </c>
      <c r="P25">
        <f t="shared" si="1"/>
        <v>37.5</v>
      </c>
      <c r="Q25">
        <f>_xlfn.STDEV.S(E4:E7)/60</f>
        <v>0.48333333333333334</v>
      </c>
      <c r="R25">
        <f>_xlfn.STDEV.S(F4:F7)</f>
        <v>9.574271077563381</v>
      </c>
      <c r="S25">
        <f>_xlfn.STDEV.S(G4:G7)</f>
        <v>2.6299556396765835</v>
      </c>
    </row>
    <row r="26" spans="1:19" x14ac:dyDescent="0.2">
      <c r="D26" t="s">
        <v>91</v>
      </c>
      <c r="E26">
        <f>AVERAGE(E8:E10)/60</f>
        <v>11.16111111111111</v>
      </c>
      <c r="F26">
        <f t="shared" ref="F26:P26" si="2">AVERAGE(F8:F10)</f>
        <v>96.666666666666671</v>
      </c>
      <c r="G26">
        <f t="shared" si="2"/>
        <v>9</v>
      </c>
      <c r="H26" s="11">
        <f t="shared" si="2"/>
        <v>20.944444444444443</v>
      </c>
      <c r="I26" s="11">
        <f t="shared" si="2"/>
        <v>2.7781801317521904</v>
      </c>
      <c r="J26" s="11">
        <f t="shared" si="2"/>
        <v>9.8888888888888875</v>
      </c>
      <c r="K26" s="11">
        <f t="shared" si="2"/>
        <v>1.9245008972987521</v>
      </c>
      <c r="L26">
        <f t="shared" si="2"/>
        <v>1.6666666666666667</v>
      </c>
      <c r="M26">
        <f t="shared" si="2"/>
        <v>60</v>
      </c>
      <c r="N26">
        <f t="shared" si="2"/>
        <v>50</v>
      </c>
      <c r="O26">
        <f t="shared" si="2"/>
        <v>33.333333333333336</v>
      </c>
      <c r="P26">
        <f t="shared" si="2"/>
        <v>33.333333333333336</v>
      </c>
      <c r="Q26">
        <f>_xlfn.STDEV.S(E8:E10)/60</f>
        <v>0.89634029582850161</v>
      </c>
      <c r="R26">
        <f>_xlfn.STDEV.S(F8:F10)</f>
        <v>5.7735026918962573</v>
      </c>
      <c r="S26">
        <f>_xlfn.STDEV.S(G8:G10)</f>
        <v>1.7320508075688772</v>
      </c>
    </row>
    <row r="27" spans="1:19" x14ac:dyDescent="0.2">
      <c r="D27" t="s">
        <v>92</v>
      </c>
      <c r="E27">
        <f>AVERAGE(E11:E20)/60</f>
        <v>12</v>
      </c>
      <c r="F27">
        <f t="shared" ref="F27:P27" si="3">AVERAGE(F11:F20)</f>
        <v>34</v>
      </c>
      <c r="G27">
        <f t="shared" si="3"/>
        <v>5</v>
      </c>
      <c r="H27" s="11">
        <f t="shared" si="3"/>
        <v>10.066666666666666</v>
      </c>
      <c r="I27" s="11">
        <f t="shared" si="3"/>
        <v>3.5077212181389541</v>
      </c>
      <c r="J27" s="11">
        <f t="shared" si="3"/>
        <v>4.8666666666666663</v>
      </c>
      <c r="K27" s="11">
        <f t="shared" si="3"/>
        <v>1.8986269184512103</v>
      </c>
      <c r="L27">
        <f t="shared" si="3"/>
        <v>0.5</v>
      </c>
      <c r="M27">
        <f t="shared" si="3"/>
        <v>1.1000000000000001</v>
      </c>
      <c r="N27">
        <f t="shared" si="3"/>
        <v>1</v>
      </c>
      <c r="O27">
        <f t="shared" si="3"/>
        <v>0.5</v>
      </c>
      <c r="P27">
        <f t="shared" si="3"/>
        <v>0.8</v>
      </c>
      <c r="Q27">
        <f>_xlfn.STDEV.S(E11:E20)</f>
        <v>0</v>
      </c>
      <c r="R27">
        <f>_xlfn.STDEV.S(F11:F20)</f>
        <v>28.362729848243529</v>
      </c>
      <c r="S27">
        <f>_xlfn.STDEV.S(G11:G20)</f>
        <v>2.0548046676563256</v>
      </c>
    </row>
    <row r="28" spans="1:19" x14ac:dyDescent="0.2">
      <c r="D28" t="s">
        <v>93</v>
      </c>
      <c r="E28">
        <v>0</v>
      </c>
      <c r="F28">
        <v>2E-3</v>
      </c>
      <c r="G28">
        <v>3.0000000000000001E-3</v>
      </c>
      <c r="H28">
        <v>0</v>
      </c>
      <c r="J28" s="16" t="s">
        <v>97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33" spans="4:10" x14ac:dyDescent="0.2">
      <c r="E33" t="s">
        <v>109</v>
      </c>
      <c r="F33" t="s">
        <v>104</v>
      </c>
      <c r="G33" t="s">
        <v>105</v>
      </c>
      <c r="H33" t="s">
        <v>106</v>
      </c>
      <c r="I33" t="s">
        <v>107</v>
      </c>
      <c r="J33" t="s">
        <v>108</v>
      </c>
    </row>
    <row r="34" spans="4:10" x14ac:dyDescent="0.2">
      <c r="D34" t="s">
        <v>89</v>
      </c>
      <c r="E34">
        <v>2</v>
      </c>
      <c r="F34">
        <v>9.0500000000000007</v>
      </c>
      <c r="G34">
        <v>100</v>
      </c>
      <c r="H34">
        <v>13.5</v>
      </c>
      <c r="I34" s="11">
        <v>27.166666666666664</v>
      </c>
      <c r="J34" s="11">
        <v>13.166666666666668</v>
      </c>
    </row>
    <row r="35" spans="4:10" x14ac:dyDescent="0.2">
      <c r="D35" t="s">
        <v>90</v>
      </c>
      <c r="E35">
        <v>4</v>
      </c>
      <c r="F35">
        <v>11.758333333333333</v>
      </c>
      <c r="G35">
        <v>92.5</v>
      </c>
      <c r="H35">
        <v>9.75</v>
      </c>
      <c r="I35" s="11">
        <v>23.5</v>
      </c>
      <c r="J35" s="11">
        <v>11.083333333333334</v>
      </c>
    </row>
    <row r="36" spans="4:10" x14ac:dyDescent="0.2">
      <c r="D36" t="s">
        <v>91</v>
      </c>
      <c r="E36">
        <v>4</v>
      </c>
      <c r="F36">
        <v>11.16111111111111</v>
      </c>
      <c r="G36">
        <v>96.666666666666671</v>
      </c>
      <c r="H36">
        <v>9</v>
      </c>
      <c r="I36" s="11">
        <v>20.944444444444443</v>
      </c>
      <c r="J36" s="11">
        <v>9.8888888888888875</v>
      </c>
    </row>
    <row r="37" spans="4:10" x14ac:dyDescent="0.2">
      <c r="D37" t="s">
        <v>92</v>
      </c>
      <c r="E37">
        <v>10</v>
      </c>
      <c r="F37">
        <v>12</v>
      </c>
      <c r="G37">
        <v>34</v>
      </c>
      <c r="H37">
        <v>5</v>
      </c>
      <c r="I37" s="11">
        <v>10.066666666666666</v>
      </c>
      <c r="J37" s="11">
        <v>4.8666666666666663</v>
      </c>
    </row>
  </sheetData>
  <sortState xmlns:xlrd2="http://schemas.microsoft.com/office/spreadsheetml/2017/richdata2" ref="A2:P20">
    <sortCondition descending="1" ref="C2:C20"/>
    <sortCondition descending="1" ref="D2:D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426"/>
  <sheetViews>
    <sheetView tabSelected="1" zoomScaleNormal="100" workbookViewId="0">
      <selection activeCell="D30" sqref="D30"/>
    </sheetView>
  </sheetViews>
  <sheetFormatPr baseColWidth="10" defaultColWidth="11.5" defaultRowHeight="15" x14ac:dyDescent="0.2"/>
  <cols>
    <col min="1" max="1" width="17.1640625" customWidth="1"/>
    <col min="2" max="2" width="11.83203125" customWidth="1"/>
    <col min="3" max="3" width="12.33203125" customWidth="1"/>
    <col min="4" max="4" width="13" customWidth="1"/>
    <col min="5" max="5" width="11.6640625" bestFit="1" customWidth="1"/>
    <col min="6" max="6" width="11.6640625" customWidth="1"/>
    <col min="7" max="7" width="11.1640625" customWidth="1"/>
    <col min="8" max="8" width="23" customWidth="1"/>
    <col min="9" max="9" width="12.1640625" customWidth="1"/>
    <col min="10" max="10" width="17" customWidth="1"/>
  </cols>
  <sheetData>
    <row r="2" spans="1:18" x14ac:dyDescent="0.2">
      <c r="A2" t="s">
        <v>111</v>
      </c>
      <c r="B2" t="s">
        <v>112</v>
      </c>
      <c r="C2" t="s">
        <v>118</v>
      </c>
      <c r="D2" t="s">
        <v>113</v>
      </c>
      <c r="E2" t="s">
        <v>1</v>
      </c>
      <c r="F2" t="s">
        <v>2</v>
      </c>
      <c r="G2" t="s">
        <v>114</v>
      </c>
      <c r="H2" t="s">
        <v>116</v>
      </c>
      <c r="I2" t="s">
        <v>115</v>
      </c>
      <c r="J2" t="s">
        <v>117</v>
      </c>
      <c r="K2" t="s">
        <v>107</v>
      </c>
      <c r="L2" t="s">
        <v>119</v>
      </c>
      <c r="M2" t="s">
        <v>120</v>
      </c>
      <c r="N2" t="s">
        <v>110</v>
      </c>
      <c r="O2" t="s">
        <v>121</v>
      </c>
      <c r="P2" t="s">
        <v>122</v>
      </c>
    </row>
    <row r="3" spans="1:18" x14ac:dyDescent="0.2">
      <c r="B3">
        <v>3</v>
      </c>
      <c r="D3" s="4">
        <v>16</v>
      </c>
      <c r="E3" s="4" t="s">
        <v>37</v>
      </c>
      <c r="F3" s="4" t="s">
        <v>28</v>
      </c>
      <c r="G3" s="4">
        <v>2</v>
      </c>
      <c r="H3" s="4">
        <v>12</v>
      </c>
      <c r="I3">
        <v>2</v>
      </c>
      <c r="J3" s="21">
        <v>4.1666666666666664E-2</v>
      </c>
    </row>
    <row r="4" spans="1:18" x14ac:dyDescent="0.2">
      <c r="B4">
        <v>10</v>
      </c>
      <c r="D4" s="4">
        <v>14</v>
      </c>
      <c r="E4" s="4" t="s">
        <v>35</v>
      </c>
      <c r="F4" s="4" t="s">
        <v>26</v>
      </c>
      <c r="G4" s="4">
        <v>3</v>
      </c>
      <c r="H4" s="4">
        <v>12</v>
      </c>
      <c r="I4">
        <v>1</v>
      </c>
      <c r="J4" s="21">
        <v>7.2916666666666671E-2</v>
      </c>
    </row>
    <row r="5" spans="1:18" x14ac:dyDescent="0.2">
      <c r="A5">
        <v>1</v>
      </c>
      <c r="B5">
        <v>11</v>
      </c>
      <c r="C5">
        <v>1</v>
      </c>
      <c r="D5">
        <f>3</f>
        <v>3</v>
      </c>
      <c r="E5" t="s">
        <v>9</v>
      </c>
      <c r="F5" t="s">
        <v>10</v>
      </c>
      <c r="G5">
        <v>2</v>
      </c>
      <c r="H5">
        <v>12</v>
      </c>
      <c r="I5">
        <v>0.25</v>
      </c>
      <c r="J5" s="21">
        <v>0.15277777777777776</v>
      </c>
    </row>
    <row r="6" spans="1:18" x14ac:dyDescent="0.2">
      <c r="B6">
        <v>12</v>
      </c>
      <c r="D6" s="4">
        <v>14</v>
      </c>
      <c r="E6" s="4" t="s">
        <v>35</v>
      </c>
      <c r="F6" s="4" t="s">
        <v>26</v>
      </c>
      <c r="G6" s="4">
        <v>3</v>
      </c>
      <c r="H6" s="4">
        <v>12</v>
      </c>
      <c r="I6">
        <v>0.25</v>
      </c>
      <c r="J6" s="21">
        <v>5.5555555555555552E-2</v>
      </c>
      <c r="Q6" s="4"/>
      <c r="R6" s="4"/>
    </row>
    <row r="7" spans="1:18" x14ac:dyDescent="0.2">
      <c r="A7">
        <v>1</v>
      </c>
      <c r="B7">
        <v>16</v>
      </c>
      <c r="C7">
        <v>1</v>
      </c>
      <c r="D7">
        <v>1</v>
      </c>
      <c r="E7" t="s">
        <v>7</v>
      </c>
      <c r="F7" t="s">
        <v>8</v>
      </c>
      <c r="G7">
        <v>3</v>
      </c>
      <c r="H7">
        <v>12</v>
      </c>
      <c r="I7">
        <v>5</v>
      </c>
      <c r="J7" s="21">
        <v>0.25</v>
      </c>
    </row>
    <row r="8" spans="1:18" x14ac:dyDescent="0.2">
      <c r="B8">
        <v>17</v>
      </c>
      <c r="D8" s="4">
        <f>4</f>
        <v>4</v>
      </c>
      <c r="E8" s="4" t="s">
        <v>11</v>
      </c>
      <c r="F8" s="4" t="s">
        <v>12</v>
      </c>
      <c r="G8" s="4">
        <v>7</v>
      </c>
      <c r="H8" s="4">
        <v>12</v>
      </c>
      <c r="I8">
        <v>5</v>
      </c>
      <c r="J8" s="21">
        <v>4.1666666666666664E-2</v>
      </c>
    </row>
    <row r="9" spans="1:18" x14ac:dyDescent="0.2">
      <c r="B9">
        <v>19</v>
      </c>
      <c r="D9" s="4">
        <f>4</f>
        <v>4</v>
      </c>
      <c r="E9" s="4" t="s">
        <v>11</v>
      </c>
      <c r="F9" s="4" t="s">
        <v>12</v>
      </c>
      <c r="G9" s="4">
        <v>7</v>
      </c>
      <c r="H9" s="4">
        <v>12</v>
      </c>
      <c r="I9">
        <v>2</v>
      </c>
      <c r="J9" s="21">
        <v>0.125</v>
      </c>
      <c r="R9" s="1"/>
    </row>
    <row r="10" spans="1:18" x14ac:dyDescent="0.2">
      <c r="B10">
        <v>21</v>
      </c>
      <c r="D10" s="4">
        <f>12</f>
        <v>12</v>
      </c>
      <c r="E10" s="4" t="s">
        <v>31</v>
      </c>
      <c r="F10" s="4" t="s">
        <v>25</v>
      </c>
      <c r="G10" s="4">
        <v>7</v>
      </c>
      <c r="H10" s="4">
        <v>12</v>
      </c>
      <c r="I10">
        <v>0.5</v>
      </c>
      <c r="J10" s="21">
        <v>0.27083333333333331</v>
      </c>
      <c r="Q10" s="4"/>
      <c r="R10" s="4"/>
    </row>
    <row r="11" spans="1:18" x14ac:dyDescent="0.2">
      <c r="B11">
        <v>22</v>
      </c>
      <c r="D11" s="4">
        <v>15</v>
      </c>
      <c r="E11" s="4" t="s">
        <v>36</v>
      </c>
      <c r="F11" s="4" t="s">
        <v>27</v>
      </c>
      <c r="G11" s="4">
        <v>8</v>
      </c>
      <c r="H11" s="15">
        <v>0.32847222222222222</v>
      </c>
      <c r="I11">
        <v>2</v>
      </c>
      <c r="J11" s="21"/>
      <c r="Q11" s="4"/>
      <c r="R11" s="4"/>
    </row>
    <row r="12" spans="1:18" x14ac:dyDescent="0.2">
      <c r="B12">
        <v>27</v>
      </c>
      <c r="D12" s="4">
        <f>4</f>
        <v>4</v>
      </c>
      <c r="E12" s="4" t="s">
        <v>11</v>
      </c>
      <c r="F12" s="4" t="s">
        <v>12</v>
      </c>
      <c r="G12" s="4">
        <v>7</v>
      </c>
      <c r="H12" s="4">
        <v>12</v>
      </c>
      <c r="I12">
        <v>1</v>
      </c>
      <c r="J12" s="21">
        <v>0.32291666666666669</v>
      </c>
    </row>
    <row r="13" spans="1:18" x14ac:dyDescent="0.2">
      <c r="B13">
        <v>29</v>
      </c>
      <c r="D13" s="4">
        <f>4</f>
        <v>4</v>
      </c>
      <c r="E13" s="4" t="s">
        <v>11</v>
      </c>
      <c r="F13" s="4" t="s">
        <v>12</v>
      </c>
      <c r="G13" s="4">
        <v>7</v>
      </c>
      <c r="H13" s="4">
        <v>12</v>
      </c>
      <c r="I13">
        <v>0.5</v>
      </c>
      <c r="J13" s="21">
        <v>0.4375</v>
      </c>
    </row>
    <row r="14" spans="1:18" x14ac:dyDescent="0.2">
      <c r="B14">
        <v>31</v>
      </c>
      <c r="D14" s="4">
        <v>18</v>
      </c>
      <c r="E14" s="4" t="s">
        <v>39</v>
      </c>
      <c r="F14" s="4" t="s">
        <v>30</v>
      </c>
      <c r="G14" s="4">
        <v>7</v>
      </c>
      <c r="H14" s="4">
        <v>12</v>
      </c>
      <c r="I14">
        <v>1</v>
      </c>
      <c r="J14" s="21">
        <v>0.32291666666666669</v>
      </c>
      <c r="Q14" s="4"/>
      <c r="R14" s="4"/>
    </row>
    <row r="15" spans="1:18" x14ac:dyDescent="0.2">
      <c r="B15">
        <v>33</v>
      </c>
      <c r="D15" s="4">
        <v>19</v>
      </c>
      <c r="E15" s="4" t="s">
        <v>99</v>
      </c>
      <c r="F15" s="4" t="s">
        <v>100</v>
      </c>
      <c r="G15" s="4">
        <v>5</v>
      </c>
      <c r="H15" s="1">
        <v>0.4694444444444445</v>
      </c>
      <c r="I15">
        <v>5</v>
      </c>
      <c r="J15" s="21">
        <v>4.1666666666666664E-2</v>
      </c>
      <c r="Q15" s="4"/>
      <c r="R15" s="15"/>
    </row>
    <row r="16" spans="1:18" x14ac:dyDescent="0.2">
      <c r="B16">
        <v>34</v>
      </c>
      <c r="D16" s="4">
        <v>14</v>
      </c>
      <c r="E16" s="4" t="s">
        <v>35</v>
      </c>
      <c r="F16" s="4" t="s">
        <v>26</v>
      </c>
      <c r="G16" s="4">
        <v>3</v>
      </c>
      <c r="H16" s="4">
        <v>12</v>
      </c>
      <c r="I16">
        <v>0.5</v>
      </c>
      <c r="J16" s="21">
        <v>0.27083333333333331</v>
      </c>
      <c r="Q16" s="4"/>
      <c r="R16" s="4"/>
    </row>
    <row r="17" spans="1:18" x14ac:dyDescent="0.2">
      <c r="B17">
        <v>36</v>
      </c>
      <c r="D17" s="4">
        <v>19</v>
      </c>
      <c r="E17" s="4" t="s">
        <v>99</v>
      </c>
      <c r="F17" s="4" t="s">
        <v>100</v>
      </c>
      <c r="G17" s="4">
        <v>5</v>
      </c>
      <c r="H17" s="1">
        <v>0.4694444444444445</v>
      </c>
      <c r="I17">
        <v>0.25</v>
      </c>
      <c r="J17" s="21">
        <v>0.22916666666666666</v>
      </c>
      <c r="Q17" s="4"/>
      <c r="R17" s="15"/>
    </row>
    <row r="18" spans="1:18" x14ac:dyDescent="0.2">
      <c r="B18">
        <v>38</v>
      </c>
      <c r="D18">
        <f>11</f>
        <v>11</v>
      </c>
      <c r="E18" t="s">
        <v>23</v>
      </c>
      <c r="F18" t="s">
        <v>24</v>
      </c>
      <c r="G18">
        <v>3</v>
      </c>
      <c r="H18">
        <v>12</v>
      </c>
      <c r="I18">
        <v>0.5</v>
      </c>
      <c r="J18" s="21">
        <v>0.4375</v>
      </c>
      <c r="Q18" s="4"/>
      <c r="R18" s="4"/>
    </row>
    <row r="19" spans="1:18" x14ac:dyDescent="0.2">
      <c r="B19">
        <v>41</v>
      </c>
      <c r="D19" s="4">
        <f>4</f>
        <v>4</v>
      </c>
      <c r="E19" s="4" t="s">
        <v>11</v>
      </c>
      <c r="F19" s="4" t="s">
        <v>12</v>
      </c>
      <c r="G19" s="4">
        <v>7</v>
      </c>
      <c r="H19" s="4">
        <v>12</v>
      </c>
      <c r="I19">
        <v>0.5</v>
      </c>
      <c r="J19" s="21">
        <v>0.35416666666666669</v>
      </c>
      <c r="Q19" s="4"/>
      <c r="R19" s="12"/>
    </row>
    <row r="20" spans="1:18" x14ac:dyDescent="0.2">
      <c r="B20">
        <v>43</v>
      </c>
      <c r="D20" s="4">
        <v>20</v>
      </c>
      <c r="E20" s="4" t="s">
        <v>98</v>
      </c>
      <c r="F20" s="4" t="s">
        <v>27</v>
      </c>
      <c r="G20" s="4">
        <v>8</v>
      </c>
      <c r="H20" s="1">
        <v>0.42569444444444443</v>
      </c>
      <c r="I20">
        <v>0.25</v>
      </c>
      <c r="J20" s="21"/>
      <c r="Q20" s="4"/>
      <c r="R20" s="4"/>
    </row>
    <row r="21" spans="1:18" x14ac:dyDescent="0.2">
      <c r="B21">
        <v>44</v>
      </c>
      <c r="D21">
        <f>5</f>
        <v>5</v>
      </c>
      <c r="E21" t="s">
        <v>13</v>
      </c>
      <c r="F21" t="s">
        <v>14</v>
      </c>
      <c r="G21">
        <v>3</v>
      </c>
      <c r="H21">
        <v>12</v>
      </c>
      <c r="I21">
        <v>0.25</v>
      </c>
      <c r="J21" s="21">
        <v>5.5555555555555552E-2</v>
      </c>
      <c r="Q21" s="4"/>
      <c r="R21" s="1"/>
    </row>
    <row r="22" spans="1:18" x14ac:dyDescent="0.2">
      <c r="A22">
        <v>1</v>
      </c>
      <c r="B22">
        <v>49</v>
      </c>
      <c r="C22">
        <v>1</v>
      </c>
      <c r="D22">
        <f>6</f>
        <v>6</v>
      </c>
      <c r="E22" t="s">
        <v>15</v>
      </c>
      <c r="F22" t="s">
        <v>16</v>
      </c>
      <c r="G22">
        <v>5</v>
      </c>
      <c r="H22">
        <v>12</v>
      </c>
      <c r="I22">
        <v>1</v>
      </c>
      <c r="J22" s="21">
        <v>0.23958333333333334</v>
      </c>
      <c r="Q22" s="4"/>
      <c r="R22" s="1"/>
    </row>
    <row r="23" spans="1:18" x14ac:dyDescent="0.2">
      <c r="B23">
        <v>50</v>
      </c>
      <c r="D23" s="4">
        <f>9</f>
        <v>9</v>
      </c>
      <c r="E23" s="4" t="s">
        <v>20</v>
      </c>
      <c r="F23" s="4" t="s">
        <v>19</v>
      </c>
      <c r="G23" s="4">
        <f>1</f>
        <v>1</v>
      </c>
      <c r="H23" s="4">
        <f>12</f>
        <v>12</v>
      </c>
      <c r="I23">
        <v>1</v>
      </c>
      <c r="J23" s="21">
        <v>0.15625</v>
      </c>
    </row>
    <row r="24" spans="1:18" x14ac:dyDescent="0.2">
      <c r="B24">
        <v>55</v>
      </c>
      <c r="D24">
        <f>11</f>
        <v>11</v>
      </c>
      <c r="E24" t="s">
        <v>23</v>
      </c>
      <c r="F24" t="s">
        <v>24</v>
      </c>
      <c r="G24">
        <v>3</v>
      </c>
      <c r="H24">
        <v>12</v>
      </c>
      <c r="I24">
        <v>2</v>
      </c>
      <c r="J24" s="21">
        <v>0.375</v>
      </c>
      <c r="M24" s="4"/>
      <c r="P24" s="4"/>
    </row>
    <row r="25" spans="1:18" x14ac:dyDescent="0.2">
      <c r="B25">
        <v>57</v>
      </c>
      <c r="D25">
        <f>6</f>
        <v>6</v>
      </c>
      <c r="E25" t="s">
        <v>15</v>
      </c>
      <c r="F25" t="s">
        <v>16</v>
      </c>
      <c r="G25">
        <v>5</v>
      </c>
      <c r="H25">
        <v>12</v>
      </c>
      <c r="I25">
        <v>0.25</v>
      </c>
      <c r="J25" s="21">
        <v>5.5555555555555552E-2</v>
      </c>
    </row>
    <row r="26" spans="1:18" x14ac:dyDescent="0.2">
      <c r="A26">
        <v>1</v>
      </c>
      <c r="B26">
        <v>59</v>
      </c>
      <c r="C26">
        <v>1</v>
      </c>
      <c r="D26">
        <f>10</f>
        <v>10</v>
      </c>
      <c r="E26" t="s">
        <v>21</v>
      </c>
      <c r="F26" t="s">
        <v>22</v>
      </c>
      <c r="G26">
        <f>4</f>
        <v>4</v>
      </c>
      <c r="H26">
        <f>12</f>
        <v>12</v>
      </c>
      <c r="I26">
        <v>2</v>
      </c>
      <c r="J26" s="21">
        <v>0.29166666666666669</v>
      </c>
    </row>
    <row r="27" spans="1:18" x14ac:dyDescent="0.2">
      <c r="B27">
        <v>61</v>
      </c>
      <c r="D27">
        <f>5</f>
        <v>5</v>
      </c>
      <c r="E27" t="s">
        <v>13</v>
      </c>
      <c r="F27" t="s">
        <v>14</v>
      </c>
      <c r="G27">
        <v>3</v>
      </c>
      <c r="H27">
        <v>12</v>
      </c>
      <c r="I27">
        <v>0.25</v>
      </c>
      <c r="J27" s="21">
        <v>0.22916666666666666</v>
      </c>
    </row>
    <row r="28" spans="1:18" x14ac:dyDescent="0.2">
      <c r="B28">
        <v>63</v>
      </c>
      <c r="D28" s="4">
        <f>12</f>
        <v>12</v>
      </c>
      <c r="E28" s="4" t="s">
        <v>31</v>
      </c>
      <c r="F28" s="4" t="s">
        <v>25</v>
      </c>
      <c r="G28" s="4">
        <v>7</v>
      </c>
      <c r="H28" s="4">
        <v>12</v>
      </c>
      <c r="I28">
        <v>2</v>
      </c>
      <c r="J28" s="21">
        <v>0.20833333333333334</v>
      </c>
    </row>
    <row r="29" spans="1:18" x14ac:dyDescent="0.2">
      <c r="B29">
        <v>65</v>
      </c>
      <c r="D29">
        <f>5</f>
        <v>5</v>
      </c>
      <c r="E29" t="s">
        <v>13</v>
      </c>
      <c r="F29" t="s">
        <v>14</v>
      </c>
      <c r="G29">
        <v>3</v>
      </c>
      <c r="H29">
        <v>12</v>
      </c>
      <c r="I29">
        <v>0.25</v>
      </c>
      <c r="J29" s="21">
        <v>0.40972222222222227</v>
      </c>
    </row>
    <row r="30" spans="1:18" x14ac:dyDescent="0.2">
      <c r="B30">
        <v>70</v>
      </c>
      <c r="D30" s="4">
        <v>18</v>
      </c>
      <c r="E30" s="4" t="s">
        <v>39</v>
      </c>
      <c r="F30" s="4" t="s">
        <v>30</v>
      </c>
      <c r="G30" s="4">
        <v>7</v>
      </c>
      <c r="H30" s="4">
        <v>12</v>
      </c>
      <c r="I30">
        <v>2</v>
      </c>
      <c r="J30" s="21">
        <v>0.125</v>
      </c>
    </row>
    <row r="31" spans="1:18" x14ac:dyDescent="0.2">
      <c r="B31">
        <v>71</v>
      </c>
      <c r="D31" s="4">
        <f>9</f>
        <v>9</v>
      </c>
      <c r="E31" s="4" t="s">
        <v>20</v>
      </c>
      <c r="F31" s="4" t="s">
        <v>19</v>
      </c>
      <c r="G31" s="4">
        <f>1</f>
        <v>1</v>
      </c>
      <c r="H31" s="4">
        <f>12</f>
        <v>12</v>
      </c>
      <c r="I31">
        <v>1</v>
      </c>
      <c r="J31" s="21">
        <v>0.40625</v>
      </c>
    </row>
    <row r="32" spans="1:18" x14ac:dyDescent="0.2">
      <c r="B32">
        <v>72</v>
      </c>
      <c r="D32">
        <f>5</f>
        <v>5</v>
      </c>
      <c r="E32" t="s">
        <v>13</v>
      </c>
      <c r="F32" t="s">
        <v>14</v>
      </c>
      <c r="G32">
        <v>3</v>
      </c>
      <c r="H32">
        <v>12</v>
      </c>
      <c r="I32">
        <v>1</v>
      </c>
      <c r="J32" s="21">
        <v>0.32291666666666669</v>
      </c>
    </row>
    <row r="33" spans="1:16" x14ac:dyDescent="0.2">
      <c r="B33">
        <v>73</v>
      </c>
      <c r="D33">
        <f>6</f>
        <v>6</v>
      </c>
      <c r="E33" t="s">
        <v>15</v>
      </c>
      <c r="F33" t="s">
        <v>16</v>
      </c>
      <c r="G33">
        <v>5</v>
      </c>
      <c r="H33">
        <v>12</v>
      </c>
      <c r="I33">
        <v>5</v>
      </c>
      <c r="J33" s="21">
        <v>4.1666666666666664E-2</v>
      </c>
    </row>
    <row r="34" spans="1:16" x14ac:dyDescent="0.2">
      <c r="A34">
        <v>1</v>
      </c>
      <c r="B34">
        <v>74</v>
      </c>
      <c r="C34">
        <v>1</v>
      </c>
      <c r="D34">
        <v>1</v>
      </c>
      <c r="E34" t="s">
        <v>7</v>
      </c>
      <c r="F34" t="s">
        <v>8</v>
      </c>
      <c r="G34">
        <v>3</v>
      </c>
      <c r="H34">
        <v>12</v>
      </c>
      <c r="I34">
        <v>1</v>
      </c>
      <c r="J34" s="21">
        <v>0.23958333333333334</v>
      </c>
    </row>
    <row r="35" spans="1:16" x14ac:dyDescent="0.2">
      <c r="B35">
        <v>75</v>
      </c>
      <c r="D35">
        <f>11</f>
        <v>11</v>
      </c>
      <c r="E35" t="s">
        <v>23</v>
      </c>
      <c r="F35" t="s">
        <v>24</v>
      </c>
      <c r="G35">
        <v>3</v>
      </c>
      <c r="H35">
        <v>12</v>
      </c>
      <c r="I35">
        <v>2</v>
      </c>
      <c r="J35" s="21">
        <v>0.20833333333333334</v>
      </c>
      <c r="M35" s="4"/>
      <c r="P35" s="4"/>
    </row>
    <row r="36" spans="1:16" x14ac:dyDescent="0.2">
      <c r="B36">
        <v>76</v>
      </c>
      <c r="D36">
        <f>11</f>
        <v>11</v>
      </c>
      <c r="E36" t="s">
        <v>23</v>
      </c>
      <c r="F36" t="s">
        <v>24</v>
      </c>
      <c r="G36">
        <v>3</v>
      </c>
      <c r="H36">
        <v>12</v>
      </c>
      <c r="I36">
        <v>0.5</v>
      </c>
      <c r="J36" s="21">
        <v>0.27083333333333331</v>
      </c>
    </row>
    <row r="37" spans="1:16" x14ac:dyDescent="0.2">
      <c r="B37">
        <v>77</v>
      </c>
      <c r="D37" s="4">
        <v>15</v>
      </c>
      <c r="E37" s="4" t="s">
        <v>36</v>
      </c>
      <c r="F37" s="4" t="s">
        <v>27</v>
      </c>
      <c r="G37" s="4">
        <v>8</v>
      </c>
      <c r="H37" s="15">
        <v>0.32847222222222222</v>
      </c>
      <c r="I37">
        <v>5</v>
      </c>
      <c r="J37" s="21">
        <v>4.1666666666666664E-2</v>
      </c>
    </row>
    <row r="38" spans="1:16" x14ac:dyDescent="0.2">
      <c r="A38">
        <v>1</v>
      </c>
      <c r="B38">
        <v>78</v>
      </c>
      <c r="C38">
        <v>1</v>
      </c>
      <c r="D38" s="4">
        <f>9</f>
        <v>9</v>
      </c>
      <c r="E38" s="4" t="s">
        <v>20</v>
      </c>
      <c r="F38" s="4" t="s">
        <v>19</v>
      </c>
      <c r="G38" s="4">
        <f>1</f>
        <v>1</v>
      </c>
      <c r="H38" s="4">
        <f>12</f>
        <v>12</v>
      </c>
      <c r="I38">
        <v>0.5</v>
      </c>
      <c r="J38" s="21">
        <v>0.1875</v>
      </c>
    </row>
    <row r="39" spans="1:16" x14ac:dyDescent="0.2">
      <c r="B39">
        <v>79</v>
      </c>
      <c r="D39" s="4">
        <v>20</v>
      </c>
      <c r="E39" s="4" t="s">
        <v>98</v>
      </c>
      <c r="F39" s="4" t="s">
        <v>27</v>
      </c>
      <c r="G39" s="4">
        <v>8</v>
      </c>
      <c r="H39" s="1">
        <v>0.42569444444444443</v>
      </c>
      <c r="I39">
        <v>2</v>
      </c>
      <c r="J39" s="21"/>
    </row>
    <row r="40" spans="1:16" x14ac:dyDescent="0.2">
      <c r="B40">
        <v>81</v>
      </c>
      <c r="D40" s="4">
        <v>20</v>
      </c>
      <c r="E40" s="4" t="s">
        <v>98</v>
      </c>
      <c r="F40" s="4" t="s">
        <v>27</v>
      </c>
      <c r="G40" s="4">
        <v>8</v>
      </c>
      <c r="H40" s="1">
        <v>0.42569444444444443</v>
      </c>
      <c r="I40">
        <v>0.25</v>
      </c>
      <c r="J40" s="21"/>
    </row>
    <row r="41" spans="1:16" x14ac:dyDescent="0.2">
      <c r="B41">
        <v>82</v>
      </c>
      <c r="D41" s="4">
        <v>16</v>
      </c>
      <c r="E41" s="4" t="s">
        <v>37</v>
      </c>
      <c r="F41" s="4" t="s">
        <v>28</v>
      </c>
      <c r="G41" s="4">
        <v>2</v>
      </c>
      <c r="H41" s="4">
        <v>12</v>
      </c>
      <c r="I41">
        <v>5</v>
      </c>
      <c r="J41" s="21">
        <v>4.1666666666666664E-2</v>
      </c>
    </row>
    <row r="42" spans="1:16" x14ac:dyDescent="0.2">
      <c r="B42">
        <v>84</v>
      </c>
      <c r="D42">
        <f>7</f>
        <v>7</v>
      </c>
      <c r="E42" t="s">
        <v>17</v>
      </c>
      <c r="F42" t="s">
        <v>18</v>
      </c>
      <c r="G42">
        <f>6</f>
        <v>6</v>
      </c>
      <c r="H42" s="20">
        <v>0.4597222222222222</v>
      </c>
      <c r="I42">
        <v>1</v>
      </c>
      <c r="J42" s="21">
        <v>0.32291666666666669</v>
      </c>
    </row>
    <row r="43" spans="1:16" x14ac:dyDescent="0.2">
      <c r="B43">
        <v>88</v>
      </c>
      <c r="D43" s="4">
        <v>14</v>
      </c>
      <c r="E43" s="4" t="s">
        <v>35</v>
      </c>
      <c r="F43" s="4" t="s">
        <v>26</v>
      </c>
      <c r="G43" s="4">
        <v>3</v>
      </c>
      <c r="H43" s="4">
        <v>12</v>
      </c>
      <c r="I43">
        <v>1</v>
      </c>
      <c r="J43" s="21">
        <v>0.32291666666666669</v>
      </c>
    </row>
    <row r="44" spans="1:16" x14ac:dyDescent="0.2">
      <c r="A44">
        <v>1</v>
      </c>
      <c r="B44">
        <v>91</v>
      </c>
      <c r="C44">
        <v>1</v>
      </c>
      <c r="D44" s="4">
        <v>18</v>
      </c>
      <c r="E44" s="4" t="s">
        <v>39</v>
      </c>
      <c r="F44" s="4" t="s">
        <v>30</v>
      </c>
      <c r="G44" s="4">
        <v>7</v>
      </c>
      <c r="H44" s="4">
        <v>12</v>
      </c>
      <c r="I44">
        <v>0.5</v>
      </c>
      <c r="J44" s="21">
        <v>0.1875</v>
      </c>
    </row>
    <row r="45" spans="1:16" x14ac:dyDescent="0.2">
      <c r="B45">
        <v>95</v>
      </c>
      <c r="D45" s="4">
        <f>13</f>
        <v>13</v>
      </c>
      <c r="E45" s="4" t="s">
        <v>34</v>
      </c>
      <c r="F45" s="4" t="s">
        <v>33</v>
      </c>
      <c r="G45" s="4">
        <v>5</v>
      </c>
      <c r="H45" s="15">
        <v>0.42569444444444443</v>
      </c>
      <c r="I45">
        <v>0.5</v>
      </c>
      <c r="J45" s="21">
        <v>0.27083333333333331</v>
      </c>
    </row>
    <row r="46" spans="1:16" x14ac:dyDescent="0.2">
      <c r="B46">
        <v>104</v>
      </c>
      <c r="D46">
        <f>5</f>
        <v>5</v>
      </c>
      <c r="E46" t="s">
        <v>13</v>
      </c>
      <c r="F46" t="s">
        <v>14</v>
      </c>
      <c r="G46">
        <v>3</v>
      </c>
      <c r="H46">
        <v>12</v>
      </c>
      <c r="I46">
        <v>0.25</v>
      </c>
      <c r="J46" s="21">
        <v>0.30555555555555552</v>
      </c>
    </row>
    <row r="47" spans="1:16" x14ac:dyDescent="0.2">
      <c r="B47">
        <v>107</v>
      </c>
      <c r="D47" s="4">
        <f>9</f>
        <v>9</v>
      </c>
      <c r="E47" s="4" t="s">
        <v>20</v>
      </c>
      <c r="F47" s="4" t="s">
        <v>19</v>
      </c>
      <c r="G47" s="4">
        <f>1</f>
        <v>1</v>
      </c>
      <c r="H47" s="4">
        <f>12</f>
        <v>12</v>
      </c>
      <c r="I47">
        <v>0.25</v>
      </c>
      <c r="J47" s="21">
        <v>5.5555555555555552E-2</v>
      </c>
    </row>
    <row r="48" spans="1:16" x14ac:dyDescent="0.2">
      <c r="B48">
        <v>108</v>
      </c>
      <c r="D48">
        <f>6</f>
        <v>6</v>
      </c>
      <c r="E48" t="s">
        <v>15</v>
      </c>
      <c r="F48" t="s">
        <v>16</v>
      </c>
      <c r="G48">
        <v>5</v>
      </c>
      <c r="H48">
        <v>12</v>
      </c>
      <c r="I48">
        <v>2</v>
      </c>
      <c r="J48" s="21">
        <v>0.375</v>
      </c>
    </row>
    <row r="49" spans="1:10" x14ac:dyDescent="0.2">
      <c r="A49">
        <v>1</v>
      </c>
      <c r="B49">
        <v>113</v>
      </c>
      <c r="C49">
        <v>1</v>
      </c>
      <c r="D49" s="4">
        <f>8</f>
        <v>8</v>
      </c>
      <c r="E49" s="4" t="s">
        <v>32</v>
      </c>
      <c r="F49" s="4" t="s">
        <v>19</v>
      </c>
      <c r="G49" s="4">
        <f>4</f>
        <v>4</v>
      </c>
      <c r="H49" s="4">
        <f>12</f>
        <v>12</v>
      </c>
      <c r="I49">
        <v>0.25</v>
      </c>
      <c r="J49" s="21">
        <v>0.15277777777777776</v>
      </c>
    </row>
    <row r="50" spans="1:10" x14ac:dyDescent="0.2">
      <c r="B50">
        <v>114</v>
      </c>
      <c r="D50">
        <f>6</f>
        <v>6</v>
      </c>
      <c r="E50" t="s">
        <v>15</v>
      </c>
      <c r="F50" t="s">
        <v>16</v>
      </c>
      <c r="G50">
        <v>5</v>
      </c>
      <c r="H50">
        <v>12</v>
      </c>
      <c r="I50">
        <v>1</v>
      </c>
      <c r="J50" s="21">
        <v>0.32291666666666669</v>
      </c>
    </row>
    <row r="51" spans="1:10" x14ac:dyDescent="0.2">
      <c r="B51">
        <v>116</v>
      </c>
      <c r="D51" s="4">
        <v>17</v>
      </c>
      <c r="E51" s="4" t="s">
        <v>38</v>
      </c>
      <c r="F51" s="4" t="s">
        <v>29</v>
      </c>
      <c r="G51" s="4">
        <v>2</v>
      </c>
      <c r="H51" s="12">
        <v>12</v>
      </c>
      <c r="I51">
        <v>2</v>
      </c>
      <c r="J51" s="21">
        <v>0.20833333333333334</v>
      </c>
    </row>
    <row r="52" spans="1:10" x14ac:dyDescent="0.2">
      <c r="B52">
        <v>118</v>
      </c>
      <c r="D52" s="4">
        <f>8</f>
        <v>8</v>
      </c>
      <c r="E52" s="4" t="s">
        <v>32</v>
      </c>
      <c r="F52" s="4" t="s">
        <v>19</v>
      </c>
      <c r="G52" s="4">
        <f>4</f>
        <v>4</v>
      </c>
      <c r="H52" s="4">
        <f>12</f>
        <v>12</v>
      </c>
      <c r="I52">
        <v>1</v>
      </c>
      <c r="J52" s="21">
        <v>7.2916666666666671E-2</v>
      </c>
    </row>
    <row r="53" spans="1:10" x14ac:dyDescent="0.2">
      <c r="B53">
        <v>121</v>
      </c>
      <c r="D53" s="4">
        <f>12</f>
        <v>12</v>
      </c>
      <c r="E53" s="4" t="s">
        <v>31</v>
      </c>
      <c r="F53" s="4" t="s">
        <v>25</v>
      </c>
      <c r="G53" s="4">
        <v>7</v>
      </c>
      <c r="H53" s="4">
        <v>12</v>
      </c>
      <c r="I53">
        <v>0.25</v>
      </c>
      <c r="J53" s="21">
        <v>5.5555555555555552E-2</v>
      </c>
    </row>
    <row r="54" spans="1:10" x14ac:dyDescent="0.2">
      <c r="B54">
        <v>122</v>
      </c>
      <c r="D54">
        <f>5</f>
        <v>5</v>
      </c>
      <c r="E54" t="s">
        <v>13</v>
      </c>
      <c r="F54" t="s">
        <v>14</v>
      </c>
      <c r="G54">
        <v>3</v>
      </c>
      <c r="H54">
        <v>12</v>
      </c>
      <c r="I54">
        <v>1</v>
      </c>
      <c r="J54" s="21">
        <v>0.15625</v>
      </c>
    </row>
    <row r="55" spans="1:10" x14ac:dyDescent="0.2">
      <c r="B55">
        <v>123</v>
      </c>
      <c r="D55">
        <f>7</f>
        <v>7</v>
      </c>
      <c r="E55" t="s">
        <v>17</v>
      </c>
      <c r="F55" t="s">
        <v>18</v>
      </c>
      <c r="G55">
        <f>6</f>
        <v>6</v>
      </c>
      <c r="H55" s="1">
        <v>0.4597222222222222</v>
      </c>
      <c r="I55">
        <v>5</v>
      </c>
      <c r="J55" s="21">
        <v>4.1666666666666664E-2</v>
      </c>
    </row>
    <row r="56" spans="1:10" x14ac:dyDescent="0.2">
      <c r="B56">
        <v>125</v>
      </c>
      <c r="D56" s="4">
        <v>20</v>
      </c>
      <c r="E56" s="4" t="s">
        <v>98</v>
      </c>
      <c r="F56" s="4" t="s">
        <v>27</v>
      </c>
      <c r="G56" s="4">
        <v>8</v>
      </c>
      <c r="H56" s="1">
        <v>0.42569444444444443</v>
      </c>
      <c r="I56">
        <v>1</v>
      </c>
      <c r="J56" s="21"/>
    </row>
    <row r="57" spans="1:10" x14ac:dyDescent="0.2">
      <c r="B57">
        <v>126</v>
      </c>
      <c r="D57" s="4">
        <f>13</f>
        <v>13</v>
      </c>
      <c r="E57" s="4" t="s">
        <v>34</v>
      </c>
      <c r="F57" s="4" t="s">
        <v>33</v>
      </c>
      <c r="G57" s="4">
        <v>5</v>
      </c>
      <c r="H57" s="15">
        <v>0.42569444444444443</v>
      </c>
      <c r="I57">
        <v>0.5</v>
      </c>
      <c r="J57" s="21">
        <v>0.35416666666666669</v>
      </c>
    </row>
    <row r="58" spans="1:10" x14ac:dyDescent="0.2">
      <c r="A58">
        <v>1</v>
      </c>
      <c r="B58">
        <v>130</v>
      </c>
      <c r="C58">
        <v>1</v>
      </c>
      <c r="D58" s="4">
        <f>13</f>
        <v>13</v>
      </c>
      <c r="E58" s="4" t="s">
        <v>34</v>
      </c>
      <c r="F58" s="4" t="s">
        <v>33</v>
      </c>
      <c r="G58" s="4">
        <v>5</v>
      </c>
      <c r="H58" s="15">
        <v>0.42569444444444443</v>
      </c>
      <c r="I58">
        <v>0.5</v>
      </c>
      <c r="J58" s="21">
        <v>0.1875</v>
      </c>
    </row>
    <row r="59" spans="1:10" x14ac:dyDescent="0.2">
      <c r="B59">
        <v>131</v>
      </c>
      <c r="D59" s="4">
        <f>9</f>
        <v>9</v>
      </c>
      <c r="E59" s="4" t="s">
        <v>20</v>
      </c>
      <c r="F59" s="4" t="s">
        <v>19</v>
      </c>
      <c r="G59" s="4">
        <f>1</f>
        <v>1</v>
      </c>
      <c r="H59" s="4">
        <f>12</f>
        <v>12</v>
      </c>
      <c r="I59">
        <v>2</v>
      </c>
      <c r="J59" s="21">
        <v>0.375</v>
      </c>
    </row>
    <row r="60" spans="1:10" x14ac:dyDescent="0.2">
      <c r="B60">
        <v>133</v>
      </c>
      <c r="D60" s="4">
        <f>12</f>
        <v>12</v>
      </c>
      <c r="E60" s="4" t="s">
        <v>31</v>
      </c>
      <c r="F60" s="4" t="s">
        <v>25</v>
      </c>
      <c r="G60" s="4">
        <v>7</v>
      </c>
      <c r="H60" s="4">
        <v>12</v>
      </c>
      <c r="I60">
        <v>1</v>
      </c>
      <c r="J60" s="21">
        <v>0.40625</v>
      </c>
    </row>
    <row r="61" spans="1:10" x14ac:dyDescent="0.2">
      <c r="B61">
        <v>137</v>
      </c>
      <c r="D61" s="4">
        <f>4</f>
        <v>4</v>
      </c>
      <c r="E61" s="4" t="s">
        <v>11</v>
      </c>
      <c r="F61" s="4" t="s">
        <v>12</v>
      </c>
      <c r="G61" s="4">
        <v>7</v>
      </c>
      <c r="H61" s="4">
        <v>12</v>
      </c>
      <c r="I61">
        <v>1</v>
      </c>
      <c r="J61" s="21">
        <v>0.15625</v>
      </c>
    </row>
    <row r="62" spans="1:10" x14ac:dyDescent="0.2">
      <c r="B62">
        <v>140</v>
      </c>
      <c r="D62" s="4">
        <f>12</f>
        <v>12</v>
      </c>
      <c r="E62" s="4" t="s">
        <v>31</v>
      </c>
      <c r="F62" s="4" t="s">
        <v>25</v>
      </c>
      <c r="G62" s="4">
        <v>7</v>
      </c>
      <c r="H62" s="4">
        <v>12</v>
      </c>
      <c r="I62">
        <v>0.25</v>
      </c>
      <c r="J62" s="21">
        <v>0.30555555555555552</v>
      </c>
    </row>
    <row r="63" spans="1:10" x14ac:dyDescent="0.2">
      <c r="B63">
        <v>141</v>
      </c>
      <c r="D63">
        <f>11</f>
        <v>11</v>
      </c>
      <c r="E63" t="s">
        <v>23</v>
      </c>
      <c r="F63" t="s">
        <v>24</v>
      </c>
      <c r="G63">
        <v>3</v>
      </c>
      <c r="H63">
        <v>12</v>
      </c>
      <c r="I63">
        <v>1</v>
      </c>
      <c r="J63" s="21">
        <v>0.32291666666666669</v>
      </c>
    </row>
    <row r="64" spans="1:10" x14ac:dyDescent="0.2">
      <c r="A64">
        <v>1</v>
      </c>
      <c r="B64">
        <v>143</v>
      </c>
      <c r="C64">
        <v>1</v>
      </c>
      <c r="D64">
        <f>10</f>
        <v>10</v>
      </c>
      <c r="E64" t="s">
        <v>21</v>
      </c>
      <c r="F64" t="s">
        <v>22</v>
      </c>
      <c r="G64">
        <f>4</f>
        <v>4</v>
      </c>
      <c r="H64">
        <f>12</f>
        <v>12</v>
      </c>
      <c r="I64">
        <v>1</v>
      </c>
      <c r="J64" s="21">
        <v>0.23958333333333334</v>
      </c>
    </row>
    <row r="65" spans="1:10" x14ac:dyDescent="0.2">
      <c r="B65">
        <v>144</v>
      </c>
      <c r="D65" s="4">
        <v>19</v>
      </c>
      <c r="E65" s="4" t="s">
        <v>99</v>
      </c>
      <c r="F65" s="4" t="s">
        <v>100</v>
      </c>
      <c r="G65" s="4">
        <v>5</v>
      </c>
      <c r="H65" s="1">
        <v>0.4694444444444445</v>
      </c>
      <c r="I65">
        <v>2</v>
      </c>
      <c r="J65" s="21">
        <v>0.375</v>
      </c>
    </row>
    <row r="66" spans="1:10" x14ac:dyDescent="0.2">
      <c r="B66">
        <v>146</v>
      </c>
      <c r="D66">
        <f>3</f>
        <v>3</v>
      </c>
      <c r="E66" t="s">
        <v>9</v>
      </c>
      <c r="F66" t="s">
        <v>10</v>
      </c>
      <c r="G66">
        <v>2</v>
      </c>
      <c r="H66">
        <v>12</v>
      </c>
      <c r="I66">
        <v>1</v>
      </c>
      <c r="J66" s="21">
        <v>7.2916666666666671E-2</v>
      </c>
    </row>
    <row r="67" spans="1:10" x14ac:dyDescent="0.2">
      <c r="A67">
        <v>1</v>
      </c>
      <c r="B67">
        <v>152</v>
      </c>
      <c r="C67">
        <v>1</v>
      </c>
      <c r="D67" s="4">
        <f>12</f>
        <v>12</v>
      </c>
      <c r="E67" s="4" t="s">
        <v>31</v>
      </c>
      <c r="F67" s="4" t="s">
        <v>25</v>
      </c>
      <c r="G67" s="4">
        <v>7</v>
      </c>
      <c r="H67" s="4">
        <v>12</v>
      </c>
      <c r="I67">
        <v>0.5</v>
      </c>
      <c r="J67" s="21">
        <v>0.1875</v>
      </c>
    </row>
    <row r="68" spans="1:10" x14ac:dyDescent="0.2">
      <c r="B68">
        <v>156</v>
      </c>
      <c r="D68" s="4">
        <f>12</f>
        <v>12</v>
      </c>
      <c r="E68" s="4" t="s">
        <v>31</v>
      </c>
      <c r="F68" s="4" t="s">
        <v>25</v>
      </c>
      <c r="G68" s="4">
        <v>7</v>
      </c>
      <c r="H68" s="4">
        <v>12</v>
      </c>
      <c r="I68">
        <v>0.5</v>
      </c>
      <c r="J68" s="21">
        <v>0.35416666666666669</v>
      </c>
    </row>
    <row r="69" spans="1:10" x14ac:dyDescent="0.2">
      <c r="B69">
        <v>157</v>
      </c>
      <c r="D69" s="4">
        <f>4</f>
        <v>4</v>
      </c>
      <c r="E69" s="4" t="s">
        <v>11</v>
      </c>
      <c r="F69" s="4" t="s">
        <v>12</v>
      </c>
      <c r="G69" s="4">
        <v>7</v>
      </c>
      <c r="H69" s="4">
        <v>12</v>
      </c>
      <c r="I69">
        <v>0.25</v>
      </c>
      <c r="J69" s="21">
        <v>5.5555555555555552E-2</v>
      </c>
    </row>
    <row r="70" spans="1:10" x14ac:dyDescent="0.2">
      <c r="B70">
        <v>158</v>
      </c>
      <c r="D70">
        <f>5</f>
        <v>5</v>
      </c>
      <c r="E70" t="s">
        <v>13</v>
      </c>
      <c r="F70" t="s">
        <v>14</v>
      </c>
      <c r="G70">
        <v>3</v>
      </c>
      <c r="H70">
        <v>12</v>
      </c>
      <c r="I70">
        <v>2</v>
      </c>
      <c r="J70" s="21">
        <v>4.1666666666666664E-2</v>
      </c>
    </row>
    <row r="71" spans="1:10" x14ac:dyDescent="0.2">
      <c r="A71">
        <v>1</v>
      </c>
      <c r="B71">
        <v>164</v>
      </c>
      <c r="C71">
        <v>1</v>
      </c>
      <c r="D71" s="4">
        <v>20</v>
      </c>
      <c r="E71" s="4" t="s">
        <v>98</v>
      </c>
      <c r="F71" s="4" t="s">
        <v>27</v>
      </c>
      <c r="G71" s="4">
        <v>8</v>
      </c>
      <c r="H71" s="1">
        <v>0.42569444444444443</v>
      </c>
      <c r="I71">
        <v>2</v>
      </c>
      <c r="J71" s="21">
        <v>0.25</v>
      </c>
    </row>
    <row r="72" spans="1:10" x14ac:dyDescent="0.2">
      <c r="B72">
        <v>165</v>
      </c>
      <c r="D72" s="4">
        <v>16</v>
      </c>
      <c r="E72" s="4" t="s">
        <v>37</v>
      </c>
      <c r="F72" s="4" t="s">
        <v>28</v>
      </c>
      <c r="G72" s="4">
        <v>2</v>
      </c>
      <c r="H72" s="4">
        <v>12</v>
      </c>
      <c r="I72">
        <v>0.5</v>
      </c>
      <c r="J72" s="21">
        <v>0.35416666666666669</v>
      </c>
    </row>
    <row r="73" spans="1:10" x14ac:dyDescent="0.2">
      <c r="B73">
        <v>166</v>
      </c>
      <c r="D73" s="4">
        <f>12</f>
        <v>12</v>
      </c>
      <c r="E73" s="4" t="s">
        <v>31</v>
      </c>
      <c r="F73" s="4" t="s">
        <v>25</v>
      </c>
      <c r="G73" s="4">
        <v>7</v>
      </c>
      <c r="H73" s="4">
        <v>12</v>
      </c>
      <c r="I73">
        <v>2</v>
      </c>
      <c r="J73" s="21">
        <v>0.375</v>
      </c>
    </row>
    <row r="74" spans="1:10" x14ac:dyDescent="0.2">
      <c r="A74">
        <v>1</v>
      </c>
      <c r="B74">
        <v>171</v>
      </c>
      <c r="C74">
        <v>1</v>
      </c>
      <c r="D74" s="4">
        <v>20</v>
      </c>
      <c r="E74" s="4" t="s">
        <v>98</v>
      </c>
      <c r="F74" s="4" t="s">
        <v>27</v>
      </c>
      <c r="G74" s="4">
        <v>8</v>
      </c>
      <c r="H74" s="1">
        <v>0.42569444444444443</v>
      </c>
      <c r="I74">
        <v>1</v>
      </c>
      <c r="J74" s="21">
        <v>0.20138888888888887</v>
      </c>
    </row>
    <row r="75" spans="1:10" x14ac:dyDescent="0.2">
      <c r="B75">
        <v>174</v>
      </c>
      <c r="D75" s="4">
        <f>8</f>
        <v>8</v>
      </c>
      <c r="E75" s="4" t="s">
        <v>32</v>
      </c>
      <c r="F75" s="4" t="s">
        <v>19</v>
      </c>
      <c r="G75" s="4">
        <f>4</f>
        <v>4</v>
      </c>
      <c r="H75" s="4">
        <f>12</f>
        <v>12</v>
      </c>
      <c r="I75">
        <v>0.25</v>
      </c>
      <c r="J75" s="21">
        <v>5.5555555555555552E-2</v>
      </c>
    </row>
    <row r="76" spans="1:10" x14ac:dyDescent="0.2">
      <c r="B76">
        <v>175</v>
      </c>
      <c r="D76" s="4">
        <f>12</f>
        <v>12</v>
      </c>
      <c r="E76" s="4" t="s">
        <v>31</v>
      </c>
      <c r="F76" s="4" t="s">
        <v>25</v>
      </c>
      <c r="G76" s="4">
        <v>7</v>
      </c>
      <c r="H76" s="4">
        <v>12</v>
      </c>
      <c r="I76">
        <v>1</v>
      </c>
      <c r="J76" s="21">
        <v>7.2916666666666671E-2</v>
      </c>
    </row>
    <row r="77" spans="1:10" x14ac:dyDescent="0.2">
      <c r="A77">
        <v>1</v>
      </c>
      <c r="B77">
        <v>176</v>
      </c>
      <c r="C77">
        <v>1</v>
      </c>
      <c r="D77" s="4">
        <v>16</v>
      </c>
      <c r="E77" s="4" t="s">
        <v>37</v>
      </c>
      <c r="F77" s="4" t="s">
        <v>28</v>
      </c>
      <c r="G77" s="4">
        <v>2</v>
      </c>
      <c r="H77" s="4">
        <v>12</v>
      </c>
      <c r="I77">
        <v>5</v>
      </c>
      <c r="J77" s="21">
        <v>0.25</v>
      </c>
    </row>
    <row r="78" spans="1:10" x14ac:dyDescent="0.2">
      <c r="B78">
        <v>179</v>
      </c>
      <c r="D78" s="4">
        <v>14</v>
      </c>
      <c r="E78" s="4" t="s">
        <v>35</v>
      </c>
      <c r="F78" s="4" t="s">
        <v>26</v>
      </c>
      <c r="G78" s="4">
        <v>3</v>
      </c>
      <c r="H78" s="4">
        <v>12</v>
      </c>
      <c r="I78">
        <v>1</v>
      </c>
      <c r="J78" s="21">
        <v>0.15625</v>
      </c>
    </row>
    <row r="79" spans="1:10" x14ac:dyDescent="0.2">
      <c r="B79">
        <v>182</v>
      </c>
      <c r="D79" s="4">
        <f>8</f>
        <v>8</v>
      </c>
      <c r="E79" s="4" t="s">
        <v>32</v>
      </c>
      <c r="F79" s="4" t="s">
        <v>19</v>
      </c>
      <c r="G79" s="4">
        <f>4</f>
        <v>4</v>
      </c>
      <c r="H79" s="4">
        <f>12</f>
        <v>12</v>
      </c>
      <c r="I79">
        <v>1</v>
      </c>
      <c r="J79" s="21">
        <v>0.15625</v>
      </c>
    </row>
    <row r="80" spans="1:10" x14ac:dyDescent="0.2">
      <c r="B80">
        <v>184</v>
      </c>
      <c r="D80">
        <f>11</f>
        <v>11</v>
      </c>
      <c r="E80" t="s">
        <v>23</v>
      </c>
      <c r="F80" t="s">
        <v>24</v>
      </c>
      <c r="G80">
        <v>3</v>
      </c>
      <c r="H80">
        <v>12</v>
      </c>
      <c r="I80">
        <v>1</v>
      </c>
      <c r="J80" s="21">
        <v>0.15625</v>
      </c>
    </row>
    <row r="81" spans="1:16" x14ac:dyDescent="0.2">
      <c r="A81">
        <v>1</v>
      </c>
      <c r="B81">
        <v>192</v>
      </c>
      <c r="C81">
        <v>1</v>
      </c>
      <c r="D81" s="4">
        <v>19</v>
      </c>
      <c r="E81" s="4" t="s">
        <v>99</v>
      </c>
      <c r="F81" s="4" t="s">
        <v>100</v>
      </c>
      <c r="G81" s="4">
        <v>5</v>
      </c>
      <c r="H81" s="1">
        <v>0.4694444444444445</v>
      </c>
      <c r="I81">
        <v>0.25</v>
      </c>
      <c r="J81" s="21">
        <v>0.15277777777777776</v>
      </c>
    </row>
    <row r="82" spans="1:16" x14ac:dyDescent="0.2">
      <c r="A82">
        <v>1</v>
      </c>
      <c r="B82">
        <v>194</v>
      </c>
      <c r="C82">
        <v>1</v>
      </c>
      <c r="D82" s="4">
        <f>13</f>
        <v>13</v>
      </c>
      <c r="E82" s="4" t="s">
        <v>34</v>
      </c>
      <c r="F82" s="4" t="s">
        <v>33</v>
      </c>
      <c r="G82" s="4">
        <v>5</v>
      </c>
      <c r="H82" s="15">
        <v>0.42569444444444443</v>
      </c>
      <c r="I82">
        <v>5</v>
      </c>
      <c r="J82" s="21">
        <v>0.21736111111111112</v>
      </c>
    </row>
    <row r="83" spans="1:16" x14ac:dyDescent="0.2">
      <c r="B83">
        <v>195</v>
      </c>
      <c r="D83">
        <f>10</f>
        <v>10</v>
      </c>
      <c r="E83" t="s">
        <v>21</v>
      </c>
      <c r="F83" t="s">
        <v>22</v>
      </c>
      <c r="G83">
        <f>4</f>
        <v>4</v>
      </c>
      <c r="H83">
        <f>12</f>
        <v>12</v>
      </c>
      <c r="I83">
        <v>1</v>
      </c>
      <c r="J83" s="21">
        <v>0.15625</v>
      </c>
    </row>
    <row r="84" spans="1:16" x14ac:dyDescent="0.2">
      <c r="B84">
        <v>201</v>
      </c>
      <c r="D84" s="4">
        <f>9</f>
        <v>9</v>
      </c>
      <c r="E84" s="4" t="s">
        <v>20</v>
      </c>
      <c r="F84" s="4" t="s">
        <v>19</v>
      </c>
      <c r="G84" s="4">
        <f>1</f>
        <v>1</v>
      </c>
      <c r="H84" s="4">
        <f>12</f>
        <v>12</v>
      </c>
      <c r="I84">
        <v>2</v>
      </c>
      <c r="J84" s="21">
        <v>4.1666666666666664E-2</v>
      </c>
    </row>
    <row r="85" spans="1:16" x14ac:dyDescent="0.2">
      <c r="B85">
        <v>203</v>
      </c>
      <c r="D85">
        <f>6</f>
        <v>6</v>
      </c>
      <c r="E85" t="s">
        <v>15</v>
      </c>
      <c r="F85" t="s">
        <v>16</v>
      </c>
      <c r="G85">
        <v>5</v>
      </c>
      <c r="H85">
        <v>12</v>
      </c>
      <c r="I85">
        <v>0.25</v>
      </c>
      <c r="J85" s="21">
        <v>0.30555555555555552</v>
      </c>
    </row>
    <row r="86" spans="1:16" x14ac:dyDescent="0.2">
      <c r="B86">
        <v>205</v>
      </c>
      <c r="D86" s="4">
        <v>19</v>
      </c>
      <c r="E86" s="4" t="s">
        <v>99</v>
      </c>
      <c r="F86" s="4" t="s">
        <v>100</v>
      </c>
      <c r="G86" s="4">
        <v>5</v>
      </c>
      <c r="H86" s="1">
        <v>0.4694444444444445</v>
      </c>
      <c r="I86">
        <v>0.25</v>
      </c>
      <c r="J86" s="21">
        <v>0.30555555555555552</v>
      </c>
    </row>
    <row r="87" spans="1:16" x14ac:dyDescent="0.2">
      <c r="A87">
        <v>1</v>
      </c>
      <c r="B87">
        <v>207</v>
      </c>
      <c r="C87">
        <v>1</v>
      </c>
      <c r="D87">
        <f>5</f>
        <v>5</v>
      </c>
      <c r="E87" t="s">
        <v>13</v>
      </c>
      <c r="F87" t="s">
        <v>14</v>
      </c>
      <c r="G87">
        <v>3</v>
      </c>
      <c r="H87">
        <v>12</v>
      </c>
      <c r="I87">
        <v>0.5</v>
      </c>
      <c r="J87" s="21">
        <v>0.1875</v>
      </c>
    </row>
    <row r="88" spans="1:16" x14ac:dyDescent="0.2">
      <c r="B88">
        <v>208</v>
      </c>
      <c r="D88" s="4">
        <v>20</v>
      </c>
      <c r="E88" s="4" t="s">
        <v>98</v>
      </c>
      <c r="F88" s="4" t="s">
        <v>27</v>
      </c>
      <c r="G88" s="4">
        <v>8</v>
      </c>
      <c r="H88" s="1">
        <v>0.42569444444444443</v>
      </c>
      <c r="I88">
        <v>0.5</v>
      </c>
      <c r="J88" s="21"/>
    </row>
    <row r="89" spans="1:16" x14ac:dyDescent="0.2">
      <c r="B89">
        <v>212</v>
      </c>
      <c r="D89">
        <f>5</f>
        <v>5</v>
      </c>
      <c r="E89" t="s">
        <v>13</v>
      </c>
      <c r="F89" t="s">
        <v>14</v>
      </c>
      <c r="G89">
        <v>3</v>
      </c>
      <c r="H89">
        <v>12</v>
      </c>
      <c r="I89">
        <v>0.5</v>
      </c>
      <c r="J89" s="21">
        <v>0.4375</v>
      </c>
    </row>
    <row r="90" spans="1:16" x14ac:dyDescent="0.2">
      <c r="B90">
        <v>216</v>
      </c>
      <c r="D90">
        <f>11</f>
        <v>11</v>
      </c>
      <c r="E90" t="s">
        <v>23</v>
      </c>
      <c r="F90" t="s">
        <v>24</v>
      </c>
      <c r="G90">
        <v>3</v>
      </c>
      <c r="H90">
        <v>12</v>
      </c>
      <c r="I90">
        <v>2</v>
      </c>
      <c r="J90" s="21">
        <v>0.125</v>
      </c>
      <c r="M90" s="4"/>
      <c r="P90" s="4"/>
    </row>
    <row r="91" spans="1:16" x14ac:dyDescent="0.2">
      <c r="B91">
        <v>217</v>
      </c>
      <c r="D91" s="4">
        <v>14</v>
      </c>
      <c r="E91" s="4" t="s">
        <v>35</v>
      </c>
      <c r="F91" s="4" t="s">
        <v>26</v>
      </c>
      <c r="G91" s="4">
        <v>3</v>
      </c>
      <c r="H91" s="4">
        <v>12</v>
      </c>
      <c r="I91">
        <v>2</v>
      </c>
      <c r="J91" s="21">
        <v>0.125</v>
      </c>
    </row>
    <row r="92" spans="1:16" x14ac:dyDescent="0.2">
      <c r="B92">
        <v>221</v>
      </c>
      <c r="D92" s="4">
        <f>12</f>
        <v>12</v>
      </c>
      <c r="E92" s="4" t="s">
        <v>31</v>
      </c>
      <c r="F92" s="4" t="s">
        <v>25</v>
      </c>
      <c r="G92" s="4">
        <v>7</v>
      </c>
      <c r="H92" s="4">
        <v>12</v>
      </c>
      <c r="I92">
        <v>0.25</v>
      </c>
      <c r="J92" s="21">
        <v>0.40972222222222227</v>
      </c>
    </row>
    <row r="93" spans="1:16" x14ac:dyDescent="0.2">
      <c r="A93">
        <v>1</v>
      </c>
      <c r="B93">
        <v>222</v>
      </c>
      <c r="C93">
        <v>1</v>
      </c>
      <c r="D93" s="4">
        <f>13</f>
        <v>13</v>
      </c>
      <c r="E93" s="4" t="s">
        <v>34</v>
      </c>
      <c r="F93" s="4" t="s">
        <v>33</v>
      </c>
      <c r="G93" s="4">
        <v>5</v>
      </c>
      <c r="H93" s="15">
        <v>0.42569444444444443</v>
      </c>
      <c r="I93">
        <v>1</v>
      </c>
      <c r="J93" s="21">
        <v>0.23958333333333334</v>
      </c>
    </row>
    <row r="94" spans="1:16" x14ac:dyDescent="0.2">
      <c r="B94">
        <v>224</v>
      </c>
      <c r="D94">
        <f>5</f>
        <v>5</v>
      </c>
      <c r="E94" t="s">
        <v>13</v>
      </c>
      <c r="F94" t="s">
        <v>14</v>
      </c>
      <c r="G94">
        <v>3</v>
      </c>
      <c r="H94">
        <v>12</v>
      </c>
      <c r="I94">
        <v>0.5</v>
      </c>
      <c r="J94" s="21">
        <v>0.10416666666666667</v>
      </c>
    </row>
    <row r="95" spans="1:16" x14ac:dyDescent="0.2">
      <c r="A95">
        <v>1</v>
      </c>
      <c r="B95">
        <v>225</v>
      </c>
      <c r="C95">
        <v>1</v>
      </c>
      <c r="D95" s="4">
        <v>14</v>
      </c>
      <c r="E95" s="4" t="s">
        <v>35</v>
      </c>
      <c r="F95" s="4" t="s">
        <v>26</v>
      </c>
      <c r="G95" s="4">
        <v>3</v>
      </c>
      <c r="H95" s="4">
        <v>12</v>
      </c>
      <c r="I95">
        <v>1</v>
      </c>
      <c r="J95" s="21">
        <v>0.23958333333333334</v>
      </c>
    </row>
    <row r="96" spans="1:16" x14ac:dyDescent="0.2">
      <c r="A96">
        <v>1</v>
      </c>
      <c r="B96">
        <v>226</v>
      </c>
      <c r="C96">
        <v>1</v>
      </c>
      <c r="D96" s="4">
        <v>18</v>
      </c>
      <c r="E96" s="4" t="s">
        <v>39</v>
      </c>
      <c r="F96" s="4" t="s">
        <v>30</v>
      </c>
      <c r="G96" s="4">
        <v>7</v>
      </c>
      <c r="H96" s="4">
        <v>12</v>
      </c>
      <c r="I96">
        <v>2</v>
      </c>
      <c r="J96" s="21">
        <v>0.29166666666666669</v>
      </c>
    </row>
    <row r="97" spans="1:16" x14ac:dyDescent="0.2">
      <c r="B97">
        <v>227</v>
      </c>
      <c r="D97" s="4">
        <v>15</v>
      </c>
      <c r="E97" s="4" t="s">
        <v>36</v>
      </c>
      <c r="F97" s="4" t="s">
        <v>27</v>
      </c>
      <c r="G97" s="4">
        <v>8</v>
      </c>
      <c r="H97" s="15">
        <v>0.32847222222222222</v>
      </c>
      <c r="I97">
        <v>0.5</v>
      </c>
      <c r="J97" s="21"/>
    </row>
    <row r="98" spans="1:16" x14ac:dyDescent="0.2">
      <c r="B98">
        <v>229</v>
      </c>
      <c r="D98">
        <f>7</f>
        <v>7</v>
      </c>
      <c r="E98" t="s">
        <v>17</v>
      </c>
      <c r="F98" t="s">
        <v>18</v>
      </c>
      <c r="G98">
        <f>6</f>
        <v>6</v>
      </c>
      <c r="H98" s="1">
        <v>0.4597222222222222</v>
      </c>
      <c r="I98">
        <v>2</v>
      </c>
      <c r="J98" s="21">
        <v>0.125</v>
      </c>
    </row>
    <row r="99" spans="1:16" x14ac:dyDescent="0.2">
      <c r="B99">
        <v>235</v>
      </c>
      <c r="D99" s="4">
        <f>9</f>
        <v>9</v>
      </c>
      <c r="E99" s="4" t="s">
        <v>20</v>
      </c>
      <c r="F99" s="4" t="s">
        <v>19</v>
      </c>
      <c r="G99" s="4">
        <f>1</f>
        <v>1</v>
      </c>
      <c r="H99" s="4">
        <f>12</f>
        <v>12</v>
      </c>
      <c r="I99">
        <v>5</v>
      </c>
      <c r="J99" s="21">
        <v>4.1666666666666664E-2</v>
      </c>
    </row>
    <row r="100" spans="1:16" x14ac:dyDescent="0.2">
      <c r="A100">
        <v>1</v>
      </c>
      <c r="B100">
        <v>236</v>
      </c>
      <c r="D100">
        <v>1</v>
      </c>
      <c r="E100" t="s">
        <v>7</v>
      </c>
      <c r="F100" t="s">
        <v>8</v>
      </c>
      <c r="G100">
        <v>3</v>
      </c>
      <c r="H100">
        <v>12</v>
      </c>
      <c r="I100">
        <v>0.5</v>
      </c>
      <c r="J100" s="21">
        <v>0.27083333333333331</v>
      </c>
      <c r="P100" s="4"/>
    </row>
    <row r="101" spans="1:16" x14ac:dyDescent="0.2">
      <c r="A101">
        <v>1</v>
      </c>
      <c r="B101">
        <v>237</v>
      </c>
      <c r="C101">
        <v>1</v>
      </c>
      <c r="D101">
        <f>5</f>
        <v>5</v>
      </c>
      <c r="E101" t="s">
        <v>13</v>
      </c>
      <c r="F101" t="s">
        <v>14</v>
      </c>
      <c r="G101">
        <v>3</v>
      </c>
      <c r="H101">
        <v>12</v>
      </c>
      <c r="I101">
        <v>0.25</v>
      </c>
      <c r="J101" s="21">
        <v>0.15277777777777776</v>
      </c>
    </row>
    <row r="102" spans="1:16" x14ac:dyDescent="0.2">
      <c r="B102">
        <v>238</v>
      </c>
      <c r="D102">
        <f>7</f>
        <v>7</v>
      </c>
      <c r="E102" t="s">
        <v>17</v>
      </c>
      <c r="F102" t="s">
        <v>18</v>
      </c>
      <c r="G102">
        <f>6</f>
        <v>6</v>
      </c>
      <c r="H102" s="1">
        <v>0.4597222222222222</v>
      </c>
      <c r="I102">
        <v>0.25</v>
      </c>
      <c r="J102" s="21">
        <v>5.5555555555555552E-2</v>
      </c>
    </row>
    <row r="103" spans="1:16" x14ac:dyDescent="0.2">
      <c r="A103">
        <v>1</v>
      </c>
      <c r="B103">
        <v>240</v>
      </c>
      <c r="C103">
        <v>1</v>
      </c>
      <c r="D103" s="4">
        <v>17</v>
      </c>
      <c r="E103" s="4" t="s">
        <v>38</v>
      </c>
      <c r="F103" s="4" t="s">
        <v>29</v>
      </c>
      <c r="G103" s="4">
        <v>2</v>
      </c>
      <c r="H103" s="12">
        <v>12</v>
      </c>
      <c r="I103">
        <v>1</v>
      </c>
      <c r="J103" s="21">
        <v>0.23958333333333334</v>
      </c>
    </row>
    <row r="104" spans="1:16" x14ac:dyDescent="0.2">
      <c r="B104">
        <v>242</v>
      </c>
      <c r="D104" s="4">
        <f>13</f>
        <v>13</v>
      </c>
      <c r="E104" s="4" t="s">
        <v>34</v>
      </c>
      <c r="F104" s="4" t="s">
        <v>33</v>
      </c>
      <c r="G104" s="4">
        <v>5</v>
      </c>
      <c r="H104" s="15">
        <v>0.42569444444444443</v>
      </c>
      <c r="I104">
        <v>2</v>
      </c>
      <c r="J104" s="21">
        <v>0.20833333333333334</v>
      </c>
    </row>
    <row r="105" spans="1:16" x14ac:dyDescent="0.2">
      <c r="B105">
        <v>243</v>
      </c>
      <c r="D105">
        <f>3</f>
        <v>3</v>
      </c>
      <c r="E105" t="s">
        <v>9</v>
      </c>
      <c r="F105" t="s">
        <v>10</v>
      </c>
      <c r="G105">
        <v>2</v>
      </c>
      <c r="H105">
        <v>12</v>
      </c>
      <c r="I105">
        <v>0.5</v>
      </c>
      <c r="J105" s="21">
        <v>0.27083333333333331</v>
      </c>
    </row>
    <row r="106" spans="1:16" x14ac:dyDescent="0.2">
      <c r="B106">
        <v>251</v>
      </c>
      <c r="D106" s="4">
        <v>18</v>
      </c>
      <c r="E106" s="4" t="s">
        <v>39</v>
      </c>
      <c r="F106" s="4" t="s">
        <v>30</v>
      </c>
      <c r="G106" s="4">
        <v>7</v>
      </c>
      <c r="H106" s="4">
        <v>12</v>
      </c>
      <c r="I106">
        <v>1</v>
      </c>
      <c r="J106" s="21">
        <v>7.2916666666666671E-2</v>
      </c>
    </row>
    <row r="107" spans="1:16" x14ac:dyDescent="0.2">
      <c r="B107">
        <v>252</v>
      </c>
      <c r="D107" s="4">
        <v>17</v>
      </c>
      <c r="E107" s="4" t="s">
        <v>38</v>
      </c>
      <c r="F107" s="4" t="s">
        <v>29</v>
      </c>
      <c r="G107" s="4">
        <v>2</v>
      </c>
      <c r="H107" s="12">
        <v>12</v>
      </c>
      <c r="I107">
        <v>1</v>
      </c>
      <c r="J107" s="21">
        <v>0.32291666666666669</v>
      </c>
    </row>
    <row r="108" spans="1:16" x14ac:dyDescent="0.2">
      <c r="A108">
        <v>1</v>
      </c>
      <c r="B108">
        <v>253</v>
      </c>
      <c r="C108">
        <v>1</v>
      </c>
      <c r="D108" s="4">
        <v>16</v>
      </c>
      <c r="E108" s="4" t="s">
        <v>37</v>
      </c>
      <c r="F108" s="4" t="s">
        <v>28</v>
      </c>
      <c r="G108" s="4">
        <v>2</v>
      </c>
      <c r="H108" s="4">
        <v>12</v>
      </c>
      <c r="I108">
        <v>2</v>
      </c>
      <c r="J108" s="21">
        <v>0.29166666666666669</v>
      </c>
    </row>
    <row r="109" spans="1:16" x14ac:dyDescent="0.2">
      <c r="B109">
        <v>256</v>
      </c>
      <c r="D109">
        <f>3</f>
        <v>3</v>
      </c>
      <c r="E109" t="s">
        <v>9</v>
      </c>
      <c r="F109" t="s">
        <v>10</v>
      </c>
      <c r="G109">
        <v>2</v>
      </c>
      <c r="H109">
        <v>12</v>
      </c>
      <c r="I109">
        <v>1</v>
      </c>
      <c r="J109" s="21">
        <v>0.32291666666666669</v>
      </c>
    </row>
    <row r="110" spans="1:16" x14ac:dyDescent="0.2">
      <c r="A110">
        <v>1</v>
      </c>
      <c r="B110">
        <v>257</v>
      </c>
      <c r="C110">
        <v>1</v>
      </c>
      <c r="D110" s="4">
        <v>15</v>
      </c>
      <c r="E110" s="4" t="s">
        <v>36</v>
      </c>
      <c r="F110" s="4" t="s">
        <v>27</v>
      </c>
      <c r="G110" s="4">
        <v>8</v>
      </c>
      <c r="H110" s="15">
        <v>0.32847222222222222</v>
      </c>
      <c r="I110">
        <v>5</v>
      </c>
      <c r="J110" s="21">
        <v>0.12013888888888889</v>
      </c>
    </row>
    <row r="111" spans="1:16" x14ac:dyDescent="0.2">
      <c r="A111">
        <v>1</v>
      </c>
      <c r="B111">
        <v>258</v>
      </c>
      <c r="C111">
        <v>1</v>
      </c>
      <c r="D111" s="4">
        <f>4</f>
        <v>4</v>
      </c>
      <c r="E111" s="4" t="s">
        <v>11</v>
      </c>
      <c r="F111" s="4" t="s">
        <v>12</v>
      </c>
      <c r="G111" s="4">
        <v>7</v>
      </c>
      <c r="H111" s="4">
        <v>12</v>
      </c>
      <c r="I111">
        <v>0.5</v>
      </c>
      <c r="J111" s="21">
        <v>0.1875</v>
      </c>
    </row>
    <row r="112" spans="1:16" x14ac:dyDescent="0.2">
      <c r="B112">
        <v>259</v>
      </c>
      <c r="D112" s="4">
        <f>8</f>
        <v>8</v>
      </c>
      <c r="E112" s="4" t="s">
        <v>32</v>
      </c>
      <c r="F112" s="4" t="s">
        <v>19</v>
      </c>
      <c r="G112" s="4">
        <f>4</f>
        <v>4</v>
      </c>
      <c r="H112" s="4">
        <f>12</f>
        <v>12</v>
      </c>
      <c r="I112">
        <v>0.25</v>
      </c>
      <c r="J112" s="21">
        <v>0.22916666666666666</v>
      </c>
    </row>
    <row r="113" spans="1:10" x14ac:dyDescent="0.2">
      <c r="B113">
        <v>263</v>
      </c>
      <c r="D113" s="4">
        <v>15</v>
      </c>
      <c r="E113" s="4" t="s">
        <v>36</v>
      </c>
      <c r="F113" s="4" t="s">
        <v>27</v>
      </c>
      <c r="G113" s="4">
        <v>8</v>
      </c>
      <c r="H113" s="15">
        <v>0.32847222222222222</v>
      </c>
      <c r="I113">
        <v>2</v>
      </c>
      <c r="J113" s="21"/>
    </row>
    <row r="114" spans="1:10" x14ac:dyDescent="0.2">
      <c r="A114">
        <v>1</v>
      </c>
      <c r="B114">
        <v>267</v>
      </c>
      <c r="C114">
        <v>1</v>
      </c>
      <c r="D114">
        <f>10</f>
        <v>10</v>
      </c>
      <c r="E114" t="s">
        <v>21</v>
      </c>
      <c r="F114" t="s">
        <v>22</v>
      </c>
      <c r="G114">
        <f>4</f>
        <v>4</v>
      </c>
      <c r="H114">
        <f>12</f>
        <v>12</v>
      </c>
      <c r="I114">
        <v>0.25</v>
      </c>
      <c r="J114" s="21">
        <v>0.15277777777777776</v>
      </c>
    </row>
    <row r="115" spans="1:10" x14ac:dyDescent="0.2">
      <c r="B115">
        <v>271</v>
      </c>
      <c r="D115" s="4">
        <f>4</f>
        <v>4</v>
      </c>
      <c r="E115" s="4" t="s">
        <v>11</v>
      </c>
      <c r="F115" s="4" t="s">
        <v>12</v>
      </c>
      <c r="G115" s="4">
        <v>7</v>
      </c>
      <c r="H115" s="4">
        <v>12</v>
      </c>
      <c r="I115">
        <v>0.25</v>
      </c>
      <c r="J115" s="21">
        <v>0.30555555555555552</v>
      </c>
    </row>
    <row r="116" spans="1:10" x14ac:dyDescent="0.2">
      <c r="B116">
        <v>274</v>
      </c>
      <c r="D116" s="4">
        <v>17</v>
      </c>
      <c r="E116" s="4" t="s">
        <v>38</v>
      </c>
      <c r="F116" s="4" t="s">
        <v>29</v>
      </c>
      <c r="G116" s="4">
        <v>2</v>
      </c>
      <c r="H116" s="12">
        <v>12</v>
      </c>
      <c r="I116">
        <v>2</v>
      </c>
      <c r="J116" s="21">
        <v>4.1666666666666664E-2</v>
      </c>
    </row>
    <row r="117" spans="1:10" x14ac:dyDescent="0.2">
      <c r="A117">
        <v>1</v>
      </c>
      <c r="B117">
        <v>276</v>
      </c>
      <c r="C117">
        <v>1</v>
      </c>
      <c r="D117" s="4">
        <v>14</v>
      </c>
      <c r="E117" s="4" t="s">
        <v>35</v>
      </c>
      <c r="F117" s="4" t="s">
        <v>26</v>
      </c>
      <c r="G117" s="4">
        <v>3</v>
      </c>
      <c r="H117" s="4">
        <v>12</v>
      </c>
      <c r="I117">
        <v>0.25</v>
      </c>
      <c r="J117" s="21">
        <v>0.15277777777777776</v>
      </c>
    </row>
    <row r="118" spans="1:10" x14ac:dyDescent="0.2">
      <c r="A118">
        <v>1</v>
      </c>
      <c r="B118">
        <v>277</v>
      </c>
      <c r="C118">
        <v>1</v>
      </c>
      <c r="D118" s="4">
        <v>17</v>
      </c>
      <c r="E118" s="4" t="s">
        <v>38</v>
      </c>
      <c r="F118" s="4" t="s">
        <v>29</v>
      </c>
      <c r="G118" s="4">
        <v>2</v>
      </c>
      <c r="H118" s="12">
        <v>12</v>
      </c>
      <c r="I118">
        <v>0.5</v>
      </c>
      <c r="J118" s="21">
        <v>0.1875</v>
      </c>
    </row>
    <row r="119" spans="1:10" x14ac:dyDescent="0.2">
      <c r="B119">
        <v>278</v>
      </c>
      <c r="D119" s="4">
        <f>4</f>
        <v>4</v>
      </c>
      <c r="E119" s="4" t="s">
        <v>11</v>
      </c>
      <c r="F119" s="4" t="s">
        <v>12</v>
      </c>
      <c r="G119" s="4">
        <v>7</v>
      </c>
      <c r="H119" s="4">
        <v>12</v>
      </c>
      <c r="I119">
        <v>2</v>
      </c>
      <c r="J119" s="21">
        <v>0.20833333333333334</v>
      </c>
    </row>
    <row r="120" spans="1:10" x14ac:dyDescent="0.2">
      <c r="B120">
        <v>279</v>
      </c>
      <c r="D120">
        <f>7</f>
        <v>7</v>
      </c>
      <c r="E120" t="s">
        <v>17</v>
      </c>
      <c r="F120" t="s">
        <v>18</v>
      </c>
      <c r="G120">
        <f>6</f>
        <v>6</v>
      </c>
      <c r="H120" s="20">
        <v>0.4597222222222222</v>
      </c>
      <c r="I120">
        <v>0.25</v>
      </c>
      <c r="J120" s="21">
        <v>0.30555555555555552</v>
      </c>
    </row>
    <row r="121" spans="1:10" x14ac:dyDescent="0.2">
      <c r="B121">
        <v>280</v>
      </c>
      <c r="D121">
        <f>7</f>
        <v>7</v>
      </c>
      <c r="E121" t="s">
        <v>17</v>
      </c>
      <c r="F121" t="s">
        <v>18</v>
      </c>
      <c r="G121">
        <f>6</f>
        <v>6</v>
      </c>
      <c r="H121" s="1">
        <v>0.4597222222222222</v>
      </c>
      <c r="I121">
        <v>2</v>
      </c>
      <c r="J121" s="21">
        <v>0.375</v>
      </c>
    </row>
    <row r="122" spans="1:10" x14ac:dyDescent="0.2">
      <c r="B122">
        <v>281</v>
      </c>
      <c r="D122" s="4">
        <v>16</v>
      </c>
      <c r="E122" s="4" t="s">
        <v>37</v>
      </c>
      <c r="F122" s="4" t="s">
        <v>28</v>
      </c>
      <c r="G122" s="4">
        <v>2</v>
      </c>
      <c r="H122" s="4">
        <v>12</v>
      </c>
      <c r="I122">
        <v>1</v>
      </c>
      <c r="J122" s="21">
        <v>0.15625</v>
      </c>
    </row>
    <row r="123" spans="1:10" x14ac:dyDescent="0.2">
      <c r="B123">
        <v>282</v>
      </c>
      <c r="D123">
        <f>3</f>
        <v>3</v>
      </c>
      <c r="E123" t="s">
        <v>9</v>
      </c>
      <c r="F123" t="s">
        <v>10</v>
      </c>
      <c r="G123">
        <v>2</v>
      </c>
      <c r="H123">
        <v>12</v>
      </c>
      <c r="I123">
        <v>2</v>
      </c>
      <c r="J123" s="21">
        <v>0.125</v>
      </c>
    </row>
    <row r="124" spans="1:10" x14ac:dyDescent="0.2">
      <c r="A124">
        <v>1</v>
      </c>
      <c r="B124">
        <v>283</v>
      </c>
      <c r="C124">
        <v>1</v>
      </c>
      <c r="D124">
        <f>3</f>
        <v>3</v>
      </c>
      <c r="E124" t="s">
        <v>9</v>
      </c>
      <c r="F124" t="s">
        <v>10</v>
      </c>
      <c r="G124">
        <v>2</v>
      </c>
      <c r="H124">
        <v>12</v>
      </c>
      <c r="I124">
        <v>5</v>
      </c>
      <c r="J124" s="21">
        <v>0.25</v>
      </c>
    </row>
    <row r="125" spans="1:10" x14ac:dyDescent="0.2">
      <c r="B125">
        <v>286</v>
      </c>
      <c r="D125" s="4">
        <f>9</f>
        <v>9</v>
      </c>
      <c r="E125" s="4" t="s">
        <v>20</v>
      </c>
      <c r="F125" s="4" t="s">
        <v>19</v>
      </c>
      <c r="G125" s="4">
        <f>1</f>
        <v>1</v>
      </c>
      <c r="H125" s="4">
        <f>12</f>
        <v>12</v>
      </c>
      <c r="I125">
        <v>0.5</v>
      </c>
      <c r="J125" s="21">
        <v>0.27083333333333331</v>
      </c>
    </row>
    <row r="126" spans="1:10" x14ac:dyDescent="0.2">
      <c r="B126">
        <v>290</v>
      </c>
      <c r="D126" s="4">
        <f>13</f>
        <v>13</v>
      </c>
      <c r="E126" s="4" t="s">
        <v>34</v>
      </c>
      <c r="F126" s="4" t="s">
        <v>33</v>
      </c>
      <c r="G126" s="4">
        <v>5</v>
      </c>
      <c r="H126" s="15">
        <v>0.42569444444444443</v>
      </c>
      <c r="I126">
        <v>0.25</v>
      </c>
      <c r="J126" s="21">
        <v>5.5555555555555552E-2</v>
      </c>
    </row>
    <row r="127" spans="1:10" x14ac:dyDescent="0.2">
      <c r="B127">
        <v>292</v>
      </c>
      <c r="D127" s="4">
        <v>20</v>
      </c>
      <c r="E127" s="4" t="s">
        <v>98</v>
      </c>
      <c r="F127" s="4" t="s">
        <v>27</v>
      </c>
      <c r="G127" s="4">
        <v>8</v>
      </c>
      <c r="H127" s="1">
        <v>0.42569444444444443</v>
      </c>
      <c r="I127">
        <v>1</v>
      </c>
      <c r="J127" s="21"/>
    </row>
    <row r="128" spans="1:10" x14ac:dyDescent="0.2">
      <c r="A128">
        <v>1</v>
      </c>
      <c r="B128">
        <v>294</v>
      </c>
      <c r="C128">
        <v>1</v>
      </c>
      <c r="D128">
        <f>11</f>
        <v>11</v>
      </c>
      <c r="E128" t="s">
        <v>23</v>
      </c>
      <c r="F128" t="s">
        <v>24</v>
      </c>
      <c r="G128">
        <v>3</v>
      </c>
      <c r="H128">
        <v>12</v>
      </c>
      <c r="I128">
        <v>0.25</v>
      </c>
      <c r="J128" s="21">
        <v>0.15277777777777776</v>
      </c>
    </row>
    <row r="129" spans="1:16" x14ac:dyDescent="0.2">
      <c r="B129">
        <v>295</v>
      </c>
      <c r="D129">
        <f>11</f>
        <v>11</v>
      </c>
      <c r="E129" t="s">
        <v>23</v>
      </c>
      <c r="F129" t="s">
        <v>24</v>
      </c>
      <c r="G129">
        <v>3</v>
      </c>
      <c r="H129">
        <v>12</v>
      </c>
      <c r="I129">
        <v>5</v>
      </c>
      <c r="J129" s="21">
        <v>4.1666666666666664E-2</v>
      </c>
    </row>
    <row r="130" spans="1:16" x14ac:dyDescent="0.2">
      <c r="A130">
        <v>1</v>
      </c>
      <c r="B130">
        <v>296</v>
      </c>
      <c r="C130">
        <v>1</v>
      </c>
      <c r="D130" s="4">
        <f>4</f>
        <v>4</v>
      </c>
      <c r="E130" s="4" t="s">
        <v>11</v>
      </c>
      <c r="F130" s="4" t="s">
        <v>12</v>
      </c>
      <c r="G130" s="4">
        <v>7</v>
      </c>
      <c r="H130" s="4">
        <v>12</v>
      </c>
      <c r="I130">
        <v>5</v>
      </c>
      <c r="J130" s="21">
        <v>0.25</v>
      </c>
    </row>
    <row r="131" spans="1:16" x14ac:dyDescent="0.2">
      <c r="B131">
        <v>297</v>
      </c>
      <c r="D131" s="4">
        <f>12</f>
        <v>12</v>
      </c>
      <c r="E131" s="4" t="s">
        <v>31</v>
      </c>
      <c r="F131" s="4" t="s">
        <v>25</v>
      </c>
      <c r="G131" s="4">
        <v>7</v>
      </c>
      <c r="H131" s="4">
        <v>12</v>
      </c>
      <c r="I131">
        <v>1</v>
      </c>
      <c r="J131" s="21">
        <v>0.32291666666666669</v>
      </c>
    </row>
    <row r="132" spans="1:16" x14ac:dyDescent="0.2">
      <c r="A132">
        <v>1</v>
      </c>
      <c r="B132">
        <v>301</v>
      </c>
      <c r="C132">
        <v>1</v>
      </c>
      <c r="D132">
        <f>11</f>
        <v>11</v>
      </c>
      <c r="E132" t="s">
        <v>23</v>
      </c>
      <c r="F132" t="s">
        <v>24</v>
      </c>
      <c r="G132">
        <v>3</v>
      </c>
      <c r="H132">
        <v>12</v>
      </c>
      <c r="I132">
        <v>5</v>
      </c>
      <c r="J132" s="21">
        <v>0.25</v>
      </c>
      <c r="M132" s="4"/>
      <c r="P132" s="4"/>
    </row>
    <row r="133" spans="1:16" x14ac:dyDescent="0.2">
      <c r="A133">
        <v>1</v>
      </c>
      <c r="B133">
        <v>302</v>
      </c>
      <c r="C133">
        <v>1</v>
      </c>
      <c r="D133" s="4">
        <f>8</f>
        <v>8</v>
      </c>
      <c r="E133" s="4" t="s">
        <v>32</v>
      </c>
      <c r="F133" s="4" t="s">
        <v>19</v>
      </c>
      <c r="G133" s="4">
        <f>4</f>
        <v>4</v>
      </c>
      <c r="H133" s="4">
        <f>12</f>
        <v>12</v>
      </c>
      <c r="I133">
        <v>2</v>
      </c>
      <c r="J133" s="21">
        <v>0.29166666666666669</v>
      </c>
    </row>
    <row r="134" spans="1:16" x14ac:dyDescent="0.2">
      <c r="B134">
        <v>303</v>
      </c>
      <c r="D134" s="4">
        <v>14</v>
      </c>
      <c r="E134" s="4" t="s">
        <v>35</v>
      </c>
      <c r="F134" s="4" t="s">
        <v>26</v>
      </c>
      <c r="G134" s="4">
        <v>3</v>
      </c>
      <c r="H134" s="4">
        <v>12</v>
      </c>
      <c r="I134">
        <v>5</v>
      </c>
      <c r="J134" s="21">
        <v>4.1666666666666664E-2</v>
      </c>
    </row>
    <row r="135" spans="1:16" x14ac:dyDescent="0.2">
      <c r="B135">
        <v>305</v>
      </c>
      <c r="D135" s="4">
        <v>15</v>
      </c>
      <c r="E135" s="4" t="s">
        <v>36</v>
      </c>
      <c r="F135" s="4" t="s">
        <v>27</v>
      </c>
      <c r="G135" s="4">
        <v>8</v>
      </c>
      <c r="H135" s="15">
        <v>0.32847222222222222</v>
      </c>
      <c r="I135">
        <v>0.25</v>
      </c>
      <c r="J135" s="21"/>
    </row>
    <row r="136" spans="1:16" x14ac:dyDescent="0.2">
      <c r="B136">
        <v>310</v>
      </c>
      <c r="D136" s="4">
        <v>19</v>
      </c>
      <c r="E136" s="4" t="s">
        <v>99</v>
      </c>
      <c r="F136" s="4" t="s">
        <v>100</v>
      </c>
      <c r="G136" s="4">
        <v>5</v>
      </c>
      <c r="H136" s="1">
        <v>0.4694444444444445</v>
      </c>
      <c r="I136">
        <v>0.5</v>
      </c>
      <c r="J136" s="21">
        <v>0.35416666666666669</v>
      </c>
    </row>
    <row r="137" spans="1:16" x14ac:dyDescent="0.2">
      <c r="B137">
        <v>311</v>
      </c>
      <c r="D137" s="4">
        <v>15</v>
      </c>
      <c r="E137" s="4" t="s">
        <v>36</v>
      </c>
      <c r="F137" s="4" t="s">
        <v>27</v>
      </c>
      <c r="G137" s="4">
        <v>8</v>
      </c>
      <c r="H137" s="15">
        <v>0.32847222222222222</v>
      </c>
      <c r="I137">
        <v>1</v>
      </c>
      <c r="J137" s="21"/>
    </row>
    <row r="138" spans="1:16" x14ac:dyDescent="0.2">
      <c r="B138">
        <v>317</v>
      </c>
      <c r="D138" s="4">
        <v>20</v>
      </c>
      <c r="E138" s="4" t="s">
        <v>98</v>
      </c>
      <c r="F138" s="4" t="s">
        <v>27</v>
      </c>
      <c r="G138" s="4">
        <v>8</v>
      </c>
      <c r="H138" s="1">
        <v>0.42569444444444443</v>
      </c>
      <c r="I138">
        <v>2</v>
      </c>
      <c r="J138" s="21"/>
    </row>
    <row r="139" spans="1:16" x14ac:dyDescent="0.2">
      <c r="B139">
        <v>318</v>
      </c>
      <c r="D139" s="4">
        <f>8</f>
        <v>8</v>
      </c>
      <c r="E139" s="4" t="s">
        <v>32</v>
      </c>
      <c r="F139" s="4" t="s">
        <v>19</v>
      </c>
      <c r="G139" s="4">
        <f>4</f>
        <v>4</v>
      </c>
      <c r="H139" s="4">
        <f>12</f>
        <v>12</v>
      </c>
      <c r="I139">
        <v>0.5</v>
      </c>
      <c r="J139" s="21">
        <v>0.10416666666666667</v>
      </c>
    </row>
    <row r="140" spans="1:16" x14ac:dyDescent="0.2">
      <c r="B140">
        <v>319</v>
      </c>
      <c r="D140">
        <f>5</f>
        <v>5</v>
      </c>
      <c r="E140" t="s">
        <v>13</v>
      </c>
      <c r="F140" t="s">
        <v>14</v>
      </c>
      <c r="G140">
        <v>3</v>
      </c>
      <c r="H140">
        <v>12</v>
      </c>
      <c r="I140">
        <v>2</v>
      </c>
      <c r="J140" s="21">
        <v>0.375</v>
      </c>
    </row>
    <row r="141" spans="1:16" x14ac:dyDescent="0.2">
      <c r="B141">
        <v>324</v>
      </c>
      <c r="D141" s="4">
        <v>14</v>
      </c>
      <c r="E141" s="4" t="s">
        <v>35</v>
      </c>
      <c r="F141" s="4" t="s">
        <v>26</v>
      </c>
      <c r="G141" s="4">
        <v>3</v>
      </c>
      <c r="H141" s="4">
        <v>12</v>
      </c>
      <c r="I141">
        <v>0.25</v>
      </c>
      <c r="J141" s="21">
        <v>0.40972222222222227</v>
      </c>
    </row>
    <row r="142" spans="1:16" x14ac:dyDescent="0.2">
      <c r="B142">
        <v>326</v>
      </c>
      <c r="D142">
        <f>3</f>
        <v>3</v>
      </c>
      <c r="E142" t="s">
        <v>9</v>
      </c>
      <c r="F142" t="s">
        <v>10</v>
      </c>
      <c r="G142">
        <v>2</v>
      </c>
      <c r="H142">
        <v>12</v>
      </c>
      <c r="I142">
        <v>0.5</v>
      </c>
      <c r="J142" s="21">
        <v>0.35416666666666669</v>
      </c>
    </row>
    <row r="143" spans="1:16" x14ac:dyDescent="0.2">
      <c r="B143">
        <v>327</v>
      </c>
      <c r="D143" s="4">
        <f>9</f>
        <v>9</v>
      </c>
      <c r="E143" s="4" t="s">
        <v>20</v>
      </c>
      <c r="F143" s="4" t="s">
        <v>19</v>
      </c>
      <c r="G143" s="4">
        <f>1</f>
        <v>1</v>
      </c>
      <c r="H143" s="4">
        <f>12</f>
        <v>12</v>
      </c>
      <c r="I143">
        <v>0.5</v>
      </c>
      <c r="J143" s="21">
        <v>0.4375</v>
      </c>
    </row>
    <row r="144" spans="1:16" x14ac:dyDescent="0.2">
      <c r="B144">
        <v>331</v>
      </c>
      <c r="D144" s="4">
        <f>4</f>
        <v>4</v>
      </c>
      <c r="E144" s="4" t="s">
        <v>11</v>
      </c>
      <c r="F144" s="4" t="s">
        <v>12</v>
      </c>
      <c r="G144" s="4">
        <v>7</v>
      </c>
      <c r="H144" s="4">
        <v>12</v>
      </c>
      <c r="I144">
        <v>2</v>
      </c>
      <c r="J144" s="21">
        <v>4.1666666666666664E-2</v>
      </c>
    </row>
    <row r="145" spans="1:16" x14ac:dyDescent="0.2">
      <c r="A145">
        <v>1</v>
      </c>
      <c r="B145">
        <v>333</v>
      </c>
      <c r="C145">
        <v>1</v>
      </c>
      <c r="D145" s="4">
        <v>14</v>
      </c>
      <c r="E145" s="4" t="s">
        <v>35</v>
      </c>
      <c r="F145" s="4" t="s">
        <v>26</v>
      </c>
      <c r="G145" s="4">
        <v>3</v>
      </c>
      <c r="H145" s="4">
        <v>12</v>
      </c>
      <c r="I145">
        <v>0.5</v>
      </c>
      <c r="J145" s="21">
        <v>0.1875</v>
      </c>
    </row>
    <row r="146" spans="1:16" x14ac:dyDescent="0.2">
      <c r="B146">
        <v>334</v>
      </c>
      <c r="D146">
        <f>10</f>
        <v>10</v>
      </c>
      <c r="E146" t="s">
        <v>21</v>
      </c>
      <c r="F146" t="s">
        <v>22</v>
      </c>
      <c r="G146">
        <f>4</f>
        <v>4</v>
      </c>
      <c r="H146">
        <f>12</f>
        <v>12</v>
      </c>
      <c r="I146">
        <v>2</v>
      </c>
      <c r="J146" s="21">
        <v>0.125</v>
      </c>
    </row>
    <row r="147" spans="1:16" x14ac:dyDescent="0.2">
      <c r="B147">
        <v>335</v>
      </c>
      <c r="D147">
        <f>7</f>
        <v>7</v>
      </c>
      <c r="E147" t="s">
        <v>17</v>
      </c>
      <c r="F147" t="s">
        <v>18</v>
      </c>
      <c r="G147">
        <f>6</f>
        <v>6</v>
      </c>
      <c r="H147" s="1">
        <v>0.4597222222222222</v>
      </c>
      <c r="I147">
        <v>0.25</v>
      </c>
      <c r="J147" s="21">
        <v>0.22916666666666666</v>
      </c>
    </row>
    <row r="148" spans="1:16" x14ac:dyDescent="0.2">
      <c r="B148">
        <v>336</v>
      </c>
      <c r="D148" s="4">
        <v>20</v>
      </c>
      <c r="E148" s="4" t="s">
        <v>98</v>
      </c>
      <c r="F148" s="4" t="s">
        <v>27</v>
      </c>
      <c r="G148" s="4">
        <v>8</v>
      </c>
      <c r="H148" s="1">
        <v>0.42569444444444443</v>
      </c>
      <c r="I148">
        <v>1</v>
      </c>
      <c r="J148" s="21"/>
    </row>
    <row r="149" spans="1:16" x14ac:dyDescent="0.2">
      <c r="B149">
        <v>343</v>
      </c>
      <c r="D149" s="4">
        <f>9</f>
        <v>9</v>
      </c>
      <c r="E149" s="4" t="s">
        <v>20</v>
      </c>
      <c r="F149" s="4" t="s">
        <v>19</v>
      </c>
      <c r="G149" s="4">
        <f>1</f>
        <v>1</v>
      </c>
      <c r="H149" s="4">
        <f>12</f>
        <v>12</v>
      </c>
      <c r="I149">
        <v>0.5</v>
      </c>
      <c r="J149" s="21">
        <v>0.10416666666666667</v>
      </c>
    </row>
    <row r="150" spans="1:16" x14ac:dyDescent="0.2">
      <c r="A150">
        <v>1</v>
      </c>
      <c r="B150">
        <v>344</v>
      </c>
      <c r="C150">
        <v>1</v>
      </c>
      <c r="D150" s="4">
        <f>12</f>
        <v>12</v>
      </c>
      <c r="E150" s="4" t="s">
        <v>31</v>
      </c>
      <c r="F150" s="4" t="s">
        <v>25</v>
      </c>
      <c r="G150" s="4">
        <v>7</v>
      </c>
      <c r="H150" s="4">
        <v>12</v>
      </c>
      <c r="I150">
        <v>1</v>
      </c>
      <c r="J150" s="21">
        <v>0.23958333333333334</v>
      </c>
    </row>
    <row r="151" spans="1:16" x14ac:dyDescent="0.2">
      <c r="A151">
        <v>1</v>
      </c>
      <c r="B151">
        <v>345</v>
      </c>
      <c r="C151">
        <v>1</v>
      </c>
      <c r="D151" s="4">
        <v>15</v>
      </c>
      <c r="E151" s="4" t="s">
        <v>36</v>
      </c>
      <c r="F151" s="4" t="s">
        <v>27</v>
      </c>
      <c r="G151" s="4">
        <v>8</v>
      </c>
      <c r="H151" s="15">
        <v>0.32847222222222222</v>
      </c>
      <c r="I151">
        <v>1</v>
      </c>
      <c r="J151" s="21">
        <v>0.15625</v>
      </c>
    </row>
    <row r="152" spans="1:16" x14ac:dyDescent="0.2">
      <c r="B152">
        <v>347</v>
      </c>
      <c r="D152">
        <f>5</f>
        <v>5</v>
      </c>
      <c r="E152" t="s">
        <v>13</v>
      </c>
      <c r="F152" t="s">
        <v>14</v>
      </c>
      <c r="G152">
        <v>3</v>
      </c>
      <c r="H152">
        <v>12</v>
      </c>
      <c r="I152">
        <v>1</v>
      </c>
      <c r="J152" s="21">
        <v>0.40625</v>
      </c>
    </row>
    <row r="153" spans="1:16" x14ac:dyDescent="0.2">
      <c r="B153">
        <v>348</v>
      </c>
      <c r="D153">
        <f>7</f>
        <v>7</v>
      </c>
      <c r="E153" t="s">
        <v>17</v>
      </c>
      <c r="F153" t="s">
        <v>18</v>
      </c>
      <c r="G153">
        <f>6</f>
        <v>6</v>
      </c>
      <c r="H153" s="1">
        <v>0.4597222222222222</v>
      </c>
      <c r="I153">
        <v>1</v>
      </c>
      <c r="J153" s="21">
        <v>7.2916666666666671E-2</v>
      </c>
    </row>
    <row r="154" spans="1:16" x14ac:dyDescent="0.2">
      <c r="B154">
        <v>352</v>
      </c>
      <c r="D154">
        <f>5</f>
        <v>5</v>
      </c>
      <c r="E154" t="s">
        <v>13</v>
      </c>
      <c r="F154" t="s">
        <v>14</v>
      </c>
      <c r="G154">
        <v>3</v>
      </c>
      <c r="H154">
        <v>12</v>
      </c>
      <c r="I154">
        <v>5</v>
      </c>
      <c r="J154" s="21">
        <v>4.1666666666666664E-2</v>
      </c>
    </row>
    <row r="155" spans="1:16" x14ac:dyDescent="0.2">
      <c r="B155">
        <v>355</v>
      </c>
      <c r="D155">
        <f>10</f>
        <v>10</v>
      </c>
      <c r="E155" t="s">
        <v>21</v>
      </c>
      <c r="F155" t="s">
        <v>22</v>
      </c>
      <c r="G155">
        <f>4</f>
        <v>4</v>
      </c>
      <c r="H155">
        <f>12</f>
        <v>12</v>
      </c>
      <c r="I155">
        <v>1</v>
      </c>
      <c r="J155" s="21">
        <v>0.32291666666666669</v>
      </c>
    </row>
    <row r="156" spans="1:16" x14ac:dyDescent="0.2">
      <c r="B156">
        <v>356</v>
      </c>
      <c r="D156">
        <f>7</f>
        <v>7</v>
      </c>
      <c r="E156" t="s">
        <v>17</v>
      </c>
      <c r="F156" t="s">
        <v>18</v>
      </c>
      <c r="G156">
        <f>6</f>
        <v>6</v>
      </c>
      <c r="H156" s="20">
        <v>0.4597222222222222</v>
      </c>
      <c r="I156">
        <v>0.5</v>
      </c>
      <c r="J156" s="21">
        <v>0.10416666666666667</v>
      </c>
    </row>
    <row r="157" spans="1:16" x14ac:dyDescent="0.2">
      <c r="A157">
        <v>1</v>
      </c>
      <c r="B157">
        <v>358</v>
      </c>
      <c r="D157">
        <v>1</v>
      </c>
      <c r="E157" t="s">
        <v>7</v>
      </c>
      <c r="F157" t="s">
        <v>8</v>
      </c>
      <c r="G157">
        <v>3</v>
      </c>
      <c r="H157">
        <v>12</v>
      </c>
      <c r="I157">
        <v>1</v>
      </c>
      <c r="J157" s="21">
        <v>7.2916666666666671E-2</v>
      </c>
      <c r="P157" s="4"/>
    </row>
    <row r="158" spans="1:16" x14ac:dyDescent="0.2">
      <c r="A158">
        <v>1</v>
      </c>
      <c r="B158">
        <v>361</v>
      </c>
      <c r="C158">
        <v>1</v>
      </c>
      <c r="D158">
        <f>11</f>
        <v>11</v>
      </c>
      <c r="E158" t="s">
        <v>23</v>
      </c>
      <c r="F158" t="s">
        <v>24</v>
      </c>
      <c r="G158">
        <v>3</v>
      </c>
      <c r="H158">
        <v>12</v>
      </c>
      <c r="I158">
        <v>2</v>
      </c>
      <c r="J158" s="21">
        <v>0.29166666666666669</v>
      </c>
      <c r="M158" s="4"/>
      <c r="P158" s="4"/>
    </row>
    <row r="159" spans="1:16" x14ac:dyDescent="0.2">
      <c r="A159">
        <v>1</v>
      </c>
      <c r="B159">
        <v>368</v>
      </c>
      <c r="C159">
        <v>1</v>
      </c>
      <c r="D159" s="4">
        <f>13</f>
        <v>13</v>
      </c>
      <c r="E159" s="4" t="s">
        <v>34</v>
      </c>
      <c r="F159" s="4" t="s">
        <v>33</v>
      </c>
      <c r="G159" s="4">
        <v>5</v>
      </c>
      <c r="H159" s="15">
        <v>0.42569444444444443</v>
      </c>
      <c r="I159">
        <v>0.25</v>
      </c>
      <c r="J159" s="21">
        <v>0.15277777777777776</v>
      </c>
    </row>
    <row r="160" spans="1:16" x14ac:dyDescent="0.2">
      <c r="B160">
        <v>369</v>
      </c>
      <c r="D160" s="4">
        <v>14</v>
      </c>
      <c r="E160" s="4" t="s">
        <v>35</v>
      </c>
      <c r="F160" s="4" t="s">
        <v>26</v>
      </c>
      <c r="G160" s="4">
        <v>3</v>
      </c>
      <c r="H160" s="4">
        <v>12</v>
      </c>
      <c r="I160">
        <v>0.25</v>
      </c>
      <c r="J160" s="21">
        <v>0.30555555555555552</v>
      </c>
    </row>
    <row r="161" spans="1:10" x14ac:dyDescent="0.2">
      <c r="B161">
        <v>374</v>
      </c>
      <c r="D161">
        <f>6</f>
        <v>6</v>
      </c>
      <c r="E161" t="s">
        <v>15</v>
      </c>
      <c r="F161" t="s">
        <v>16</v>
      </c>
      <c r="G161">
        <v>5</v>
      </c>
      <c r="H161">
        <v>12</v>
      </c>
      <c r="I161">
        <v>1</v>
      </c>
      <c r="J161" s="21">
        <v>7.2916666666666671E-2</v>
      </c>
    </row>
    <row r="162" spans="1:10" x14ac:dyDescent="0.2">
      <c r="B162">
        <v>376</v>
      </c>
      <c r="D162">
        <f>7</f>
        <v>7</v>
      </c>
      <c r="E162" t="s">
        <v>17</v>
      </c>
      <c r="F162" t="s">
        <v>18</v>
      </c>
      <c r="G162">
        <f>6</f>
        <v>6</v>
      </c>
      <c r="H162" s="20">
        <v>0.4597222222222222</v>
      </c>
      <c r="I162">
        <v>2</v>
      </c>
      <c r="J162" s="21">
        <v>0.20833333333333334</v>
      </c>
    </row>
    <row r="163" spans="1:10" x14ac:dyDescent="0.2">
      <c r="B163">
        <v>377</v>
      </c>
      <c r="D163">
        <f>3</f>
        <v>3</v>
      </c>
      <c r="E163" t="s">
        <v>9</v>
      </c>
      <c r="F163" t="s">
        <v>10</v>
      </c>
      <c r="G163">
        <v>2</v>
      </c>
      <c r="H163">
        <v>12</v>
      </c>
      <c r="I163">
        <v>1</v>
      </c>
      <c r="J163" s="21">
        <v>0.15625</v>
      </c>
    </row>
    <row r="164" spans="1:10" x14ac:dyDescent="0.2">
      <c r="A164">
        <v>1</v>
      </c>
      <c r="B164">
        <v>378</v>
      </c>
      <c r="C164">
        <v>1</v>
      </c>
      <c r="D164" s="4">
        <v>15</v>
      </c>
      <c r="E164" s="4" t="s">
        <v>36</v>
      </c>
      <c r="F164" s="4" t="s">
        <v>27</v>
      </c>
      <c r="G164" s="4">
        <v>8</v>
      </c>
      <c r="H164" s="15">
        <v>0.32847222222222222</v>
      </c>
      <c r="I164">
        <v>0.5</v>
      </c>
      <c r="J164" s="21">
        <v>0.18194444444444444</v>
      </c>
    </row>
    <row r="165" spans="1:10" x14ac:dyDescent="0.2">
      <c r="B165">
        <v>380</v>
      </c>
      <c r="D165" s="4">
        <v>16</v>
      </c>
      <c r="E165" s="4" t="s">
        <v>37</v>
      </c>
      <c r="F165" s="4" t="s">
        <v>28</v>
      </c>
      <c r="G165" s="4">
        <v>2</v>
      </c>
      <c r="H165" s="4">
        <v>12</v>
      </c>
      <c r="I165">
        <v>2</v>
      </c>
      <c r="J165" s="21">
        <v>0.20833333333333334</v>
      </c>
    </row>
    <row r="166" spans="1:10" x14ac:dyDescent="0.2">
      <c r="B166">
        <v>381</v>
      </c>
      <c r="D166">
        <f>10</f>
        <v>10</v>
      </c>
      <c r="E166" t="s">
        <v>21</v>
      </c>
      <c r="F166" t="s">
        <v>22</v>
      </c>
      <c r="G166">
        <f>4</f>
        <v>4</v>
      </c>
      <c r="H166">
        <f>12</f>
        <v>12</v>
      </c>
      <c r="I166">
        <v>0.5</v>
      </c>
      <c r="J166" s="21">
        <v>0.35416666666666669</v>
      </c>
    </row>
    <row r="167" spans="1:10" x14ac:dyDescent="0.2">
      <c r="B167">
        <v>382</v>
      </c>
      <c r="D167" s="4">
        <f>8</f>
        <v>8</v>
      </c>
      <c r="E167" s="4" t="s">
        <v>32</v>
      </c>
      <c r="F167" s="4" t="s">
        <v>19</v>
      </c>
      <c r="G167" s="4">
        <f>4</f>
        <v>4</v>
      </c>
      <c r="H167" s="4">
        <f>12</f>
        <v>12</v>
      </c>
      <c r="I167">
        <v>0.5</v>
      </c>
      <c r="J167" s="21">
        <v>0.4375</v>
      </c>
    </row>
    <row r="168" spans="1:10" x14ac:dyDescent="0.2">
      <c r="B168">
        <v>383</v>
      </c>
      <c r="D168" s="4">
        <v>14</v>
      </c>
      <c r="E168" s="4" t="s">
        <v>35</v>
      </c>
      <c r="F168" s="4" t="s">
        <v>26</v>
      </c>
      <c r="G168" s="4">
        <v>3</v>
      </c>
      <c r="H168" s="4">
        <v>12</v>
      </c>
      <c r="I168">
        <v>0.5</v>
      </c>
      <c r="J168" s="21">
        <v>0.4375</v>
      </c>
    </row>
    <row r="169" spans="1:10" x14ac:dyDescent="0.2">
      <c r="A169">
        <v>1</v>
      </c>
      <c r="B169">
        <v>384</v>
      </c>
      <c r="C169">
        <v>1</v>
      </c>
      <c r="D169" s="4">
        <v>15</v>
      </c>
      <c r="E169" s="4" t="s">
        <v>36</v>
      </c>
      <c r="F169" s="4" t="s">
        <v>27</v>
      </c>
      <c r="G169" s="4">
        <v>8</v>
      </c>
      <c r="H169" s="15">
        <v>0.32847222222222222</v>
      </c>
      <c r="I169">
        <v>2</v>
      </c>
      <c r="J169" s="21">
        <v>0.1875</v>
      </c>
    </row>
    <row r="170" spans="1:10" x14ac:dyDescent="0.2">
      <c r="B170">
        <v>389</v>
      </c>
      <c r="D170" s="4">
        <v>17</v>
      </c>
      <c r="E170" s="4" t="s">
        <v>38</v>
      </c>
      <c r="F170" s="4" t="s">
        <v>29</v>
      </c>
      <c r="G170" s="4">
        <v>2</v>
      </c>
      <c r="H170" s="12">
        <v>12</v>
      </c>
      <c r="I170">
        <v>1</v>
      </c>
      <c r="J170" s="21">
        <v>0.15625</v>
      </c>
    </row>
    <row r="171" spans="1:10" x14ac:dyDescent="0.2">
      <c r="B171">
        <v>393</v>
      </c>
      <c r="D171">
        <f>3</f>
        <v>3</v>
      </c>
      <c r="E171" t="s">
        <v>9</v>
      </c>
      <c r="F171" t="s">
        <v>10</v>
      </c>
      <c r="G171">
        <v>2</v>
      </c>
      <c r="H171">
        <v>12</v>
      </c>
      <c r="I171">
        <v>0.25</v>
      </c>
      <c r="J171" s="21">
        <v>0.30555555555555552</v>
      </c>
    </row>
    <row r="172" spans="1:10" x14ac:dyDescent="0.2">
      <c r="B172">
        <v>394</v>
      </c>
      <c r="D172" s="4">
        <v>18</v>
      </c>
      <c r="E172" s="4" t="s">
        <v>39</v>
      </c>
      <c r="F172" s="4" t="s">
        <v>30</v>
      </c>
      <c r="G172" s="4">
        <v>7</v>
      </c>
      <c r="H172" s="4">
        <v>12</v>
      </c>
      <c r="I172">
        <v>0.25</v>
      </c>
      <c r="J172" s="21">
        <v>0.22916666666666666</v>
      </c>
    </row>
    <row r="173" spans="1:10" x14ac:dyDescent="0.2">
      <c r="B173">
        <v>395</v>
      </c>
      <c r="D173" s="4">
        <f>12</f>
        <v>12</v>
      </c>
      <c r="E173" s="4" t="s">
        <v>31</v>
      </c>
      <c r="F173" s="4" t="s">
        <v>25</v>
      </c>
      <c r="G173" s="4">
        <v>7</v>
      </c>
      <c r="H173" s="4">
        <v>12</v>
      </c>
      <c r="I173">
        <v>5</v>
      </c>
      <c r="J173" s="21">
        <v>4.1666666666666664E-2</v>
      </c>
    </row>
    <row r="174" spans="1:10" x14ac:dyDescent="0.2">
      <c r="B174">
        <v>397</v>
      </c>
      <c r="D174">
        <f>10</f>
        <v>10</v>
      </c>
      <c r="E174" t="s">
        <v>21</v>
      </c>
      <c r="F174" t="s">
        <v>22</v>
      </c>
      <c r="G174">
        <f>4</f>
        <v>4</v>
      </c>
      <c r="H174">
        <f>12</f>
        <v>12</v>
      </c>
      <c r="I174">
        <v>2</v>
      </c>
      <c r="J174" s="21">
        <v>4.1666666666666664E-2</v>
      </c>
    </row>
    <row r="175" spans="1:10" x14ac:dyDescent="0.2">
      <c r="B175">
        <v>398</v>
      </c>
      <c r="D175" s="4">
        <v>19</v>
      </c>
      <c r="E175" s="4" t="s">
        <v>99</v>
      </c>
      <c r="F175" s="4" t="s">
        <v>100</v>
      </c>
      <c r="G175" s="4">
        <v>5</v>
      </c>
      <c r="H175" s="1">
        <v>0.4694444444444445</v>
      </c>
      <c r="I175">
        <v>2</v>
      </c>
      <c r="J175" s="21">
        <v>0.125</v>
      </c>
    </row>
    <row r="176" spans="1:10" x14ac:dyDescent="0.2">
      <c r="A176">
        <v>1</v>
      </c>
      <c r="B176">
        <v>401</v>
      </c>
      <c r="C176">
        <v>1</v>
      </c>
      <c r="D176" s="4">
        <v>19</v>
      </c>
      <c r="E176" s="4" t="s">
        <v>99</v>
      </c>
      <c r="F176" s="4" t="s">
        <v>100</v>
      </c>
      <c r="G176" s="4">
        <v>5</v>
      </c>
      <c r="H176" s="1">
        <v>0.4694444444444445</v>
      </c>
      <c r="I176">
        <v>0.5</v>
      </c>
      <c r="J176" s="21">
        <v>0.1875</v>
      </c>
    </row>
    <row r="177" spans="1:10" x14ac:dyDescent="0.2">
      <c r="B177">
        <v>402</v>
      </c>
      <c r="D177">
        <f>10</f>
        <v>10</v>
      </c>
      <c r="E177" t="s">
        <v>21</v>
      </c>
      <c r="F177" t="s">
        <v>22</v>
      </c>
      <c r="G177">
        <f>4</f>
        <v>4</v>
      </c>
      <c r="H177">
        <f>12</f>
        <v>12</v>
      </c>
      <c r="I177">
        <v>1</v>
      </c>
      <c r="J177" s="21">
        <v>7.2916666666666671E-2</v>
      </c>
    </row>
    <row r="178" spans="1:10" x14ac:dyDescent="0.2">
      <c r="B178">
        <v>403</v>
      </c>
      <c r="D178">
        <f>6</f>
        <v>6</v>
      </c>
      <c r="E178" t="s">
        <v>15</v>
      </c>
      <c r="F178" t="s">
        <v>16</v>
      </c>
      <c r="G178">
        <v>5</v>
      </c>
      <c r="H178">
        <v>12</v>
      </c>
      <c r="I178">
        <v>2</v>
      </c>
      <c r="J178" s="21">
        <v>4.1666666666666664E-2</v>
      </c>
    </row>
    <row r="179" spans="1:10" x14ac:dyDescent="0.2">
      <c r="B179">
        <v>405</v>
      </c>
      <c r="D179">
        <f>11</f>
        <v>11</v>
      </c>
      <c r="E179" t="s">
        <v>23</v>
      </c>
      <c r="F179" t="s">
        <v>24</v>
      </c>
      <c r="G179">
        <v>3</v>
      </c>
      <c r="H179">
        <v>12</v>
      </c>
      <c r="I179">
        <v>0.25</v>
      </c>
      <c r="J179" s="21">
        <v>0.40972222222222227</v>
      </c>
    </row>
    <row r="180" spans="1:10" x14ac:dyDescent="0.2">
      <c r="A180">
        <v>1</v>
      </c>
      <c r="B180">
        <v>414</v>
      </c>
      <c r="C180">
        <v>1</v>
      </c>
      <c r="D180">
        <f>3</f>
        <v>3</v>
      </c>
      <c r="E180" t="s">
        <v>9</v>
      </c>
      <c r="F180" t="s">
        <v>10</v>
      </c>
      <c r="G180">
        <v>2</v>
      </c>
      <c r="H180">
        <v>12</v>
      </c>
      <c r="I180">
        <v>1</v>
      </c>
      <c r="J180" s="21">
        <v>0.23958333333333334</v>
      </c>
    </row>
    <row r="181" spans="1:10" x14ac:dyDescent="0.2">
      <c r="B181">
        <v>416</v>
      </c>
      <c r="D181" s="4">
        <f>9</f>
        <v>9</v>
      </c>
      <c r="E181" s="4" t="s">
        <v>20</v>
      </c>
      <c r="F181" s="4" t="s">
        <v>19</v>
      </c>
      <c r="G181" s="4">
        <f>1</f>
        <v>1</v>
      </c>
      <c r="H181" s="4">
        <f>12</f>
        <v>12</v>
      </c>
      <c r="I181">
        <v>0.25</v>
      </c>
      <c r="J181" s="21">
        <v>0.22916666666666666</v>
      </c>
    </row>
    <row r="182" spans="1:10" x14ac:dyDescent="0.2">
      <c r="A182">
        <v>1</v>
      </c>
      <c r="B182">
        <v>417</v>
      </c>
      <c r="C182">
        <v>1</v>
      </c>
      <c r="D182" s="4">
        <v>19</v>
      </c>
      <c r="E182" s="4" t="s">
        <v>99</v>
      </c>
      <c r="F182" s="4" t="s">
        <v>100</v>
      </c>
      <c r="G182" s="4">
        <v>5</v>
      </c>
      <c r="H182" s="1">
        <v>0.4694444444444445</v>
      </c>
      <c r="I182">
        <v>1</v>
      </c>
      <c r="J182" s="21">
        <v>0.23958333333333334</v>
      </c>
    </row>
    <row r="183" spans="1:10" x14ac:dyDescent="0.2">
      <c r="B183">
        <v>419</v>
      </c>
      <c r="D183" s="4">
        <f>13</f>
        <v>13</v>
      </c>
      <c r="E183" s="4" t="s">
        <v>34</v>
      </c>
      <c r="F183" s="4" t="s">
        <v>33</v>
      </c>
      <c r="G183" s="4">
        <v>5</v>
      </c>
      <c r="H183" s="15">
        <v>0.42569444444444443</v>
      </c>
      <c r="I183">
        <v>1</v>
      </c>
      <c r="J183" s="21">
        <v>0.32291666666666669</v>
      </c>
    </row>
    <row r="184" spans="1:10" x14ac:dyDescent="0.2">
      <c r="B184">
        <v>421</v>
      </c>
      <c r="D184" s="4">
        <v>16</v>
      </c>
      <c r="E184" s="4" t="s">
        <v>37</v>
      </c>
      <c r="F184" s="4" t="s">
        <v>28</v>
      </c>
      <c r="G184" s="4">
        <v>2</v>
      </c>
      <c r="H184" s="4">
        <v>12</v>
      </c>
      <c r="I184">
        <v>0.5</v>
      </c>
      <c r="J184" s="21">
        <v>0.27083333333333331</v>
      </c>
    </row>
    <row r="185" spans="1:10" x14ac:dyDescent="0.2">
      <c r="A185">
        <v>1</v>
      </c>
      <c r="B185">
        <v>425</v>
      </c>
      <c r="C185">
        <v>1</v>
      </c>
      <c r="D185" s="4">
        <v>14</v>
      </c>
      <c r="E185" s="4" t="s">
        <v>35</v>
      </c>
      <c r="F185" s="4" t="s">
        <v>26</v>
      </c>
      <c r="G185" s="4">
        <v>3</v>
      </c>
      <c r="H185" s="4">
        <v>12</v>
      </c>
      <c r="I185">
        <v>2</v>
      </c>
      <c r="J185" s="21">
        <v>0.29166666666666669</v>
      </c>
    </row>
    <row r="186" spans="1:10" x14ac:dyDescent="0.2">
      <c r="A186">
        <v>1</v>
      </c>
      <c r="B186">
        <v>427</v>
      </c>
      <c r="D186">
        <f>3</f>
        <v>3</v>
      </c>
      <c r="E186" t="s">
        <v>9</v>
      </c>
      <c r="F186" t="s">
        <v>10</v>
      </c>
      <c r="G186">
        <v>2</v>
      </c>
      <c r="H186">
        <v>12</v>
      </c>
      <c r="I186">
        <v>5</v>
      </c>
      <c r="J186" s="21">
        <v>4.1666666666666664E-2</v>
      </c>
    </row>
    <row r="187" spans="1:10" x14ac:dyDescent="0.2">
      <c r="B187">
        <v>429</v>
      </c>
      <c r="D187" s="4">
        <v>17</v>
      </c>
      <c r="E187" s="4" t="s">
        <v>38</v>
      </c>
      <c r="F187" s="4" t="s">
        <v>29</v>
      </c>
      <c r="G187" s="4">
        <v>2</v>
      </c>
      <c r="H187" s="12">
        <v>12</v>
      </c>
      <c r="I187">
        <v>1</v>
      </c>
      <c r="J187" s="21">
        <v>0.40625</v>
      </c>
    </row>
    <row r="188" spans="1:10" x14ac:dyDescent="0.2">
      <c r="B188">
        <v>431</v>
      </c>
      <c r="D188" s="4">
        <v>17</v>
      </c>
      <c r="E188" s="4" t="s">
        <v>38</v>
      </c>
      <c r="F188" s="4" t="s">
        <v>29</v>
      </c>
      <c r="G188" s="4">
        <v>2</v>
      </c>
      <c r="H188" s="12">
        <v>12</v>
      </c>
      <c r="I188">
        <v>0.5</v>
      </c>
      <c r="J188" s="21">
        <v>0.4375</v>
      </c>
    </row>
    <row r="189" spans="1:10" x14ac:dyDescent="0.2">
      <c r="B189">
        <v>435</v>
      </c>
      <c r="D189" s="4">
        <v>15</v>
      </c>
      <c r="E189" s="4" t="s">
        <v>36</v>
      </c>
      <c r="F189" s="4" t="s">
        <v>27</v>
      </c>
      <c r="G189" s="4">
        <v>8</v>
      </c>
      <c r="H189" s="15">
        <v>0.32847222222222222</v>
      </c>
      <c r="I189">
        <v>1</v>
      </c>
      <c r="J189" s="21"/>
    </row>
    <row r="190" spans="1:10" x14ac:dyDescent="0.2">
      <c r="A190">
        <v>1</v>
      </c>
      <c r="B190">
        <v>436</v>
      </c>
      <c r="D190">
        <v>1</v>
      </c>
      <c r="E190" s="19" t="s">
        <v>7</v>
      </c>
      <c r="F190" s="19" t="s">
        <v>8</v>
      </c>
      <c r="G190" s="19">
        <v>3</v>
      </c>
      <c r="H190" s="19">
        <v>12</v>
      </c>
      <c r="I190">
        <v>0.25</v>
      </c>
      <c r="J190" s="21">
        <v>0.30555555555555552</v>
      </c>
    </row>
    <row r="191" spans="1:10" x14ac:dyDescent="0.2">
      <c r="B191">
        <v>437</v>
      </c>
      <c r="D191" s="4">
        <v>16</v>
      </c>
      <c r="E191" s="4" t="s">
        <v>37</v>
      </c>
      <c r="F191" s="4" t="s">
        <v>28</v>
      </c>
      <c r="G191" s="4">
        <v>2</v>
      </c>
      <c r="H191" s="4">
        <v>12</v>
      </c>
      <c r="I191">
        <v>1</v>
      </c>
      <c r="J191" s="21">
        <v>7.2916666666666671E-2</v>
      </c>
    </row>
    <row r="192" spans="1:10" x14ac:dyDescent="0.2">
      <c r="A192">
        <v>1</v>
      </c>
      <c r="B192">
        <v>440</v>
      </c>
      <c r="C192">
        <v>1</v>
      </c>
      <c r="D192" s="4">
        <f>9</f>
        <v>9</v>
      </c>
      <c r="E192" s="4" t="s">
        <v>20</v>
      </c>
      <c r="F192" s="4" t="s">
        <v>19</v>
      </c>
      <c r="G192" s="4">
        <f>1</f>
        <v>1</v>
      </c>
      <c r="H192" s="4">
        <f>12</f>
        <v>12</v>
      </c>
      <c r="I192">
        <v>2</v>
      </c>
      <c r="J192" s="21">
        <v>0.29166666666666669</v>
      </c>
    </row>
    <row r="193" spans="1:17" x14ac:dyDescent="0.2">
      <c r="A193">
        <v>1</v>
      </c>
      <c r="B193">
        <v>441</v>
      </c>
      <c r="C193">
        <v>1</v>
      </c>
      <c r="D193">
        <f>7</f>
        <v>7</v>
      </c>
      <c r="E193" t="s">
        <v>17</v>
      </c>
      <c r="F193" t="s">
        <v>18</v>
      </c>
      <c r="G193">
        <f>6</f>
        <v>6</v>
      </c>
      <c r="H193" s="20">
        <v>0.4597222222222222</v>
      </c>
      <c r="I193">
        <v>1</v>
      </c>
      <c r="J193" s="21">
        <v>0.23958333333333334</v>
      </c>
    </row>
    <row r="194" spans="1:17" x14ac:dyDescent="0.2">
      <c r="B194">
        <v>443</v>
      </c>
      <c r="D194" s="4">
        <v>20</v>
      </c>
      <c r="E194" s="4" t="s">
        <v>98</v>
      </c>
      <c r="F194" s="4" t="s">
        <v>27</v>
      </c>
      <c r="G194" s="4">
        <v>8</v>
      </c>
      <c r="H194" s="1">
        <v>0.42569444444444443</v>
      </c>
      <c r="I194">
        <v>0.5</v>
      </c>
      <c r="J194" s="21"/>
    </row>
    <row r="195" spans="1:17" x14ac:dyDescent="0.2">
      <c r="B195">
        <v>444</v>
      </c>
      <c r="D195" s="4">
        <v>20</v>
      </c>
      <c r="E195" s="4" t="s">
        <v>98</v>
      </c>
      <c r="F195" s="4" t="s">
        <v>27</v>
      </c>
      <c r="G195" s="4">
        <v>8</v>
      </c>
      <c r="H195" s="1">
        <v>0.42569444444444443</v>
      </c>
      <c r="I195">
        <v>0.5</v>
      </c>
      <c r="J195" s="21"/>
    </row>
    <row r="196" spans="1:17" x14ac:dyDescent="0.2">
      <c r="B196">
        <v>446</v>
      </c>
      <c r="D196" s="4">
        <v>19</v>
      </c>
      <c r="E196" s="4" t="s">
        <v>99</v>
      </c>
      <c r="F196" s="4" t="s">
        <v>100</v>
      </c>
      <c r="G196" s="4">
        <v>5</v>
      </c>
      <c r="H196" s="1">
        <v>0.4694444444444445</v>
      </c>
      <c r="I196">
        <v>1</v>
      </c>
      <c r="J196" s="21">
        <v>0.15625</v>
      </c>
    </row>
    <row r="197" spans="1:17" x14ac:dyDescent="0.2">
      <c r="B197">
        <v>447</v>
      </c>
      <c r="D197">
        <f>10</f>
        <v>10</v>
      </c>
      <c r="E197" t="s">
        <v>21</v>
      </c>
      <c r="F197" t="s">
        <v>22</v>
      </c>
      <c r="G197">
        <f>4</f>
        <v>4</v>
      </c>
      <c r="H197">
        <f>12</f>
        <v>12</v>
      </c>
      <c r="I197">
        <v>2</v>
      </c>
      <c r="J197" s="21">
        <v>0.375</v>
      </c>
    </row>
    <row r="198" spans="1:17" x14ac:dyDescent="0.2">
      <c r="B198">
        <v>454</v>
      </c>
      <c r="D198" s="4">
        <v>20</v>
      </c>
      <c r="E198" s="4" t="s">
        <v>98</v>
      </c>
      <c r="F198" s="4" t="s">
        <v>27</v>
      </c>
      <c r="G198" s="4">
        <v>8</v>
      </c>
      <c r="H198" s="1">
        <v>0.42569444444444443</v>
      </c>
      <c r="I198">
        <v>0.25</v>
      </c>
      <c r="J198" s="21"/>
    </row>
    <row r="199" spans="1:17" x14ac:dyDescent="0.2">
      <c r="A199">
        <v>1</v>
      </c>
      <c r="B199">
        <v>455</v>
      </c>
      <c r="C199">
        <v>1</v>
      </c>
      <c r="D199" s="4">
        <f>9</f>
        <v>9</v>
      </c>
      <c r="E199" s="4" t="s">
        <v>20</v>
      </c>
      <c r="F199" s="4" t="s">
        <v>19</v>
      </c>
      <c r="G199" s="4">
        <f>1</f>
        <v>1</v>
      </c>
      <c r="H199" s="4">
        <f>12</f>
        <v>12</v>
      </c>
      <c r="I199">
        <v>0.25</v>
      </c>
      <c r="J199" s="21">
        <v>0.15277777777777776</v>
      </c>
    </row>
    <row r="200" spans="1:17" x14ac:dyDescent="0.2">
      <c r="A200">
        <v>1</v>
      </c>
      <c r="B200">
        <v>457</v>
      </c>
      <c r="D200">
        <v>1</v>
      </c>
      <c r="E200" t="s">
        <v>7</v>
      </c>
      <c r="F200" t="s">
        <v>8</v>
      </c>
      <c r="G200">
        <v>3</v>
      </c>
      <c r="H200">
        <v>12</v>
      </c>
      <c r="I200">
        <v>0.5</v>
      </c>
      <c r="J200" s="21">
        <v>0.10416666666666667</v>
      </c>
      <c r="P200" s="4"/>
    </row>
    <row r="201" spans="1:17" x14ac:dyDescent="0.2">
      <c r="A201">
        <v>1</v>
      </c>
      <c r="B201">
        <v>460</v>
      </c>
      <c r="C201">
        <v>1</v>
      </c>
      <c r="D201">
        <f>10</f>
        <v>10</v>
      </c>
      <c r="E201" t="s">
        <v>21</v>
      </c>
      <c r="F201" t="s">
        <v>22</v>
      </c>
      <c r="G201">
        <f>4</f>
        <v>4</v>
      </c>
      <c r="H201">
        <f>12</f>
        <v>12</v>
      </c>
      <c r="I201">
        <v>0.5</v>
      </c>
      <c r="J201" s="21">
        <v>0.1875</v>
      </c>
    </row>
    <row r="202" spans="1:17" x14ac:dyDescent="0.2">
      <c r="A202">
        <v>1</v>
      </c>
      <c r="B202">
        <v>471</v>
      </c>
      <c r="C202">
        <v>1</v>
      </c>
      <c r="D202" s="4">
        <f>9</f>
        <v>9</v>
      </c>
      <c r="E202" s="4" t="s">
        <v>20</v>
      </c>
      <c r="F202" s="4" t="s">
        <v>19</v>
      </c>
      <c r="G202" s="4">
        <f>1</f>
        <v>1</v>
      </c>
      <c r="H202" s="4">
        <f>12</f>
        <v>12</v>
      </c>
      <c r="I202">
        <v>5</v>
      </c>
      <c r="J202" s="21">
        <v>0.25</v>
      </c>
      <c r="Q202" s="4"/>
    </row>
    <row r="203" spans="1:17" x14ac:dyDescent="0.2">
      <c r="B203">
        <v>475</v>
      </c>
      <c r="D203" s="4">
        <v>15</v>
      </c>
      <c r="E203" s="4" t="s">
        <v>36</v>
      </c>
      <c r="F203" s="4" t="s">
        <v>27</v>
      </c>
      <c r="G203" s="4">
        <v>8</v>
      </c>
      <c r="H203" s="15">
        <v>0.32847222222222222</v>
      </c>
      <c r="I203">
        <v>0.5</v>
      </c>
      <c r="J203" s="21"/>
      <c r="Q203" s="15"/>
    </row>
    <row r="204" spans="1:17" x14ac:dyDescent="0.2">
      <c r="B204">
        <v>482</v>
      </c>
      <c r="D204" s="4">
        <v>19</v>
      </c>
      <c r="E204" s="4" t="s">
        <v>99</v>
      </c>
      <c r="F204" s="4" t="s">
        <v>100</v>
      </c>
      <c r="G204" s="4">
        <v>5</v>
      </c>
      <c r="H204" s="1">
        <v>0.4694444444444445</v>
      </c>
      <c r="I204">
        <v>2</v>
      </c>
      <c r="J204" s="21">
        <v>4.1666666666666664E-2</v>
      </c>
      <c r="Q204" s="4"/>
    </row>
    <row r="205" spans="1:17" x14ac:dyDescent="0.2">
      <c r="B205">
        <v>483</v>
      </c>
      <c r="D205" s="4">
        <v>20</v>
      </c>
      <c r="E205" s="4" t="s">
        <v>98</v>
      </c>
      <c r="F205" s="4" t="s">
        <v>27</v>
      </c>
      <c r="G205" s="4">
        <v>8</v>
      </c>
      <c r="H205" s="1">
        <v>0.42569444444444443</v>
      </c>
      <c r="I205">
        <v>1</v>
      </c>
      <c r="J205" s="21"/>
      <c r="Q205" s="15"/>
    </row>
    <row r="206" spans="1:17" x14ac:dyDescent="0.2">
      <c r="B206">
        <v>484</v>
      </c>
      <c r="D206">
        <f>11</f>
        <v>11</v>
      </c>
      <c r="E206" t="s">
        <v>23</v>
      </c>
      <c r="F206" t="s">
        <v>24</v>
      </c>
      <c r="G206">
        <v>3</v>
      </c>
      <c r="H206">
        <v>12</v>
      </c>
      <c r="I206">
        <v>0.25</v>
      </c>
      <c r="J206" s="21">
        <v>5.5555555555555552E-2</v>
      </c>
      <c r="Q206" s="4"/>
    </row>
    <row r="207" spans="1:17" x14ac:dyDescent="0.2">
      <c r="A207">
        <v>1</v>
      </c>
      <c r="B207">
        <v>486</v>
      </c>
      <c r="C207">
        <v>1</v>
      </c>
      <c r="D207" s="4">
        <v>15</v>
      </c>
      <c r="E207" s="4" t="s">
        <v>36</v>
      </c>
      <c r="F207" s="4" t="s">
        <v>27</v>
      </c>
      <c r="G207" s="4">
        <v>8</v>
      </c>
      <c r="H207" s="15">
        <v>0.32847222222222222</v>
      </c>
      <c r="I207">
        <v>0.25</v>
      </c>
      <c r="J207" s="21">
        <v>4.5138888888888888E-2</v>
      </c>
      <c r="Q207" s="12"/>
    </row>
    <row r="208" spans="1:17" x14ac:dyDescent="0.2">
      <c r="B208">
        <v>487</v>
      </c>
      <c r="D208" s="4">
        <v>17</v>
      </c>
      <c r="E208" s="4" t="s">
        <v>38</v>
      </c>
      <c r="F208" s="4" t="s">
        <v>29</v>
      </c>
      <c r="G208" s="4">
        <v>2</v>
      </c>
      <c r="H208" s="12">
        <v>12</v>
      </c>
      <c r="I208">
        <v>5</v>
      </c>
      <c r="J208" s="21">
        <v>4.1666666666666664E-2</v>
      </c>
    </row>
    <row r="209" spans="1:16" x14ac:dyDescent="0.2">
      <c r="B209">
        <v>488</v>
      </c>
      <c r="D209">
        <f>5</f>
        <v>5</v>
      </c>
      <c r="E209" t="s">
        <v>13</v>
      </c>
      <c r="F209" t="s">
        <v>14</v>
      </c>
      <c r="G209">
        <v>3</v>
      </c>
      <c r="H209">
        <v>12</v>
      </c>
      <c r="I209">
        <v>2</v>
      </c>
      <c r="J209" s="21">
        <v>0.125</v>
      </c>
    </row>
    <row r="210" spans="1:16" x14ac:dyDescent="0.2">
      <c r="B210">
        <v>491</v>
      </c>
      <c r="D210" s="4">
        <f>9</f>
        <v>9</v>
      </c>
      <c r="E210" s="4" t="s">
        <v>20</v>
      </c>
      <c r="F210" s="4" t="s">
        <v>19</v>
      </c>
      <c r="G210" s="4">
        <f>1</f>
        <v>1</v>
      </c>
      <c r="H210" s="4">
        <f>12</f>
        <v>12</v>
      </c>
      <c r="I210">
        <v>1</v>
      </c>
      <c r="J210" s="21">
        <v>7.2916666666666671E-2</v>
      </c>
    </row>
    <row r="211" spans="1:16" x14ac:dyDescent="0.2">
      <c r="B211">
        <v>494</v>
      </c>
      <c r="D211" s="4">
        <v>17</v>
      </c>
      <c r="E211" s="4" t="s">
        <v>38</v>
      </c>
      <c r="F211" s="4" t="s">
        <v>29</v>
      </c>
      <c r="G211" s="4">
        <v>2</v>
      </c>
      <c r="H211" s="12">
        <v>12</v>
      </c>
      <c r="I211">
        <v>0.25</v>
      </c>
      <c r="J211" s="21">
        <v>0.40972222222222227</v>
      </c>
      <c r="M211" s="4"/>
      <c r="P211" s="4"/>
    </row>
    <row r="212" spans="1:16" x14ac:dyDescent="0.2">
      <c r="B212">
        <v>495</v>
      </c>
      <c r="D212" s="4">
        <v>20</v>
      </c>
      <c r="E212" s="4" t="s">
        <v>98</v>
      </c>
      <c r="F212" s="4" t="s">
        <v>27</v>
      </c>
      <c r="G212" s="4">
        <v>8</v>
      </c>
      <c r="H212" s="1">
        <v>0.42569444444444443</v>
      </c>
      <c r="I212">
        <v>5</v>
      </c>
      <c r="J212" s="21"/>
    </row>
    <row r="213" spans="1:16" x14ac:dyDescent="0.2">
      <c r="B213">
        <v>496</v>
      </c>
      <c r="D213" s="4">
        <v>14</v>
      </c>
      <c r="E213" s="4" t="s">
        <v>35</v>
      </c>
      <c r="F213" s="4" t="s">
        <v>26</v>
      </c>
      <c r="G213" s="4">
        <v>3</v>
      </c>
      <c r="H213" s="4">
        <v>12</v>
      </c>
      <c r="I213">
        <v>0.25</v>
      </c>
      <c r="J213" s="21">
        <v>0.22916666666666666</v>
      </c>
    </row>
    <row r="214" spans="1:16" x14ac:dyDescent="0.2">
      <c r="A214">
        <v>1</v>
      </c>
      <c r="B214">
        <v>498</v>
      </c>
      <c r="C214">
        <v>1</v>
      </c>
      <c r="D214">
        <f>11</f>
        <v>11</v>
      </c>
      <c r="E214" t="s">
        <v>23</v>
      </c>
      <c r="F214" t="s">
        <v>24</v>
      </c>
      <c r="G214">
        <v>3</v>
      </c>
      <c r="H214">
        <v>12</v>
      </c>
      <c r="I214">
        <v>1</v>
      </c>
      <c r="J214" s="21">
        <v>0.23958333333333334</v>
      </c>
    </row>
    <row r="215" spans="1:16" x14ac:dyDescent="0.2">
      <c r="B215">
        <v>499</v>
      </c>
      <c r="D215" s="4">
        <f>12</f>
        <v>12</v>
      </c>
      <c r="E215" s="4" t="s">
        <v>31</v>
      </c>
      <c r="F215" s="4" t="s">
        <v>25</v>
      </c>
      <c r="G215" s="4">
        <v>7</v>
      </c>
      <c r="H215" s="4">
        <v>12</v>
      </c>
      <c r="I215">
        <v>0.25</v>
      </c>
      <c r="J215" s="21">
        <v>0.22916666666666666</v>
      </c>
    </row>
    <row r="216" spans="1:16" x14ac:dyDescent="0.2">
      <c r="B216">
        <v>500</v>
      </c>
      <c r="D216">
        <f>7</f>
        <v>7</v>
      </c>
      <c r="E216" t="s">
        <v>17</v>
      </c>
      <c r="F216" t="s">
        <v>18</v>
      </c>
      <c r="G216">
        <f>6</f>
        <v>6</v>
      </c>
      <c r="H216" s="20">
        <v>0.4597222222222222</v>
      </c>
      <c r="I216">
        <v>0.25</v>
      </c>
      <c r="J216" s="21">
        <v>0.40972222222222227</v>
      </c>
    </row>
    <row r="217" spans="1:16" x14ac:dyDescent="0.2">
      <c r="B217">
        <v>502</v>
      </c>
      <c r="D217" s="4">
        <f>13</f>
        <v>13</v>
      </c>
      <c r="E217" s="4" t="s">
        <v>34</v>
      </c>
      <c r="F217" s="4" t="s">
        <v>33</v>
      </c>
      <c r="G217" s="4">
        <v>5</v>
      </c>
      <c r="H217" s="15">
        <v>0.42569444444444443</v>
      </c>
      <c r="I217">
        <v>0.25</v>
      </c>
      <c r="J217" s="21">
        <v>0.40972222222222227</v>
      </c>
    </row>
    <row r="218" spans="1:16" x14ac:dyDescent="0.2">
      <c r="A218">
        <v>1</v>
      </c>
      <c r="B218">
        <v>503</v>
      </c>
      <c r="C218">
        <v>1</v>
      </c>
      <c r="D218">
        <v>1</v>
      </c>
      <c r="E218" t="s">
        <v>7</v>
      </c>
      <c r="F218" t="s">
        <v>8</v>
      </c>
      <c r="G218">
        <v>3</v>
      </c>
      <c r="H218">
        <v>12</v>
      </c>
      <c r="I218">
        <v>2</v>
      </c>
      <c r="J218" s="21">
        <v>0.29166666666666669</v>
      </c>
    </row>
    <row r="219" spans="1:16" x14ac:dyDescent="0.2">
      <c r="B219">
        <v>504</v>
      </c>
      <c r="D219" s="4">
        <f>9</f>
        <v>9</v>
      </c>
      <c r="E219" s="4" t="s">
        <v>20</v>
      </c>
      <c r="F219" s="4" t="s">
        <v>19</v>
      </c>
      <c r="G219" s="4">
        <f>1</f>
        <v>1</v>
      </c>
      <c r="H219" s="4">
        <f>12</f>
        <v>12</v>
      </c>
      <c r="I219">
        <v>0.25</v>
      </c>
      <c r="J219" s="21">
        <v>0.30555555555555552</v>
      </c>
    </row>
    <row r="220" spans="1:16" x14ac:dyDescent="0.2">
      <c r="B220">
        <v>505</v>
      </c>
      <c r="D220">
        <f>7</f>
        <v>7</v>
      </c>
      <c r="E220" t="s">
        <v>17</v>
      </c>
      <c r="F220" t="s">
        <v>18</v>
      </c>
      <c r="G220">
        <f>6</f>
        <v>6</v>
      </c>
      <c r="H220" s="20">
        <v>0.4597222222222222</v>
      </c>
      <c r="I220">
        <v>0.5</v>
      </c>
      <c r="J220" s="21">
        <v>0.27083333333333331</v>
      </c>
    </row>
    <row r="221" spans="1:16" x14ac:dyDescent="0.2">
      <c r="A221">
        <v>1</v>
      </c>
      <c r="B221">
        <v>507</v>
      </c>
      <c r="C221">
        <v>1</v>
      </c>
      <c r="D221" s="4">
        <v>18</v>
      </c>
      <c r="E221" s="4" t="s">
        <v>39</v>
      </c>
      <c r="F221" s="4" t="s">
        <v>30</v>
      </c>
      <c r="G221" s="4">
        <v>7</v>
      </c>
      <c r="H221" s="4">
        <v>12</v>
      </c>
      <c r="I221">
        <v>5</v>
      </c>
      <c r="J221" s="21">
        <v>0.25</v>
      </c>
      <c r="M221" s="4"/>
      <c r="P221" s="4"/>
    </row>
    <row r="222" spans="1:16" x14ac:dyDescent="0.2">
      <c r="B222">
        <v>509</v>
      </c>
      <c r="D222" s="4">
        <v>17</v>
      </c>
      <c r="E222" s="4" t="s">
        <v>38</v>
      </c>
      <c r="F222" s="4" t="s">
        <v>29</v>
      </c>
      <c r="G222" s="4">
        <v>2</v>
      </c>
      <c r="H222" s="12">
        <v>12</v>
      </c>
      <c r="I222">
        <v>0.25</v>
      </c>
      <c r="J222" s="21">
        <v>5.5555555555555552E-2</v>
      </c>
    </row>
    <row r="223" spans="1:16" x14ac:dyDescent="0.2">
      <c r="B223">
        <v>520</v>
      </c>
      <c r="D223">
        <f>3</f>
        <v>3</v>
      </c>
      <c r="E223" t="s">
        <v>9</v>
      </c>
      <c r="F223" t="s">
        <v>10</v>
      </c>
      <c r="G223">
        <v>2</v>
      </c>
      <c r="H223">
        <v>12</v>
      </c>
      <c r="I223">
        <v>0.5</v>
      </c>
      <c r="J223" s="21">
        <v>0.4375</v>
      </c>
    </row>
    <row r="224" spans="1:16" x14ac:dyDescent="0.2">
      <c r="A224">
        <v>1</v>
      </c>
      <c r="B224">
        <v>527</v>
      </c>
      <c r="C224">
        <v>1</v>
      </c>
      <c r="D224" s="4">
        <f>12</f>
        <v>12</v>
      </c>
      <c r="E224" s="4" t="s">
        <v>31</v>
      </c>
      <c r="F224" s="4" t="s">
        <v>25</v>
      </c>
      <c r="G224" s="4">
        <v>7</v>
      </c>
      <c r="H224" s="4">
        <v>12</v>
      </c>
      <c r="I224">
        <v>5</v>
      </c>
      <c r="J224" s="21">
        <v>0.25</v>
      </c>
    </row>
    <row r="225" spans="1:16" x14ac:dyDescent="0.2">
      <c r="B225">
        <v>528</v>
      </c>
      <c r="D225" s="4">
        <f>4</f>
        <v>4</v>
      </c>
      <c r="E225" s="4" t="s">
        <v>11</v>
      </c>
      <c r="F225" s="4" t="s">
        <v>12</v>
      </c>
      <c r="G225" s="4">
        <v>7</v>
      </c>
      <c r="H225" s="4">
        <v>12</v>
      </c>
      <c r="I225">
        <v>0.25</v>
      </c>
      <c r="J225" s="21">
        <v>0.22916666666666666</v>
      </c>
    </row>
    <row r="226" spans="1:16" x14ac:dyDescent="0.2">
      <c r="A226">
        <v>1</v>
      </c>
      <c r="B226">
        <v>529</v>
      </c>
      <c r="C226">
        <v>1</v>
      </c>
      <c r="D226" s="4">
        <v>16</v>
      </c>
      <c r="E226" s="4" t="s">
        <v>37</v>
      </c>
      <c r="F226" s="4" t="s">
        <v>28</v>
      </c>
      <c r="G226" s="4">
        <v>2</v>
      </c>
      <c r="H226" s="4">
        <v>12</v>
      </c>
      <c r="I226">
        <v>0.25</v>
      </c>
      <c r="J226" s="21">
        <v>0.15277777777777776</v>
      </c>
    </row>
    <row r="227" spans="1:16" x14ac:dyDescent="0.2">
      <c r="A227">
        <v>1</v>
      </c>
      <c r="B227">
        <v>530</v>
      </c>
      <c r="C227">
        <v>1</v>
      </c>
      <c r="D227" s="4">
        <v>18</v>
      </c>
      <c r="E227" s="4" t="s">
        <v>39</v>
      </c>
      <c r="F227" s="4" t="s">
        <v>30</v>
      </c>
      <c r="G227" s="4">
        <v>7</v>
      </c>
      <c r="H227" s="4">
        <v>12</v>
      </c>
      <c r="I227">
        <v>1</v>
      </c>
      <c r="J227" s="21">
        <v>0.23958333333333334</v>
      </c>
    </row>
    <row r="228" spans="1:16" x14ac:dyDescent="0.2">
      <c r="B228">
        <v>533</v>
      </c>
      <c r="D228" s="4">
        <v>14</v>
      </c>
      <c r="E228" s="4" t="s">
        <v>35</v>
      </c>
      <c r="F228" s="4" t="s">
        <v>26</v>
      </c>
      <c r="G228" s="4">
        <v>3</v>
      </c>
      <c r="H228" s="4">
        <v>12</v>
      </c>
      <c r="I228">
        <v>1</v>
      </c>
      <c r="J228" s="21">
        <v>0.40625</v>
      </c>
    </row>
    <row r="229" spans="1:16" x14ac:dyDescent="0.2">
      <c r="B229">
        <v>534</v>
      </c>
      <c r="D229" s="4">
        <v>19</v>
      </c>
      <c r="E229" s="4" t="s">
        <v>99</v>
      </c>
      <c r="F229" s="4" t="s">
        <v>100</v>
      </c>
      <c r="G229" s="4">
        <v>5</v>
      </c>
      <c r="H229" s="1">
        <v>0.4694444444444445</v>
      </c>
      <c r="I229">
        <v>1</v>
      </c>
      <c r="J229" s="21">
        <v>7.2916666666666671E-2</v>
      </c>
    </row>
    <row r="230" spans="1:16" x14ac:dyDescent="0.2">
      <c r="A230">
        <v>1</v>
      </c>
      <c r="B230">
        <v>536</v>
      </c>
      <c r="C230">
        <v>1</v>
      </c>
      <c r="D230">
        <f>6</f>
        <v>6</v>
      </c>
      <c r="E230" t="s">
        <v>15</v>
      </c>
      <c r="F230" t="s">
        <v>16</v>
      </c>
      <c r="G230">
        <v>5</v>
      </c>
      <c r="H230">
        <v>12</v>
      </c>
      <c r="I230">
        <v>2</v>
      </c>
      <c r="J230" s="21">
        <v>0.29166666666666669</v>
      </c>
    </row>
    <row r="231" spans="1:16" x14ac:dyDescent="0.2">
      <c r="A231">
        <v>1</v>
      </c>
      <c r="B231">
        <v>537</v>
      </c>
      <c r="C231">
        <v>1</v>
      </c>
      <c r="D231">
        <v>1</v>
      </c>
      <c r="E231" t="s">
        <v>7</v>
      </c>
      <c r="F231" t="s">
        <v>8</v>
      </c>
      <c r="G231">
        <v>3</v>
      </c>
      <c r="H231">
        <v>12</v>
      </c>
      <c r="I231">
        <v>0.25</v>
      </c>
      <c r="J231" s="21">
        <v>0.15277777777777776</v>
      </c>
      <c r="P231" s="4"/>
    </row>
    <row r="232" spans="1:16" x14ac:dyDescent="0.2">
      <c r="A232">
        <v>1</v>
      </c>
      <c r="B232">
        <v>538</v>
      </c>
      <c r="C232">
        <v>1</v>
      </c>
      <c r="D232">
        <f>6</f>
        <v>6</v>
      </c>
      <c r="E232" t="s">
        <v>15</v>
      </c>
      <c r="F232" t="s">
        <v>16</v>
      </c>
      <c r="G232">
        <v>5</v>
      </c>
      <c r="H232">
        <v>12</v>
      </c>
      <c r="I232">
        <v>5</v>
      </c>
      <c r="J232" s="21">
        <v>0.25</v>
      </c>
    </row>
    <row r="233" spans="1:16" x14ac:dyDescent="0.2">
      <c r="A233">
        <v>1</v>
      </c>
      <c r="B233">
        <v>539</v>
      </c>
      <c r="C233">
        <v>1</v>
      </c>
      <c r="D233">
        <f>11</f>
        <v>11</v>
      </c>
      <c r="E233" t="s">
        <v>23</v>
      </c>
      <c r="F233" t="s">
        <v>24</v>
      </c>
      <c r="G233">
        <v>3</v>
      </c>
      <c r="H233">
        <v>12</v>
      </c>
      <c r="I233">
        <v>0.5</v>
      </c>
      <c r="J233" s="21">
        <v>0.1875</v>
      </c>
    </row>
    <row r="234" spans="1:16" x14ac:dyDescent="0.2">
      <c r="B234">
        <v>544</v>
      </c>
      <c r="D234" s="4">
        <v>18</v>
      </c>
      <c r="E234" s="4" t="s">
        <v>39</v>
      </c>
      <c r="F234" s="4" t="s">
        <v>30</v>
      </c>
      <c r="G234" s="4">
        <v>7</v>
      </c>
      <c r="H234" s="4">
        <v>12</v>
      </c>
      <c r="I234">
        <v>5</v>
      </c>
      <c r="J234" s="21">
        <v>4.1666666666666664E-2</v>
      </c>
      <c r="M234" s="4"/>
      <c r="P234" s="4"/>
    </row>
    <row r="235" spans="1:16" x14ac:dyDescent="0.2">
      <c r="B235">
        <v>549</v>
      </c>
      <c r="D235">
        <f>3</f>
        <v>3</v>
      </c>
      <c r="E235" t="s">
        <v>9</v>
      </c>
      <c r="F235" t="s">
        <v>10</v>
      </c>
      <c r="G235">
        <v>2</v>
      </c>
      <c r="H235">
        <v>12</v>
      </c>
      <c r="I235">
        <v>0.5</v>
      </c>
      <c r="J235" s="21">
        <v>0.10416666666666667</v>
      </c>
    </row>
    <row r="236" spans="1:16" x14ac:dyDescent="0.2">
      <c r="B236">
        <v>550</v>
      </c>
      <c r="D236">
        <f>3</f>
        <v>3</v>
      </c>
      <c r="E236" t="s">
        <v>9</v>
      </c>
      <c r="F236" t="s">
        <v>10</v>
      </c>
      <c r="G236">
        <v>2</v>
      </c>
      <c r="H236">
        <v>12</v>
      </c>
      <c r="I236">
        <v>0.25</v>
      </c>
      <c r="J236" s="21">
        <v>0.22916666666666666</v>
      </c>
    </row>
    <row r="237" spans="1:16" x14ac:dyDescent="0.2">
      <c r="B237">
        <v>551</v>
      </c>
      <c r="D237">
        <f>6</f>
        <v>6</v>
      </c>
      <c r="E237" t="s">
        <v>15</v>
      </c>
      <c r="F237" t="s">
        <v>16</v>
      </c>
      <c r="G237">
        <v>5</v>
      </c>
      <c r="H237">
        <v>12</v>
      </c>
      <c r="I237">
        <v>0.25</v>
      </c>
      <c r="J237" s="21">
        <v>0.40972222222222227</v>
      </c>
    </row>
    <row r="238" spans="1:16" x14ac:dyDescent="0.2">
      <c r="B238">
        <v>552</v>
      </c>
      <c r="D238">
        <f>7</f>
        <v>7</v>
      </c>
      <c r="E238" t="s">
        <v>17</v>
      </c>
      <c r="F238" t="s">
        <v>18</v>
      </c>
      <c r="G238">
        <f>6</f>
        <v>6</v>
      </c>
      <c r="H238" s="20">
        <v>0.4597222222222222</v>
      </c>
      <c r="I238">
        <v>2</v>
      </c>
      <c r="J238" s="21">
        <v>4.1666666666666664E-2</v>
      </c>
    </row>
    <row r="239" spans="1:16" x14ac:dyDescent="0.2">
      <c r="B239">
        <v>554</v>
      </c>
      <c r="D239" s="4">
        <v>16</v>
      </c>
      <c r="E239" s="4" t="s">
        <v>37</v>
      </c>
      <c r="F239" s="4" t="s">
        <v>28</v>
      </c>
      <c r="G239" s="4">
        <v>2</v>
      </c>
      <c r="H239" s="4">
        <v>12</v>
      </c>
      <c r="I239">
        <v>0.25</v>
      </c>
      <c r="J239" s="21">
        <v>0.22916666666666666</v>
      </c>
    </row>
    <row r="240" spans="1:16" x14ac:dyDescent="0.2">
      <c r="B240">
        <v>556</v>
      </c>
      <c r="D240" s="4">
        <f>8</f>
        <v>8</v>
      </c>
      <c r="E240" s="4" t="s">
        <v>32</v>
      </c>
      <c r="F240" s="4" t="s">
        <v>19</v>
      </c>
      <c r="G240" s="4">
        <f>4</f>
        <v>4</v>
      </c>
      <c r="H240" s="4">
        <f>12</f>
        <v>12</v>
      </c>
      <c r="I240">
        <v>0.5</v>
      </c>
      <c r="J240" s="21">
        <v>0.27083333333333331</v>
      </c>
    </row>
    <row r="241" spans="1:16" x14ac:dyDescent="0.2">
      <c r="A241">
        <v>1</v>
      </c>
      <c r="B241">
        <v>557</v>
      </c>
      <c r="D241">
        <v>1</v>
      </c>
      <c r="E241" t="s">
        <v>7</v>
      </c>
      <c r="F241" t="s">
        <v>8</v>
      </c>
      <c r="G241">
        <v>3</v>
      </c>
      <c r="H241">
        <v>12</v>
      </c>
      <c r="I241">
        <v>1</v>
      </c>
      <c r="J241" s="21">
        <v>0.32291666666666669</v>
      </c>
      <c r="P241" s="4"/>
    </row>
    <row r="242" spans="1:16" x14ac:dyDescent="0.2">
      <c r="B242">
        <v>558</v>
      </c>
      <c r="D242">
        <f>3</f>
        <v>3</v>
      </c>
      <c r="E242" t="s">
        <v>9</v>
      </c>
      <c r="F242" t="s">
        <v>10</v>
      </c>
      <c r="G242">
        <v>2</v>
      </c>
      <c r="H242">
        <v>12</v>
      </c>
      <c r="I242">
        <v>0.25</v>
      </c>
      <c r="J242" s="21">
        <v>0.40972222222222227</v>
      </c>
    </row>
    <row r="243" spans="1:16" x14ac:dyDescent="0.2">
      <c r="A243">
        <v>1</v>
      </c>
      <c r="B243">
        <v>559</v>
      </c>
      <c r="C243">
        <v>1</v>
      </c>
      <c r="D243" s="4">
        <f>4</f>
        <v>4</v>
      </c>
      <c r="E243" s="4" t="s">
        <v>11</v>
      </c>
      <c r="F243" s="4" t="s">
        <v>12</v>
      </c>
      <c r="G243" s="4">
        <v>7</v>
      </c>
      <c r="H243" s="4">
        <v>12</v>
      </c>
      <c r="I243">
        <v>2</v>
      </c>
      <c r="J243" s="21">
        <v>0.29166666666666669</v>
      </c>
    </row>
    <row r="244" spans="1:16" x14ac:dyDescent="0.2">
      <c r="B244">
        <v>560</v>
      </c>
      <c r="D244" s="4">
        <f>12</f>
        <v>12</v>
      </c>
      <c r="E244" s="4" t="s">
        <v>31</v>
      </c>
      <c r="F244" s="4" t="s">
        <v>25</v>
      </c>
      <c r="G244" s="4">
        <v>7</v>
      </c>
      <c r="H244" s="4">
        <v>12</v>
      </c>
      <c r="I244">
        <v>0.5</v>
      </c>
      <c r="J244" s="21">
        <v>0.4375</v>
      </c>
    </row>
    <row r="245" spans="1:16" x14ac:dyDescent="0.2">
      <c r="A245">
        <v>1</v>
      </c>
      <c r="B245">
        <v>562</v>
      </c>
      <c r="C245">
        <v>1</v>
      </c>
      <c r="D245">
        <f>3</f>
        <v>3</v>
      </c>
      <c r="E245" t="s">
        <v>9</v>
      </c>
      <c r="F245" t="s">
        <v>10</v>
      </c>
      <c r="G245">
        <v>2</v>
      </c>
      <c r="H245">
        <v>12</v>
      </c>
      <c r="I245">
        <v>0.5</v>
      </c>
      <c r="J245" s="21">
        <v>0.1875</v>
      </c>
    </row>
    <row r="246" spans="1:16" x14ac:dyDescent="0.2">
      <c r="B246">
        <v>565</v>
      </c>
      <c r="D246" s="4">
        <v>17</v>
      </c>
      <c r="E246" s="4" t="s">
        <v>38</v>
      </c>
      <c r="F246" s="4" t="s">
        <v>29</v>
      </c>
      <c r="G246" s="4">
        <v>2</v>
      </c>
      <c r="H246" s="12">
        <v>12</v>
      </c>
      <c r="I246">
        <v>2</v>
      </c>
      <c r="J246" s="21">
        <v>0.125</v>
      </c>
    </row>
    <row r="247" spans="1:16" x14ac:dyDescent="0.2">
      <c r="B247">
        <v>566</v>
      </c>
      <c r="D247" s="4">
        <v>15</v>
      </c>
      <c r="E247" s="4" t="s">
        <v>36</v>
      </c>
      <c r="F247" s="4" t="s">
        <v>27</v>
      </c>
      <c r="G247" s="4">
        <v>8</v>
      </c>
      <c r="H247" s="15">
        <v>0.32847222222222222</v>
      </c>
      <c r="I247">
        <v>1</v>
      </c>
      <c r="J247" s="21"/>
    </row>
    <row r="248" spans="1:16" x14ac:dyDescent="0.2">
      <c r="B248">
        <v>567</v>
      </c>
      <c r="D248" s="4">
        <v>15</v>
      </c>
      <c r="E248" s="4" t="s">
        <v>36</v>
      </c>
      <c r="F248" s="4" t="s">
        <v>27</v>
      </c>
      <c r="G248" s="4">
        <v>8</v>
      </c>
      <c r="H248" s="15">
        <v>0.32847222222222222</v>
      </c>
      <c r="I248">
        <v>0.25</v>
      </c>
      <c r="J248" s="21"/>
    </row>
    <row r="249" spans="1:16" x14ac:dyDescent="0.2">
      <c r="B249">
        <v>570</v>
      </c>
      <c r="D249">
        <f>3</f>
        <v>3</v>
      </c>
      <c r="E249" t="s">
        <v>9</v>
      </c>
      <c r="F249" t="s">
        <v>10</v>
      </c>
      <c r="G249">
        <v>2</v>
      </c>
      <c r="H249">
        <v>12</v>
      </c>
      <c r="I249">
        <v>2</v>
      </c>
      <c r="J249" s="21">
        <v>0.20833333333333334</v>
      </c>
    </row>
    <row r="250" spans="1:16" x14ac:dyDescent="0.2">
      <c r="B250">
        <v>574</v>
      </c>
      <c r="D250" s="4">
        <v>18</v>
      </c>
      <c r="E250" s="4" t="s">
        <v>39</v>
      </c>
      <c r="F250" s="4" t="s">
        <v>30</v>
      </c>
      <c r="G250" s="4">
        <v>7</v>
      </c>
      <c r="H250" s="4">
        <v>12</v>
      </c>
      <c r="I250">
        <v>0.5</v>
      </c>
      <c r="J250" s="21">
        <v>0.4375</v>
      </c>
    </row>
    <row r="251" spans="1:16" x14ac:dyDescent="0.2">
      <c r="B251">
        <v>576</v>
      </c>
      <c r="D251">
        <f>10</f>
        <v>10</v>
      </c>
      <c r="E251" t="s">
        <v>21</v>
      </c>
      <c r="F251" t="s">
        <v>22</v>
      </c>
      <c r="G251">
        <f>4</f>
        <v>4</v>
      </c>
      <c r="H251">
        <f>12</f>
        <v>12</v>
      </c>
      <c r="I251">
        <v>0.25</v>
      </c>
      <c r="J251" s="21">
        <v>0.22916666666666666</v>
      </c>
    </row>
    <row r="252" spans="1:16" x14ac:dyDescent="0.2">
      <c r="A252">
        <v>1</v>
      </c>
      <c r="B252">
        <v>578</v>
      </c>
      <c r="D252">
        <v>1</v>
      </c>
      <c r="E252" t="s">
        <v>7</v>
      </c>
      <c r="F252" t="s">
        <v>8</v>
      </c>
      <c r="G252">
        <v>3</v>
      </c>
      <c r="H252">
        <v>12</v>
      </c>
      <c r="I252">
        <v>2</v>
      </c>
      <c r="J252" s="21">
        <v>0.125</v>
      </c>
    </row>
    <row r="253" spans="1:16" x14ac:dyDescent="0.2">
      <c r="B253">
        <v>579</v>
      </c>
      <c r="D253" s="4">
        <f>13</f>
        <v>13</v>
      </c>
      <c r="E253" s="4" t="s">
        <v>34</v>
      </c>
      <c r="F253" s="4" t="s">
        <v>33</v>
      </c>
      <c r="G253" s="4">
        <v>5</v>
      </c>
      <c r="H253" s="15">
        <v>0.42569444444444443</v>
      </c>
      <c r="I253">
        <v>1</v>
      </c>
      <c r="J253" s="21">
        <v>0.40625</v>
      </c>
    </row>
    <row r="254" spans="1:16" x14ac:dyDescent="0.2">
      <c r="B254">
        <v>587</v>
      </c>
      <c r="D254" s="4">
        <f>8</f>
        <v>8</v>
      </c>
      <c r="E254" s="4" t="s">
        <v>32</v>
      </c>
      <c r="F254" s="4" t="s">
        <v>19</v>
      </c>
      <c r="G254" s="4">
        <f>4</f>
        <v>4</v>
      </c>
      <c r="H254" s="4">
        <f>12</f>
        <v>12</v>
      </c>
      <c r="I254">
        <v>2</v>
      </c>
      <c r="J254" s="21">
        <v>0.20833333333333334</v>
      </c>
    </row>
    <row r="255" spans="1:16" x14ac:dyDescent="0.2">
      <c r="B255">
        <v>589</v>
      </c>
      <c r="D255" s="4">
        <v>18</v>
      </c>
      <c r="E255" s="4" t="s">
        <v>39</v>
      </c>
      <c r="F255" s="4" t="s">
        <v>30</v>
      </c>
      <c r="G255" s="4">
        <v>7</v>
      </c>
      <c r="H255" s="4">
        <v>12</v>
      </c>
      <c r="I255">
        <v>0.25</v>
      </c>
      <c r="J255" s="21">
        <v>0.40972222222222227</v>
      </c>
    </row>
    <row r="256" spans="1:16" x14ac:dyDescent="0.2">
      <c r="B256">
        <v>590</v>
      </c>
      <c r="D256" s="4">
        <f>12</f>
        <v>12</v>
      </c>
      <c r="E256" s="4" t="s">
        <v>31</v>
      </c>
      <c r="F256" s="4" t="s">
        <v>25</v>
      </c>
      <c r="G256" s="4">
        <v>7</v>
      </c>
      <c r="H256" s="4">
        <v>12</v>
      </c>
      <c r="I256">
        <v>0.5</v>
      </c>
      <c r="J256" s="21">
        <v>0.10416666666666667</v>
      </c>
    </row>
    <row r="257" spans="1:16" x14ac:dyDescent="0.2">
      <c r="B257">
        <v>594</v>
      </c>
      <c r="D257" s="4">
        <f>13</f>
        <v>13</v>
      </c>
      <c r="E257" s="4" t="s">
        <v>34</v>
      </c>
      <c r="F257" s="4" t="s">
        <v>33</v>
      </c>
      <c r="G257" s="4">
        <v>5</v>
      </c>
      <c r="H257" s="15">
        <v>0.42569444444444443</v>
      </c>
      <c r="I257">
        <v>2</v>
      </c>
      <c r="J257" s="21">
        <v>4.1666666666666664E-2</v>
      </c>
    </row>
    <row r="258" spans="1:16" x14ac:dyDescent="0.2">
      <c r="B258">
        <v>598</v>
      </c>
      <c r="D258" s="4">
        <f>9</f>
        <v>9</v>
      </c>
      <c r="E258" s="4" t="s">
        <v>20</v>
      </c>
      <c r="F258" s="4" t="s">
        <v>19</v>
      </c>
      <c r="G258" s="4">
        <f>1</f>
        <v>1</v>
      </c>
      <c r="H258" s="4">
        <f>12</f>
        <v>12</v>
      </c>
      <c r="I258">
        <v>0.25</v>
      </c>
      <c r="J258" s="21">
        <v>0.40972222222222227</v>
      </c>
    </row>
    <row r="259" spans="1:16" x14ac:dyDescent="0.2">
      <c r="A259">
        <v>1</v>
      </c>
      <c r="B259">
        <v>599</v>
      </c>
      <c r="C259">
        <v>1</v>
      </c>
      <c r="D259">
        <v>1</v>
      </c>
      <c r="E259" t="s">
        <v>7</v>
      </c>
      <c r="F259" t="s">
        <v>8</v>
      </c>
      <c r="G259">
        <v>3</v>
      </c>
      <c r="H259">
        <v>12</v>
      </c>
      <c r="I259">
        <v>0.5</v>
      </c>
      <c r="J259" s="21">
        <v>0.1875</v>
      </c>
      <c r="P259" s="4"/>
    </row>
    <row r="260" spans="1:16" x14ac:dyDescent="0.2">
      <c r="B260">
        <v>607</v>
      </c>
      <c r="D260" s="4">
        <f>13</f>
        <v>13</v>
      </c>
      <c r="E260" s="4" t="s">
        <v>34</v>
      </c>
      <c r="F260" s="4" t="s">
        <v>33</v>
      </c>
      <c r="G260" s="4">
        <v>5</v>
      </c>
      <c r="H260" s="15">
        <v>0.42569444444444443</v>
      </c>
      <c r="I260">
        <v>2</v>
      </c>
      <c r="J260" s="21">
        <v>0.375</v>
      </c>
    </row>
    <row r="261" spans="1:16" x14ac:dyDescent="0.2">
      <c r="B261">
        <v>608</v>
      </c>
      <c r="D261" s="4">
        <v>14</v>
      </c>
      <c r="E261" s="4" t="s">
        <v>35</v>
      </c>
      <c r="F261" s="4" t="s">
        <v>26</v>
      </c>
      <c r="G261" s="4">
        <v>3</v>
      </c>
      <c r="H261" s="4">
        <v>12</v>
      </c>
      <c r="I261">
        <v>2</v>
      </c>
      <c r="J261" s="21">
        <v>0.375</v>
      </c>
    </row>
    <row r="262" spans="1:16" x14ac:dyDescent="0.2">
      <c r="B262">
        <v>609</v>
      </c>
      <c r="D262">
        <f>6</f>
        <v>6</v>
      </c>
      <c r="E262" t="s">
        <v>15</v>
      </c>
      <c r="F262" t="s">
        <v>16</v>
      </c>
      <c r="G262">
        <v>5</v>
      </c>
      <c r="H262">
        <v>12</v>
      </c>
      <c r="I262">
        <v>0.5</v>
      </c>
      <c r="J262" s="21">
        <v>0.27083333333333331</v>
      </c>
    </row>
    <row r="263" spans="1:16" x14ac:dyDescent="0.2">
      <c r="B263">
        <v>614</v>
      </c>
      <c r="D263">
        <f>11</f>
        <v>11</v>
      </c>
      <c r="E263" t="s">
        <v>23</v>
      </c>
      <c r="F263" t="s">
        <v>24</v>
      </c>
      <c r="G263">
        <v>3</v>
      </c>
      <c r="H263">
        <v>12</v>
      </c>
      <c r="I263">
        <v>2</v>
      </c>
      <c r="J263" s="21">
        <v>4.1666666666666664E-2</v>
      </c>
      <c r="M263" s="4"/>
      <c r="P263" s="4"/>
    </row>
    <row r="264" spans="1:16" x14ac:dyDescent="0.2">
      <c r="A264">
        <v>1</v>
      </c>
      <c r="B264">
        <v>615</v>
      </c>
      <c r="C264">
        <v>1</v>
      </c>
      <c r="D264">
        <f>7</f>
        <v>7</v>
      </c>
      <c r="E264" t="s">
        <v>17</v>
      </c>
      <c r="F264" t="s">
        <v>18</v>
      </c>
      <c r="G264">
        <f>6</f>
        <v>6</v>
      </c>
      <c r="H264" s="20">
        <v>0.4597222222222222</v>
      </c>
      <c r="I264">
        <v>2</v>
      </c>
      <c r="J264" s="21">
        <v>0.29166666666666669</v>
      </c>
    </row>
    <row r="265" spans="1:16" x14ac:dyDescent="0.2">
      <c r="B265">
        <v>616</v>
      </c>
      <c r="D265" s="4">
        <f>8</f>
        <v>8</v>
      </c>
      <c r="E265" s="4" t="s">
        <v>32</v>
      </c>
      <c r="F265" s="4" t="s">
        <v>19</v>
      </c>
      <c r="G265" s="4">
        <f>4</f>
        <v>4</v>
      </c>
      <c r="H265" s="4">
        <f>12</f>
        <v>12</v>
      </c>
      <c r="I265">
        <v>1</v>
      </c>
      <c r="J265" s="21">
        <v>0.40625</v>
      </c>
    </row>
    <row r="266" spans="1:16" x14ac:dyDescent="0.2">
      <c r="B266">
        <v>617</v>
      </c>
      <c r="D266" s="4">
        <f>4</f>
        <v>4</v>
      </c>
      <c r="E266" s="4" t="s">
        <v>11</v>
      </c>
      <c r="F266" s="4" t="s">
        <v>12</v>
      </c>
      <c r="G266" s="4">
        <v>7</v>
      </c>
      <c r="H266" s="4">
        <v>12</v>
      </c>
      <c r="I266">
        <v>0.5</v>
      </c>
      <c r="J266" s="21">
        <v>0.10416666666666667</v>
      </c>
    </row>
    <row r="267" spans="1:16" x14ac:dyDescent="0.2">
      <c r="B267">
        <v>618</v>
      </c>
      <c r="D267" s="4">
        <f>12</f>
        <v>12</v>
      </c>
      <c r="E267" s="4" t="s">
        <v>31</v>
      </c>
      <c r="F267" s="4" t="s">
        <v>25</v>
      </c>
      <c r="G267" s="4">
        <v>7</v>
      </c>
      <c r="H267" s="4">
        <v>12</v>
      </c>
      <c r="I267">
        <v>2</v>
      </c>
      <c r="J267" s="21">
        <v>4.1666666666666664E-2</v>
      </c>
    </row>
    <row r="268" spans="1:16" x14ac:dyDescent="0.2">
      <c r="B268">
        <v>624</v>
      </c>
      <c r="D268" s="4">
        <v>16</v>
      </c>
      <c r="E268" s="4" t="s">
        <v>37</v>
      </c>
      <c r="F268" s="4" t="s">
        <v>28</v>
      </c>
      <c r="G268" s="4">
        <v>2</v>
      </c>
      <c r="H268" s="4">
        <v>12</v>
      </c>
      <c r="I268">
        <v>0.25</v>
      </c>
      <c r="J268" s="21">
        <v>0.30555555555555552</v>
      </c>
    </row>
    <row r="269" spans="1:16" x14ac:dyDescent="0.2">
      <c r="B269">
        <v>626</v>
      </c>
      <c r="D269">
        <f>6</f>
        <v>6</v>
      </c>
      <c r="E269" t="s">
        <v>15</v>
      </c>
      <c r="F269" t="s">
        <v>16</v>
      </c>
      <c r="G269">
        <v>5</v>
      </c>
      <c r="H269">
        <v>12</v>
      </c>
      <c r="I269">
        <v>2</v>
      </c>
      <c r="J269" s="21">
        <v>0.125</v>
      </c>
    </row>
    <row r="270" spans="1:16" x14ac:dyDescent="0.2">
      <c r="B270">
        <v>627</v>
      </c>
      <c r="D270" s="4">
        <v>19</v>
      </c>
      <c r="E270" s="4" t="s">
        <v>99</v>
      </c>
      <c r="F270" s="4" t="s">
        <v>100</v>
      </c>
      <c r="G270" s="4">
        <v>5</v>
      </c>
      <c r="H270" s="1">
        <v>0.4694444444444445</v>
      </c>
      <c r="I270">
        <v>0.5</v>
      </c>
      <c r="J270" s="21">
        <v>0.27083333333333331</v>
      </c>
    </row>
    <row r="271" spans="1:16" x14ac:dyDescent="0.2">
      <c r="B271">
        <v>628</v>
      </c>
      <c r="D271" s="4">
        <v>16</v>
      </c>
      <c r="E271" s="4" t="s">
        <v>37</v>
      </c>
      <c r="F271" s="4" t="s">
        <v>28</v>
      </c>
      <c r="G271" s="4">
        <v>2</v>
      </c>
      <c r="H271" s="4">
        <v>12</v>
      </c>
      <c r="I271">
        <v>2</v>
      </c>
      <c r="J271" s="21">
        <v>0.375</v>
      </c>
    </row>
    <row r="272" spans="1:16" x14ac:dyDescent="0.2">
      <c r="B272">
        <v>631</v>
      </c>
      <c r="D272">
        <f>11</f>
        <v>11</v>
      </c>
      <c r="E272" t="s">
        <v>23</v>
      </c>
      <c r="F272" t="s">
        <v>24</v>
      </c>
      <c r="G272">
        <v>3</v>
      </c>
      <c r="H272">
        <v>12</v>
      </c>
      <c r="I272">
        <v>1</v>
      </c>
      <c r="J272" s="21">
        <v>0.40625</v>
      </c>
    </row>
    <row r="273" spans="1:16" x14ac:dyDescent="0.2">
      <c r="A273">
        <v>1</v>
      </c>
      <c r="B273">
        <v>632</v>
      </c>
      <c r="D273">
        <v>1</v>
      </c>
      <c r="E273" t="s">
        <v>7</v>
      </c>
      <c r="F273" t="s">
        <v>8</v>
      </c>
      <c r="G273">
        <v>3</v>
      </c>
      <c r="H273">
        <v>12</v>
      </c>
      <c r="I273">
        <v>2</v>
      </c>
      <c r="J273" s="21">
        <v>0.375</v>
      </c>
      <c r="P273" s="4"/>
    </row>
    <row r="274" spans="1:16" x14ac:dyDescent="0.2">
      <c r="B274">
        <v>633</v>
      </c>
      <c r="D274">
        <f>10</f>
        <v>10</v>
      </c>
      <c r="E274" t="s">
        <v>21</v>
      </c>
      <c r="F274" t="s">
        <v>22</v>
      </c>
      <c r="G274">
        <f>4</f>
        <v>4</v>
      </c>
      <c r="H274">
        <f>12</f>
        <v>12</v>
      </c>
      <c r="I274">
        <v>0.5</v>
      </c>
      <c r="J274" s="21">
        <v>0.4375</v>
      </c>
    </row>
    <row r="275" spans="1:16" x14ac:dyDescent="0.2">
      <c r="B275">
        <v>636</v>
      </c>
      <c r="D275" s="4">
        <v>15</v>
      </c>
      <c r="E275" s="4" t="s">
        <v>36</v>
      </c>
      <c r="F275" s="4" t="s">
        <v>27</v>
      </c>
      <c r="G275" s="4">
        <v>8</v>
      </c>
      <c r="H275" s="15">
        <v>0.32847222222222222</v>
      </c>
      <c r="I275">
        <v>0.25</v>
      </c>
      <c r="J275" s="21"/>
    </row>
    <row r="276" spans="1:16" x14ac:dyDescent="0.2">
      <c r="B276">
        <v>637</v>
      </c>
      <c r="D276" s="4">
        <v>15</v>
      </c>
      <c r="E276" s="4" t="s">
        <v>36</v>
      </c>
      <c r="F276" s="4" t="s">
        <v>27</v>
      </c>
      <c r="G276" s="4">
        <v>8</v>
      </c>
      <c r="H276" s="15">
        <v>0.32847222222222222</v>
      </c>
      <c r="I276">
        <v>2</v>
      </c>
      <c r="J276" s="21"/>
    </row>
    <row r="277" spans="1:16" x14ac:dyDescent="0.2">
      <c r="B277">
        <v>639</v>
      </c>
      <c r="D277">
        <f>10</f>
        <v>10</v>
      </c>
      <c r="E277" t="s">
        <v>21</v>
      </c>
      <c r="F277" t="s">
        <v>22</v>
      </c>
      <c r="G277">
        <f>4</f>
        <v>4</v>
      </c>
      <c r="H277">
        <f>12</f>
        <v>12</v>
      </c>
      <c r="I277">
        <v>0.5</v>
      </c>
      <c r="J277" s="21">
        <v>0.10416666666666667</v>
      </c>
    </row>
    <row r="278" spans="1:16" x14ac:dyDescent="0.2">
      <c r="A278">
        <v>1</v>
      </c>
      <c r="B278">
        <v>642</v>
      </c>
      <c r="C278">
        <v>1</v>
      </c>
      <c r="D278" s="4">
        <v>20</v>
      </c>
      <c r="E278" s="4" t="s">
        <v>98</v>
      </c>
      <c r="F278" s="4" t="s">
        <v>27</v>
      </c>
      <c r="G278" s="4">
        <v>8</v>
      </c>
      <c r="H278" s="1">
        <v>0.42569444444444443</v>
      </c>
      <c r="I278">
        <v>5</v>
      </c>
      <c r="J278" s="21">
        <v>0.20833333333333334</v>
      </c>
    </row>
    <row r="279" spans="1:16" x14ac:dyDescent="0.2">
      <c r="B279">
        <v>646</v>
      </c>
      <c r="D279">
        <f>6</f>
        <v>6</v>
      </c>
      <c r="E279" t="s">
        <v>15</v>
      </c>
      <c r="F279" t="s">
        <v>16</v>
      </c>
      <c r="G279">
        <v>5</v>
      </c>
      <c r="H279">
        <v>12</v>
      </c>
      <c r="I279">
        <v>0.5</v>
      </c>
      <c r="J279" s="21">
        <v>0.35416666666666669</v>
      </c>
    </row>
    <row r="280" spans="1:16" x14ac:dyDescent="0.2">
      <c r="B280">
        <v>648</v>
      </c>
      <c r="D280" s="4">
        <f>8</f>
        <v>8</v>
      </c>
      <c r="E280" s="4" t="s">
        <v>32</v>
      </c>
      <c r="F280" s="4" t="s">
        <v>19</v>
      </c>
      <c r="G280" s="4">
        <f>4</f>
        <v>4</v>
      </c>
      <c r="H280" s="4">
        <f>12</f>
        <v>12</v>
      </c>
      <c r="I280">
        <v>1</v>
      </c>
      <c r="J280" s="21">
        <v>0.32291666666666669</v>
      </c>
    </row>
    <row r="281" spans="1:16" x14ac:dyDescent="0.2">
      <c r="B281">
        <v>658</v>
      </c>
      <c r="D281" s="4">
        <f>8</f>
        <v>8</v>
      </c>
      <c r="E281" s="4" t="s">
        <v>32</v>
      </c>
      <c r="F281" s="4" t="s">
        <v>19</v>
      </c>
      <c r="G281" s="4">
        <f>4</f>
        <v>4</v>
      </c>
      <c r="H281" s="4">
        <f>12</f>
        <v>12</v>
      </c>
      <c r="I281">
        <v>2</v>
      </c>
      <c r="J281" s="21">
        <v>0.125</v>
      </c>
    </row>
    <row r="282" spans="1:16" x14ac:dyDescent="0.2">
      <c r="B282">
        <v>664</v>
      </c>
      <c r="D282">
        <f>11</f>
        <v>11</v>
      </c>
      <c r="E282" t="s">
        <v>23</v>
      </c>
      <c r="F282" t="s">
        <v>24</v>
      </c>
      <c r="G282">
        <v>3</v>
      </c>
      <c r="H282">
        <v>12</v>
      </c>
      <c r="I282">
        <v>1</v>
      </c>
      <c r="J282" s="21">
        <v>7.2916666666666671E-2</v>
      </c>
    </row>
    <row r="283" spans="1:16" x14ac:dyDescent="0.2">
      <c r="B283">
        <v>665</v>
      </c>
      <c r="D283" s="4">
        <f>8</f>
        <v>8</v>
      </c>
      <c r="E283" s="4" t="s">
        <v>32</v>
      </c>
      <c r="F283" s="4" t="s">
        <v>19</v>
      </c>
      <c r="G283" s="4">
        <f>4</f>
        <v>4</v>
      </c>
      <c r="H283" s="4">
        <f>12</f>
        <v>12</v>
      </c>
      <c r="I283">
        <v>2</v>
      </c>
      <c r="J283" s="21">
        <v>0.375</v>
      </c>
    </row>
    <row r="284" spans="1:16" x14ac:dyDescent="0.2">
      <c r="B284">
        <v>667</v>
      </c>
      <c r="D284" s="4">
        <f>8</f>
        <v>8</v>
      </c>
      <c r="E284" s="4" t="s">
        <v>32</v>
      </c>
      <c r="F284" s="4" t="s">
        <v>19</v>
      </c>
      <c r="G284" s="4">
        <f>4</f>
        <v>4</v>
      </c>
      <c r="H284" s="4">
        <f>12</f>
        <v>12</v>
      </c>
      <c r="I284">
        <v>0.25</v>
      </c>
      <c r="J284" s="21">
        <v>0.40972222222222227</v>
      </c>
    </row>
    <row r="285" spans="1:16" x14ac:dyDescent="0.2">
      <c r="B285">
        <v>668</v>
      </c>
      <c r="D285">
        <f>7</f>
        <v>7</v>
      </c>
      <c r="E285" t="s">
        <v>17</v>
      </c>
      <c r="F285" t="s">
        <v>18</v>
      </c>
      <c r="G285">
        <f>6</f>
        <v>6</v>
      </c>
      <c r="H285" s="20">
        <v>0.4597222222222222</v>
      </c>
      <c r="I285">
        <v>0.5</v>
      </c>
      <c r="J285" s="21">
        <v>0.4375</v>
      </c>
    </row>
    <row r="286" spans="1:16" x14ac:dyDescent="0.2">
      <c r="B286">
        <v>669</v>
      </c>
      <c r="D286" s="4">
        <v>16</v>
      </c>
      <c r="E286" s="4" t="s">
        <v>37</v>
      </c>
      <c r="F286" s="4" t="s">
        <v>28</v>
      </c>
      <c r="G286" s="4">
        <v>2</v>
      </c>
      <c r="H286" s="4">
        <v>12</v>
      </c>
      <c r="I286">
        <v>0.5</v>
      </c>
      <c r="J286" s="21">
        <v>0.4375</v>
      </c>
    </row>
    <row r="287" spans="1:16" x14ac:dyDescent="0.2">
      <c r="B287">
        <v>672</v>
      </c>
      <c r="D287" s="4">
        <v>15</v>
      </c>
      <c r="E287" s="4" t="s">
        <v>36</v>
      </c>
      <c r="F287" s="4" t="s">
        <v>27</v>
      </c>
      <c r="G287" s="4">
        <v>8</v>
      </c>
      <c r="H287" s="15">
        <v>0.32847222222222222</v>
      </c>
      <c r="I287">
        <v>2</v>
      </c>
      <c r="J287" s="21"/>
    </row>
    <row r="288" spans="1:16" x14ac:dyDescent="0.2">
      <c r="B288">
        <v>674</v>
      </c>
      <c r="D288" s="4">
        <v>19</v>
      </c>
      <c r="E288" s="4" t="s">
        <v>99</v>
      </c>
      <c r="F288" s="4" t="s">
        <v>100</v>
      </c>
      <c r="G288" s="4">
        <v>5</v>
      </c>
      <c r="H288" s="1">
        <v>0.4694444444444445</v>
      </c>
      <c r="I288">
        <v>1</v>
      </c>
      <c r="J288" s="21">
        <v>0.32291666666666669</v>
      </c>
    </row>
    <row r="289" spans="1:10" x14ac:dyDescent="0.2">
      <c r="B289">
        <v>676</v>
      </c>
      <c r="D289" s="4">
        <v>18</v>
      </c>
      <c r="E289" s="4" t="s">
        <v>39</v>
      </c>
      <c r="F289" s="4" t="s">
        <v>30</v>
      </c>
      <c r="G289" s="4">
        <v>7</v>
      </c>
      <c r="H289" s="4">
        <v>12</v>
      </c>
      <c r="I289">
        <v>2</v>
      </c>
      <c r="J289" s="21">
        <v>0.20833333333333334</v>
      </c>
    </row>
    <row r="290" spans="1:10" x14ac:dyDescent="0.2">
      <c r="B290">
        <v>680</v>
      </c>
      <c r="D290" s="4">
        <v>19</v>
      </c>
      <c r="E290" s="4" t="s">
        <v>99</v>
      </c>
      <c r="F290" s="4" t="s">
        <v>100</v>
      </c>
      <c r="G290" s="4">
        <v>5</v>
      </c>
      <c r="H290" s="1">
        <v>0.4694444444444445</v>
      </c>
      <c r="I290">
        <v>0.25</v>
      </c>
      <c r="J290" s="21">
        <v>5.5555555555555552E-2</v>
      </c>
    </row>
    <row r="291" spans="1:10" x14ac:dyDescent="0.2">
      <c r="B291">
        <v>682</v>
      </c>
      <c r="D291" s="4">
        <v>17</v>
      </c>
      <c r="E291" s="4" t="s">
        <v>38</v>
      </c>
      <c r="F291" s="4" t="s">
        <v>29</v>
      </c>
      <c r="G291" s="4">
        <v>2</v>
      </c>
      <c r="H291" s="12">
        <v>12</v>
      </c>
      <c r="I291">
        <v>0.5</v>
      </c>
      <c r="J291" s="21">
        <v>0.10416666666666667</v>
      </c>
    </row>
    <row r="292" spans="1:10" x14ac:dyDescent="0.2">
      <c r="B292">
        <v>683</v>
      </c>
      <c r="D292" s="4">
        <f>8</f>
        <v>8</v>
      </c>
      <c r="E292" s="4" t="s">
        <v>32</v>
      </c>
      <c r="F292" s="4" t="s">
        <v>19</v>
      </c>
      <c r="G292" s="4">
        <f>4</f>
        <v>4</v>
      </c>
      <c r="H292" s="4">
        <f>12</f>
        <v>12</v>
      </c>
      <c r="I292">
        <v>2</v>
      </c>
      <c r="J292" s="21">
        <v>4.1666666666666664E-2</v>
      </c>
    </row>
    <row r="293" spans="1:10" x14ac:dyDescent="0.2">
      <c r="B293">
        <v>684</v>
      </c>
      <c r="D293" s="4">
        <f>4</f>
        <v>4</v>
      </c>
      <c r="E293" s="4" t="s">
        <v>11</v>
      </c>
      <c r="F293" s="4" t="s">
        <v>12</v>
      </c>
      <c r="G293" s="4">
        <v>7</v>
      </c>
      <c r="H293" s="4">
        <v>12</v>
      </c>
      <c r="I293">
        <v>2</v>
      </c>
      <c r="J293" s="21">
        <v>0.375</v>
      </c>
    </row>
    <row r="294" spans="1:10" x14ac:dyDescent="0.2">
      <c r="B294">
        <v>685</v>
      </c>
      <c r="D294" s="4">
        <v>17</v>
      </c>
      <c r="E294" s="4" t="s">
        <v>38</v>
      </c>
      <c r="F294" s="4" t="s">
        <v>29</v>
      </c>
      <c r="G294" s="4">
        <v>2</v>
      </c>
      <c r="H294" s="12">
        <v>12</v>
      </c>
      <c r="I294">
        <v>1</v>
      </c>
      <c r="J294" s="21">
        <v>7.2916666666666671E-2</v>
      </c>
    </row>
    <row r="295" spans="1:10" x14ac:dyDescent="0.2">
      <c r="A295">
        <v>1</v>
      </c>
      <c r="B295">
        <v>689</v>
      </c>
      <c r="D295">
        <v>1</v>
      </c>
      <c r="E295" t="s">
        <v>7</v>
      </c>
      <c r="F295" t="s">
        <v>8</v>
      </c>
      <c r="G295">
        <v>3</v>
      </c>
      <c r="H295">
        <v>12</v>
      </c>
      <c r="I295">
        <v>2</v>
      </c>
      <c r="J295" s="21">
        <v>0.20833333333333334</v>
      </c>
    </row>
    <row r="296" spans="1:10" x14ac:dyDescent="0.2">
      <c r="B296">
        <v>691</v>
      </c>
      <c r="D296" s="4">
        <v>18</v>
      </c>
      <c r="E296" s="4" t="s">
        <v>39</v>
      </c>
      <c r="F296" s="4" t="s">
        <v>30</v>
      </c>
      <c r="G296" s="4">
        <v>7</v>
      </c>
      <c r="H296" s="4">
        <v>12</v>
      </c>
      <c r="I296">
        <v>0.5</v>
      </c>
      <c r="J296" s="21">
        <v>0.10416666666666667</v>
      </c>
    </row>
    <row r="297" spans="1:10" x14ac:dyDescent="0.2">
      <c r="B297">
        <v>692</v>
      </c>
      <c r="D297" s="4">
        <f>4</f>
        <v>4</v>
      </c>
      <c r="E297" s="4" t="s">
        <v>11</v>
      </c>
      <c r="F297" s="4" t="s">
        <v>12</v>
      </c>
      <c r="G297" s="4">
        <v>7</v>
      </c>
      <c r="H297" s="4">
        <v>12</v>
      </c>
      <c r="I297">
        <v>0.25</v>
      </c>
      <c r="J297" s="21">
        <v>0.40972222222222227</v>
      </c>
    </row>
    <row r="298" spans="1:10" x14ac:dyDescent="0.2">
      <c r="A298">
        <v>1</v>
      </c>
      <c r="B298">
        <v>693</v>
      </c>
      <c r="C298">
        <v>1</v>
      </c>
      <c r="D298">
        <f>7</f>
        <v>7</v>
      </c>
      <c r="E298" t="s">
        <v>17</v>
      </c>
      <c r="F298" t="s">
        <v>18</v>
      </c>
      <c r="G298">
        <f>6</f>
        <v>6</v>
      </c>
      <c r="H298" s="1">
        <v>0.4597222222222222</v>
      </c>
      <c r="I298">
        <v>0.5</v>
      </c>
      <c r="J298" s="21">
        <v>0.1875</v>
      </c>
    </row>
    <row r="299" spans="1:10" x14ac:dyDescent="0.2">
      <c r="A299">
        <v>1</v>
      </c>
      <c r="B299">
        <v>694</v>
      </c>
      <c r="C299">
        <v>1</v>
      </c>
      <c r="D299" s="4">
        <f>12</f>
        <v>12</v>
      </c>
      <c r="E299" s="4" t="s">
        <v>31</v>
      </c>
      <c r="F299" s="4" t="s">
        <v>25</v>
      </c>
      <c r="G299" s="4">
        <v>7</v>
      </c>
      <c r="H299" s="4">
        <v>12</v>
      </c>
      <c r="I299">
        <v>0.25</v>
      </c>
      <c r="J299" s="21">
        <v>0.15277777777777776</v>
      </c>
    </row>
    <row r="300" spans="1:10" x14ac:dyDescent="0.2">
      <c r="B300">
        <v>695</v>
      </c>
      <c r="D300" s="4">
        <v>14</v>
      </c>
      <c r="E300" s="4" t="s">
        <v>35</v>
      </c>
      <c r="F300" s="4" t="s">
        <v>26</v>
      </c>
      <c r="G300" s="4">
        <v>3</v>
      </c>
      <c r="H300" s="4">
        <v>12</v>
      </c>
      <c r="I300">
        <v>2</v>
      </c>
      <c r="J300" s="21">
        <v>4.1666666666666664E-2</v>
      </c>
    </row>
    <row r="301" spans="1:10" x14ac:dyDescent="0.2">
      <c r="B301">
        <v>696</v>
      </c>
      <c r="D301" s="4">
        <v>19</v>
      </c>
      <c r="E301" s="4" t="s">
        <v>99</v>
      </c>
      <c r="F301" s="4" t="s">
        <v>100</v>
      </c>
      <c r="G301" s="4">
        <v>5</v>
      </c>
      <c r="H301" s="1">
        <v>0.4694444444444445</v>
      </c>
      <c r="I301">
        <v>2</v>
      </c>
      <c r="J301" s="21">
        <v>0.20833333333333334</v>
      </c>
    </row>
    <row r="302" spans="1:10" x14ac:dyDescent="0.2">
      <c r="A302">
        <v>1</v>
      </c>
      <c r="B302">
        <v>699</v>
      </c>
      <c r="C302">
        <v>1</v>
      </c>
      <c r="D302">
        <f>7</f>
        <v>7</v>
      </c>
      <c r="E302" t="s">
        <v>17</v>
      </c>
      <c r="F302" t="s">
        <v>18</v>
      </c>
      <c r="G302">
        <f>6</f>
        <v>6</v>
      </c>
      <c r="H302" s="20">
        <v>0.4597222222222222</v>
      </c>
      <c r="I302">
        <v>5</v>
      </c>
      <c r="J302" s="21">
        <v>0.25</v>
      </c>
    </row>
    <row r="303" spans="1:10" x14ac:dyDescent="0.2">
      <c r="B303">
        <v>702</v>
      </c>
      <c r="D303">
        <f>5</f>
        <v>5</v>
      </c>
      <c r="E303" t="s">
        <v>13</v>
      </c>
      <c r="F303" t="s">
        <v>14</v>
      </c>
      <c r="G303">
        <v>3</v>
      </c>
      <c r="H303">
        <v>12</v>
      </c>
      <c r="I303">
        <v>0.5</v>
      </c>
      <c r="J303" s="21">
        <v>0.35416666666666669</v>
      </c>
    </row>
    <row r="304" spans="1:10" x14ac:dyDescent="0.2">
      <c r="B304">
        <v>704</v>
      </c>
      <c r="D304" s="4">
        <v>14</v>
      </c>
      <c r="E304" s="4" t="s">
        <v>35</v>
      </c>
      <c r="F304" s="4" t="s">
        <v>26</v>
      </c>
      <c r="G304" s="4">
        <v>3</v>
      </c>
      <c r="H304" s="4">
        <v>12</v>
      </c>
      <c r="I304">
        <v>0.5</v>
      </c>
      <c r="J304" s="21">
        <v>0.10416666666666667</v>
      </c>
    </row>
    <row r="305" spans="1:16" x14ac:dyDescent="0.2">
      <c r="B305">
        <v>706</v>
      </c>
      <c r="D305" s="4">
        <f>13</f>
        <v>13</v>
      </c>
      <c r="E305" s="4" t="s">
        <v>34</v>
      </c>
      <c r="F305" s="4" t="s">
        <v>33</v>
      </c>
      <c r="G305" s="4">
        <v>5</v>
      </c>
      <c r="H305" s="15">
        <v>0.42569444444444443</v>
      </c>
      <c r="I305">
        <v>5</v>
      </c>
      <c r="J305" s="21">
        <v>4.1666666666666664E-2</v>
      </c>
    </row>
    <row r="306" spans="1:16" x14ac:dyDescent="0.2">
      <c r="B306">
        <v>714</v>
      </c>
      <c r="D306">
        <f>11</f>
        <v>11</v>
      </c>
      <c r="E306" t="s">
        <v>23</v>
      </c>
      <c r="F306" t="s">
        <v>24</v>
      </c>
      <c r="G306">
        <v>3</v>
      </c>
      <c r="H306">
        <v>12</v>
      </c>
      <c r="I306">
        <v>0.25</v>
      </c>
      <c r="J306" s="21">
        <v>0.30555555555555552</v>
      </c>
    </row>
    <row r="307" spans="1:16" x14ac:dyDescent="0.2">
      <c r="A307">
        <v>1</v>
      </c>
      <c r="B307">
        <v>715</v>
      </c>
      <c r="D307">
        <v>1</v>
      </c>
      <c r="E307" s="19" t="s">
        <v>7</v>
      </c>
      <c r="F307" s="19" t="s">
        <v>8</v>
      </c>
      <c r="G307" s="19">
        <v>3</v>
      </c>
      <c r="H307" s="19">
        <v>12</v>
      </c>
      <c r="I307">
        <v>0.25</v>
      </c>
      <c r="J307" s="21">
        <v>0.40972222222222227</v>
      </c>
    </row>
    <row r="308" spans="1:16" x14ac:dyDescent="0.2">
      <c r="A308">
        <v>1</v>
      </c>
      <c r="B308">
        <v>716</v>
      </c>
      <c r="C308">
        <v>1</v>
      </c>
      <c r="D308" s="4">
        <f>8</f>
        <v>8</v>
      </c>
      <c r="E308" s="4" t="s">
        <v>32</v>
      </c>
      <c r="F308" s="4" t="s">
        <v>19</v>
      </c>
      <c r="G308" s="4">
        <f>4</f>
        <v>4</v>
      </c>
      <c r="H308" s="4">
        <f>12</f>
        <v>12</v>
      </c>
      <c r="I308">
        <v>1</v>
      </c>
      <c r="J308" s="21">
        <v>0.23958333333333334</v>
      </c>
    </row>
    <row r="309" spans="1:16" x14ac:dyDescent="0.2">
      <c r="A309">
        <v>1</v>
      </c>
      <c r="B309">
        <v>717</v>
      </c>
      <c r="C309">
        <v>1</v>
      </c>
      <c r="D309" s="4">
        <v>17</v>
      </c>
      <c r="E309" s="4" t="s">
        <v>38</v>
      </c>
      <c r="F309" s="4" t="s">
        <v>29</v>
      </c>
      <c r="G309" s="4">
        <v>2</v>
      </c>
      <c r="H309" s="12">
        <v>12</v>
      </c>
      <c r="I309">
        <v>2</v>
      </c>
      <c r="J309" s="21">
        <v>0.29166666666666669</v>
      </c>
    </row>
    <row r="310" spans="1:16" x14ac:dyDescent="0.2">
      <c r="B310">
        <v>719</v>
      </c>
      <c r="D310">
        <f>10</f>
        <v>10</v>
      </c>
      <c r="E310" t="s">
        <v>21</v>
      </c>
      <c r="F310" t="s">
        <v>22</v>
      </c>
      <c r="G310">
        <f>4</f>
        <v>4</v>
      </c>
      <c r="H310">
        <f>12</f>
        <v>12</v>
      </c>
      <c r="I310">
        <v>0.25</v>
      </c>
      <c r="J310" s="21">
        <v>0.30555555555555552</v>
      </c>
    </row>
    <row r="311" spans="1:16" x14ac:dyDescent="0.2">
      <c r="B311">
        <v>720</v>
      </c>
      <c r="D311">
        <f>7</f>
        <v>7</v>
      </c>
      <c r="E311" t="s">
        <v>17</v>
      </c>
      <c r="F311" t="s">
        <v>18</v>
      </c>
      <c r="G311">
        <f>6</f>
        <v>6</v>
      </c>
      <c r="H311" s="20">
        <v>0.4597222222222222</v>
      </c>
      <c r="I311">
        <v>0.5</v>
      </c>
      <c r="J311" s="21">
        <v>0.35416666666666669</v>
      </c>
    </row>
    <row r="312" spans="1:16" x14ac:dyDescent="0.2">
      <c r="B312">
        <v>721</v>
      </c>
      <c r="D312">
        <f>10</f>
        <v>10</v>
      </c>
      <c r="E312" t="s">
        <v>21</v>
      </c>
      <c r="F312" t="s">
        <v>22</v>
      </c>
      <c r="G312">
        <f>4</f>
        <v>4</v>
      </c>
      <c r="H312">
        <f>12</f>
        <v>12</v>
      </c>
      <c r="I312">
        <v>5</v>
      </c>
      <c r="J312" s="21">
        <v>4.1666666666666664E-2</v>
      </c>
    </row>
    <row r="313" spans="1:16" x14ac:dyDescent="0.2">
      <c r="B313">
        <v>722</v>
      </c>
      <c r="D313">
        <f>10</f>
        <v>10</v>
      </c>
      <c r="E313" t="s">
        <v>21</v>
      </c>
      <c r="F313" t="s">
        <v>22</v>
      </c>
      <c r="G313">
        <f>4</f>
        <v>4</v>
      </c>
      <c r="H313">
        <f>12</f>
        <v>12</v>
      </c>
      <c r="I313">
        <v>0.5</v>
      </c>
      <c r="J313" s="21">
        <v>0.27083333333333331</v>
      </c>
    </row>
    <row r="314" spans="1:16" x14ac:dyDescent="0.2">
      <c r="B314">
        <v>726</v>
      </c>
      <c r="D314" s="4">
        <f>13</f>
        <v>13</v>
      </c>
      <c r="E314" s="4" t="s">
        <v>34</v>
      </c>
      <c r="F314" s="4" t="s">
        <v>33</v>
      </c>
      <c r="G314" s="4">
        <v>5</v>
      </c>
      <c r="H314" s="15">
        <v>0.42569444444444443</v>
      </c>
      <c r="I314">
        <v>2</v>
      </c>
      <c r="J314" s="21">
        <v>0.125</v>
      </c>
    </row>
    <row r="315" spans="1:16" x14ac:dyDescent="0.2">
      <c r="B315">
        <v>727</v>
      </c>
      <c r="D315" s="4">
        <v>20</v>
      </c>
      <c r="E315" s="4" t="s">
        <v>98</v>
      </c>
      <c r="F315" s="4" t="s">
        <v>27</v>
      </c>
      <c r="G315" s="4">
        <v>8</v>
      </c>
      <c r="H315" s="1">
        <v>0.42569444444444443</v>
      </c>
      <c r="I315">
        <v>2</v>
      </c>
      <c r="J315" s="21"/>
    </row>
    <row r="316" spans="1:16" x14ac:dyDescent="0.2">
      <c r="A316">
        <v>1</v>
      </c>
      <c r="B316">
        <v>728</v>
      </c>
      <c r="D316">
        <v>1</v>
      </c>
      <c r="E316" t="s">
        <v>7</v>
      </c>
      <c r="F316" t="s">
        <v>8</v>
      </c>
      <c r="G316">
        <v>3</v>
      </c>
      <c r="H316">
        <v>12</v>
      </c>
      <c r="I316">
        <v>2</v>
      </c>
      <c r="J316" s="21">
        <v>4.1666666666666664E-2</v>
      </c>
      <c r="P316" s="4"/>
    </row>
    <row r="317" spans="1:16" x14ac:dyDescent="0.2">
      <c r="B317">
        <v>732</v>
      </c>
      <c r="D317" s="4">
        <v>20</v>
      </c>
      <c r="E317" s="4" t="s">
        <v>98</v>
      </c>
      <c r="F317" s="4" t="s">
        <v>27</v>
      </c>
      <c r="G317" s="4">
        <v>8</v>
      </c>
      <c r="H317" s="1">
        <v>0.42569444444444443</v>
      </c>
      <c r="I317">
        <v>0.25</v>
      </c>
      <c r="J317" s="21"/>
    </row>
    <row r="318" spans="1:16" x14ac:dyDescent="0.2">
      <c r="A318">
        <v>1</v>
      </c>
      <c r="B318">
        <v>733</v>
      </c>
      <c r="C318">
        <v>1</v>
      </c>
      <c r="D318">
        <f>7</f>
        <v>7</v>
      </c>
      <c r="E318" t="s">
        <v>17</v>
      </c>
      <c r="F318" t="s">
        <v>18</v>
      </c>
      <c r="G318">
        <f>6</f>
        <v>6</v>
      </c>
      <c r="H318" s="20">
        <v>0.4597222222222222</v>
      </c>
      <c r="I318">
        <v>0.25</v>
      </c>
      <c r="J318" s="21">
        <v>0.15277777777777776</v>
      </c>
    </row>
    <row r="319" spans="1:16" x14ac:dyDescent="0.2">
      <c r="A319">
        <v>1</v>
      </c>
      <c r="B319">
        <v>736</v>
      </c>
      <c r="D319">
        <v>1</v>
      </c>
      <c r="E319" t="s">
        <v>7</v>
      </c>
      <c r="F319" t="s">
        <v>8</v>
      </c>
      <c r="G319">
        <v>3</v>
      </c>
      <c r="H319">
        <v>12</v>
      </c>
      <c r="I319">
        <v>1</v>
      </c>
      <c r="J319" s="21">
        <v>0.40625</v>
      </c>
      <c r="P319" s="4"/>
    </row>
    <row r="320" spans="1:16" x14ac:dyDescent="0.2">
      <c r="B320">
        <v>737</v>
      </c>
      <c r="D320" s="4">
        <v>17</v>
      </c>
      <c r="E320" s="4" t="s">
        <v>38</v>
      </c>
      <c r="F320" s="4" t="s">
        <v>29</v>
      </c>
      <c r="G320" s="4">
        <v>2</v>
      </c>
      <c r="H320" s="12">
        <v>12</v>
      </c>
      <c r="I320">
        <v>2</v>
      </c>
      <c r="J320" s="21">
        <v>0.375</v>
      </c>
    </row>
    <row r="321" spans="1:10" x14ac:dyDescent="0.2">
      <c r="A321">
        <v>1</v>
      </c>
      <c r="B321">
        <v>738</v>
      </c>
      <c r="C321">
        <v>1</v>
      </c>
      <c r="D321">
        <f>6</f>
        <v>6</v>
      </c>
      <c r="E321" t="s">
        <v>15</v>
      </c>
      <c r="F321" t="s">
        <v>16</v>
      </c>
      <c r="G321">
        <v>5</v>
      </c>
      <c r="H321">
        <v>12</v>
      </c>
      <c r="I321">
        <v>0.5</v>
      </c>
      <c r="J321" s="21">
        <v>0.1875</v>
      </c>
    </row>
    <row r="322" spans="1:10" x14ac:dyDescent="0.2">
      <c r="A322">
        <v>1</v>
      </c>
      <c r="B322">
        <v>740</v>
      </c>
      <c r="C322">
        <v>1</v>
      </c>
      <c r="D322" s="4">
        <v>20</v>
      </c>
      <c r="E322" s="4" t="s">
        <v>98</v>
      </c>
      <c r="F322" s="4" t="s">
        <v>27</v>
      </c>
      <c r="G322" s="4">
        <v>8</v>
      </c>
      <c r="H322" s="1">
        <v>0.42569444444444443</v>
      </c>
      <c r="I322">
        <v>0.5</v>
      </c>
      <c r="J322" s="21">
        <v>0.15347222222222223</v>
      </c>
    </row>
    <row r="323" spans="1:10" x14ac:dyDescent="0.2">
      <c r="A323">
        <v>1</v>
      </c>
      <c r="B323">
        <v>742</v>
      </c>
      <c r="C323">
        <v>1</v>
      </c>
      <c r="D323" s="4">
        <f>4</f>
        <v>4</v>
      </c>
      <c r="E323" s="4" t="s">
        <v>11</v>
      </c>
      <c r="F323" s="4" t="s">
        <v>12</v>
      </c>
      <c r="G323" s="4">
        <v>7</v>
      </c>
      <c r="H323" s="4">
        <v>12</v>
      </c>
      <c r="I323">
        <v>1</v>
      </c>
      <c r="J323" s="21">
        <v>0.23958333333333334</v>
      </c>
    </row>
    <row r="324" spans="1:10" x14ac:dyDescent="0.2">
      <c r="A324">
        <v>1</v>
      </c>
      <c r="B324">
        <v>743</v>
      </c>
      <c r="C324">
        <v>1</v>
      </c>
      <c r="D324" s="4">
        <v>14</v>
      </c>
      <c r="E324" s="4" t="s">
        <v>35</v>
      </c>
      <c r="F324" s="4" t="s">
        <v>26</v>
      </c>
      <c r="G324" s="4">
        <v>3</v>
      </c>
      <c r="H324" s="4">
        <v>12</v>
      </c>
      <c r="I324">
        <v>5</v>
      </c>
      <c r="J324" s="21">
        <v>0.25</v>
      </c>
    </row>
    <row r="325" spans="1:10" x14ac:dyDescent="0.2">
      <c r="B325">
        <v>744</v>
      </c>
      <c r="D325" s="4">
        <v>16</v>
      </c>
      <c r="E325" s="4" t="s">
        <v>37</v>
      </c>
      <c r="F325" s="4" t="s">
        <v>28</v>
      </c>
      <c r="G325" s="4">
        <v>2</v>
      </c>
      <c r="H325" s="4">
        <v>12</v>
      </c>
      <c r="I325">
        <v>1</v>
      </c>
      <c r="J325" s="21">
        <v>0.32291666666666669</v>
      </c>
    </row>
    <row r="326" spans="1:10" x14ac:dyDescent="0.2">
      <c r="B326">
        <v>749</v>
      </c>
      <c r="D326" s="4">
        <f>9</f>
        <v>9</v>
      </c>
      <c r="E326" s="4" t="s">
        <v>20</v>
      </c>
      <c r="F326" s="4" t="s">
        <v>19</v>
      </c>
      <c r="G326" s="4">
        <f>1</f>
        <v>1</v>
      </c>
      <c r="H326" s="4">
        <f>12</f>
        <v>12</v>
      </c>
      <c r="I326">
        <v>2</v>
      </c>
      <c r="J326" s="21">
        <v>0.125</v>
      </c>
    </row>
    <row r="327" spans="1:10" x14ac:dyDescent="0.2">
      <c r="B327">
        <v>750</v>
      </c>
      <c r="D327" s="4">
        <f>9</f>
        <v>9</v>
      </c>
      <c r="E327" s="4" t="s">
        <v>20</v>
      </c>
      <c r="F327" s="4" t="s">
        <v>19</v>
      </c>
      <c r="G327" s="4">
        <f>1</f>
        <v>1</v>
      </c>
      <c r="H327" s="4">
        <f>12</f>
        <v>12</v>
      </c>
      <c r="I327">
        <v>1</v>
      </c>
      <c r="J327" s="21">
        <v>0.32291666666666669</v>
      </c>
    </row>
    <row r="328" spans="1:10" x14ac:dyDescent="0.2">
      <c r="A328">
        <v>1</v>
      </c>
      <c r="B328">
        <v>752</v>
      </c>
      <c r="C328">
        <v>1</v>
      </c>
      <c r="D328">
        <f>5</f>
        <v>5</v>
      </c>
      <c r="E328" t="s">
        <v>13</v>
      </c>
      <c r="F328" t="s">
        <v>14</v>
      </c>
      <c r="G328">
        <v>3</v>
      </c>
      <c r="H328">
        <v>12</v>
      </c>
      <c r="I328">
        <v>5</v>
      </c>
      <c r="J328" s="21">
        <v>0.25</v>
      </c>
    </row>
    <row r="329" spans="1:10" x14ac:dyDescent="0.2">
      <c r="A329">
        <v>1</v>
      </c>
      <c r="B329">
        <v>756</v>
      </c>
      <c r="C329">
        <v>1</v>
      </c>
      <c r="D329" s="4">
        <f>4</f>
        <v>4</v>
      </c>
      <c r="E329" s="4" t="s">
        <v>11</v>
      </c>
      <c r="F329" s="4" t="s">
        <v>12</v>
      </c>
      <c r="G329" s="4">
        <v>7</v>
      </c>
      <c r="H329" s="4">
        <v>12</v>
      </c>
      <c r="I329">
        <v>0.25</v>
      </c>
      <c r="J329" s="21">
        <v>0.15277777777777776</v>
      </c>
    </row>
    <row r="330" spans="1:10" x14ac:dyDescent="0.2">
      <c r="B330">
        <v>757</v>
      </c>
      <c r="D330" s="4">
        <f>13</f>
        <v>13</v>
      </c>
      <c r="E330" s="4" t="s">
        <v>34</v>
      </c>
      <c r="F330" s="4" t="s">
        <v>33</v>
      </c>
      <c r="G330" s="4">
        <v>5</v>
      </c>
      <c r="H330" s="15">
        <v>0.42569444444444443</v>
      </c>
      <c r="I330">
        <v>0.25</v>
      </c>
      <c r="J330" s="21">
        <v>0.30555555555555552</v>
      </c>
    </row>
    <row r="331" spans="1:10" x14ac:dyDescent="0.2">
      <c r="B331">
        <v>758</v>
      </c>
      <c r="D331" s="4">
        <v>15</v>
      </c>
      <c r="E331" s="4" t="s">
        <v>36</v>
      </c>
      <c r="F331" s="4" t="s">
        <v>27</v>
      </c>
      <c r="G331" s="4">
        <v>8</v>
      </c>
      <c r="H331" s="15">
        <v>0.32847222222222222</v>
      </c>
      <c r="I331">
        <v>0.5</v>
      </c>
      <c r="J331" s="21"/>
    </row>
    <row r="332" spans="1:10" x14ac:dyDescent="0.2">
      <c r="B332">
        <v>760</v>
      </c>
      <c r="D332" s="4">
        <f>9</f>
        <v>9</v>
      </c>
      <c r="E332" s="4" t="s">
        <v>20</v>
      </c>
      <c r="F332" s="4" t="s">
        <v>19</v>
      </c>
      <c r="G332" s="4">
        <f>1</f>
        <v>1</v>
      </c>
      <c r="H332" s="4">
        <f>12</f>
        <v>12</v>
      </c>
      <c r="I332">
        <v>2</v>
      </c>
      <c r="J332" s="21">
        <v>0.20833333333333334</v>
      </c>
    </row>
    <row r="333" spans="1:10" x14ac:dyDescent="0.2">
      <c r="A333">
        <v>1</v>
      </c>
      <c r="B333">
        <v>761</v>
      </c>
      <c r="C333">
        <v>1</v>
      </c>
      <c r="D333" s="4">
        <v>16</v>
      </c>
      <c r="E333" s="4" t="s">
        <v>37</v>
      </c>
      <c r="F333" s="4" t="s">
        <v>28</v>
      </c>
      <c r="G333" s="4">
        <v>2</v>
      </c>
      <c r="H333" s="4">
        <v>12</v>
      </c>
      <c r="I333">
        <v>1</v>
      </c>
      <c r="J333" s="21">
        <v>0.23958333333333334</v>
      </c>
    </row>
    <row r="334" spans="1:10" x14ac:dyDescent="0.2">
      <c r="B334">
        <v>762</v>
      </c>
      <c r="D334">
        <f>7</f>
        <v>7</v>
      </c>
      <c r="E334" t="s">
        <v>17</v>
      </c>
      <c r="F334" t="s">
        <v>18</v>
      </c>
      <c r="G334">
        <f>6</f>
        <v>6</v>
      </c>
      <c r="H334" s="1">
        <v>0.4597222222222222</v>
      </c>
      <c r="I334">
        <v>1</v>
      </c>
      <c r="J334" s="21">
        <v>0.40625</v>
      </c>
    </row>
    <row r="335" spans="1:10" x14ac:dyDescent="0.2">
      <c r="B335">
        <v>764</v>
      </c>
      <c r="D335" s="4">
        <f>4</f>
        <v>4</v>
      </c>
      <c r="E335" s="4" t="s">
        <v>11</v>
      </c>
      <c r="F335" s="4" t="s">
        <v>12</v>
      </c>
      <c r="G335" s="4">
        <v>7</v>
      </c>
      <c r="H335" s="4">
        <v>12</v>
      </c>
      <c r="I335">
        <v>1</v>
      </c>
      <c r="J335" s="21">
        <v>0.40625</v>
      </c>
    </row>
    <row r="336" spans="1:10" x14ac:dyDescent="0.2">
      <c r="B336">
        <v>769</v>
      </c>
      <c r="D336" s="4">
        <v>17</v>
      </c>
      <c r="E336" s="4" t="s">
        <v>38</v>
      </c>
      <c r="F336" s="4" t="s">
        <v>29</v>
      </c>
      <c r="G336" s="4">
        <v>2</v>
      </c>
      <c r="H336" s="12">
        <v>12</v>
      </c>
      <c r="I336">
        <v>0.5</v>
      </c>
      <c r="J336" s="21">
        <v>0.27083333333333331</v>
      </c>
    </row>
    <row r="337" spans="1:16" x14ac:dyDescent="0.2">
      <c r="B337">
        <v>771</v>
      </c>
      <c r="D337" s="4">
        <v>19</v>
      </c>
      <c r="E337" s="4" t="s">
        <v>99</v>
      </c>
      <c r="F337" s="4" t="s">
        <v>100</v>
      </c>
      <c r="G337" s="4">
        <v>5</v>
      </c>
      <c r="H337" s="1">
        <v>0.4694444444444445</v>
      </c>
      <c r="I337">
        <v>0.5</v>
      </c>
      <c r="J337" s="21">
        <v>0.10416666666666667</v>
      </c>
    </row>
    <row r="338" spans="1:16" x14ac:dyDescent="0.2">
      <c r="B338">
        <v>774</v>
      </c>
      <c r="D338" s="4">
        <v>15</v>
      </c>
      <c r="E338" s="4" t="s">
        <v>36</v>
      </c>
      <c r="F338" s="4" t="s">
        <v>27</v>
      </c>
      <c r="G338" s="4">
        <v>8</v>
      </c>
      <c r="H338" s="15">
        <v>0.32847222222222222</v>
      </c>
      <c r="I338">
        <v>0.25</v>
      </c>
      <c r="J338" s="21"/>
    </row>
    <row r="339" spans="1:16" x14ac:dyDescent="0.2">
      <c r="B339">
        <v>783</v>
      </c>
      <c r="D339" s="4">
        <v>15</v>
      </c>
      <c r="E339" s="4" t="s">
        <v>36</v>
      </c>
      <c r="F339" s="4" t="s">
        <v>27</v>
      </c>
      <c r="G339" s="4">
        <v>8</v>
      </c>
      <c r="H339" s="15">
        <v>0.32847222222222222</v>
      </c>
      <c r="I339">
        <v>1</v>
      </c>
      <c r="J339" s="21"/>
    </row>
    <row r="340" spans="1:16" x14ac:dyDescent="0.2">
      <c r="B340">
        <v>784</v>
      </c>
      <c r="D340">
        <f>6</f>
        <v>6</v>
      </c>
      <c r="E340" t="s">
        <v>15</v>
      </c>
      <c r="F340" t="s">
        <v>16</v>
      </c>
      <c r="G340">
        <v>5</v>
      </c>
      <c r="H340">
        <v>12</v>
      </c>
      <c r="I340">
        <v>0.5</v>
      </c>
      <c r="J340" s="21">
        <v>0.10416666666666667</v>
      </c>
    </row>
    <row r="341" spans="1:16" x14ac:dyDescent="0.2">
      <c r="B341">
        <v>787</v>
      </c>
      <c r="D341">
        <f>10</f>
        <v>10</v>
      </c>
      <c r="E341" t="s">
        <v>21</v>
      </c>
      <c r="F341" t="s">
        <v>22</v>
      </c>
      <c r="G341">
        <f>4</f>
        <v>4</v>
      </c>
      <c r="H341">
        <f>12</f>
        <v>12</v>
      </c>
      <c r="I341">
        <v>0.25</v>
      </c>
      <c r="J341" s="21">
        <v>5.5555555555555552E-2</v>
      </c>
    </row>
    <row r="342" spans="1:16" x14ac:dyDescent="0.2">
      <c r="B342">
        <v>788</v>
      </c>
      <c r="D342" s="4">
        <f>13</f>
        <v>13</v>
      </c>
      <c r="E342" s="4" t="s">
        <v>34</v>
      </c>
      <c r="F342" s="4" t="s">
        <v>33</v>
      </c>
      <c r="G342" s="4">
        <v>5</v>
      </c>
      <c r="H342" s="15">
        <v>0.42569444444444443</v>
      </c>
      <c r="I342">
        <v>1</v>
      </c>
      <c r="J342" s="21">
        <v>0.15625</v>
      </c>
    </row>
    <row r="343" spans="1:16" x14ac:dyDescent="0.2">
      <c r="B343">
        <v>792</v>
      </c>
      <c r="D343">
        <f>11</f>
        <v>11</v>
      </c>
      <c r="E343" t="s">
        <v>23</v>
      </c>
      <c r="F343" t="s">
        <v>24</v>
      </c>
      <c r="G343">
        <v>3</v>
      </c>
      <c r="H343">
        <v>12</v>
      </c>
      <c r="I343">
        <v>0.25</v>
      </c>
      <c r="J343" s="21">
        <v>0.22916666666666666</v>
      </c>
    </row>
    <row r="344" spans="1:16" x14ac:dyDescent="0.2">
      <c r="B344">
        <v>797</v>
      </c>
      <c r="D344" s="4">
        <f>4</f>
        <v>4</v>
      </c>
      <c r="E344" s="4" t="s">
        <v>11</v>
      </c>
      <c r="F344" s="4" t="s">
        <v>12</v>
      </c>
      <c r="G344" s="4">
        <v>7</v>
      </c>
      <c r="H344" s="4">
        <v>12</v>
      </c>
      <c r="I344">
        <v>0.5</v>
      </c>
      <c r="J344" s="21">
        <v>0.27083333333333331</v>
      </c>
    </row>
    <row r="345" spans="1:16" x14ac:dyDescent="0.2">
      <c r="B345">
        <v>800</v>
      </c>
      <c r="D345" s="4">
        <v>20</v>
      </c>
      <c r="E345" s="4" t="s">
        <v>98</v>
      </c>
      <c r="F345" s="4" t="s">
        <v>27</v>
      </c>
      <c r="G345" s="4">
        <v>8</v>
      </c>
      <c r="H345" s="1">
        <v>0.42569444444444443</v>
      </c>
      <c r="I345">
        <v>2</v>
      </c>
      <c r="J345" s="21"/>
    </row>
    <row r="346" spans="1:16" x14ac:dyDescent="0.2">
      <c r="B346">
        <v>801</v>
      </c>
      <c r="D346" s="4">
        <v>14</v>
      </c>
      <c r="E346" s="4" t="s">
        <v>35</v>
      </c>
      <c r="F346" s="4" t="s">
        <v>26</v>
      </c>
      <c r="G346" s="4">
        <v>3</v>
      </c>
      <c r="H346" s="4">
        <v>12</v>
      </c>
      <c r="I346">
        <v>2</v>
      </c>
      <c r="J346" s="21">
        <v>0.20833333333333334</v>
      </c>
    </row>
    <row r="347" spans="1:16" x14ac:dyDescent="0.2">
      <c r="B347">
        <v>804</v>
      </c>
      <c r="D347" s="4">
        <f>13</f>
        <v>13</v>
      </c>
      <c r="E347" s="4" t="s">
        <v>34</v>
      </c>
      <c r="F347" s="4" t="s">
        <v>33</v>
      </c>
      <c r="G347" s="4">
        <v>5</v>
      </c>
      <c r="H347" s="15">
        <v>0.42569444444444443</v>
      </c>
      <c r="I347">
        <v>0.5</v>
      </c>
      <c r="J347" s="21">
        <v>0.4375</v>
      </c>
    </row>
    <row r="348" spans="1:16" x14ac:dyDescent="0.2">
      <c r="B348">
        <v>806</v>
      </c>
      <c r="D348" s="4">
        <f>13</f>
        <v>13</v>
      </c>
      <c r="E348" s="4" t="s">
        <v>34</v>
      </c>
      <c r="F348" s="4" t="s">
        <v>33</v>
      </c>
      <c r="G348" s="4">
        <v>5</v>
      </c>
      <c r="H348" s="15">
        <v>0.42569444444444443</v>
      </c>
      <c r="I348">
        <v>0.25</v>
      </c>
      <c r="J348" s="21">
        <v>0.22916666666666666</v>
      </c>
    </row>
    <row r="349" spans="1:16" x14ac:dyDescent="0.2">
      <c r="A349">
        <v>1</v>
      </c>
      <c r="B349">
        <v>813</v>
      </c>
      <c r="C349">
        <v>1</v>
      </c>
      <c r="D349" s="4">
        <v>17</v>
      </c>
      <c r="E349" s="4" t="s">
        <v>38</v>
      </c>
      <c r="F349" s="4" t="s">
        <v>29</v>
      </c>
      <c r="G349" s="4">
        <v>2</v>
      </c>
      <c r="H349" s="12">
        <v>12</v>
      </c>
      <c r="I349">
        <v>0.25</v>
      </c>
      <c r="J349" s="21">
        <v>0.15277777777777776</v>
      </c>
    </row>
    <row r="350" spans="1:16" x14ac:dyDescent="0.2">
      <c r="B350">
        <v>817</v>
      </c>
      <c r="D350" s="4">
        <v>14</v>
      </c>
      <c r="E350" s="4" t="s">
        <v>35</v>
      </c>
      <c r="F350" s="4" t="s">
        <v>26</v>
      </c>
      <c r="G350" s="4">
        <v>3</v>
      </c>
      <c r="H350" s="4">
        <v>12</v>
      </c>
      <c r="I350">
        <v>0.5</v>
      </c>
      <c r="J350" s="21">
        <v>0.35416666666666669</v>
      </c>
    </row>
    <row r="351" spans="1:16" x14ac:dyDescent="0.2">
      <c r="A351">
        <v>1</v>
      </c>
      <c r="B351">
        <v>819</v>
      </c>
      <c r="D351">
        <v>1</v>
      </c>
      <c r="E351" t="s">
        <v>7</v>
      </c>
      <c r="F351" t="s">
        <v>8</v>
      </c>
      <c r="G351">
        <v>3</v>
      </c>
      <c r="H351">
        <v>12</v>
      </c>
      <c r="I351">
        <v>0.5</v>
      </c>
      <c r="J351" s="21">
        <v>0.4375</v>
      </c>
      <c r="P351" s="4"/>
    </row>
    <row r="352" spans="1:16" x14ac:dyDescent="0.2">
      <c r="A352">
        <v>1</v>
      </c>
      <c r="B352">
        <v>820</v>
      </c>
      <c r="C352">
        <v>1</v>
      </c>
      <c r="D352" s="4">
        <v>19</v>
      </c>
      <c r="E352" s="4" t="s">
        <v>99</v>
      </c>
      <c r="F352" s="4" t="s">
        <v>100</v>
      </c>
      <c r="G352" s="4">
        <v>5</v>
      </c>
      <c r="H352" s="1">
        <v>0.4694444444444445</v>
      </c>
      <c r="I352">
        <v>2</v>
      </c>
      <c r="J352" s="21">
        <v>0.29166666666666669</v>
      </c>
    </row>
    <row r="353" spans="1:17" x14ac:dyDescent="0.2">
      <c r="B353">
        <v>821</v>
      </c>
      <c r="D353" s="4">
        <v>18</v>
      </c>
      <c r="E353" s="4" t="s">
        <v>39</v>
      </c>
      <c r="F353" s="4" t="s">
        <v>30</v>
      </c>
      <c r="G353" s="4">
        <v>7</v>
      </c>
      <c r="H353" s="4">
        <v>12</v>
      </c>
      <c r="I353">
        <v>0.5</v>
      </c>
      <c r="J353" s="21">
        <v>0.27083333333333331</v>
      </c>
    </row>
    <row r="354" spans="1:17" x14ac:dyDescent="0.2">
      <c r="B354">
        <v>823</v>
      </c>
      <c r="D354" s="4">
        <v>18</v>
      </c>
      <c r="E354" s="4" t="s">
        <v>39</v>
      </c>
      <c r="F354" s="4" t="s">
        <v>30</v>
      </c>
      <c r="G354" s="4">
        <v>7</v>
      </c>
      <c r="H354" s="4">
        <v>12</v>
      </c>
      <c r="I354">
        <v>0.25</v>
      </c>
      <c r="J354" s="21">
        <v>5.5555555555555552E-2</v>
      </c>
      <c r="Q354" s="4"/>
    </row>
    <row r="355" spans="1:17" x14ac:dyDescent="0.2">
      <c r="A355">
        <v>1</v>
      </c>
      <c r="B355">
        <v>824</v>
      </c>
      <c r="C355">
        <v>1</v>
      </c>
      <c r="D355" s="4">
        <f>8</f>
        <v>8</v>
      </c>
      <c r="E355" s="4" t="s">
        <v>32</v>
      </c>
      <c r="F355" s="4" t="s">
        <v>19</v>
      </c>
      <c r="G355" s="4">
        <f>4</f>
        <v>4</v>
      </c>
      <c r="H355" s="4">
        <f>12</f>
        <v>12</v>
      </c>
      <c r="I355">
        <v>0.5</v>
      </c>
      <c r="J355" s="21">
        <v>0.1875</v>
      </c>
      <c r="Q355" s="1"/>
    </row>
    <row r="356" spans="1:17" x14ac:dyDescent="0.2">
      <c r="B356">
        <v>825</v>
      </c>
      <c r="D356">
        <f>6</f>
        <v>6</v>
      </c>
      <c r="E356" t="s">
        <v>15</v>
      </c>
      <c r="F356" t="s">
        <v>16</v>
      </c>
      <c r="G356">
        <v>5</v>
      </c>
      <c r="H356">
        <v>12</v>
      </c>
      <c r="I356">
        <v>1</v>
      </c>
      <c r="J356" s="21">
        <v>0.15625</v>
      </c>
      <c r="Q356" s="1"/>
    </row>
    <row r="357" spans="1:17" x14ac:dyDescent="0.2">
      <c r="B357">
        <v>838</v>
      </c>
      <c r="D357">
        <f>3</f>
        <v>3</v>
      </c>
      <c r="E357" t="s">
        <v>9</v>
      </c>
      <c r="F357" t="s">
        <v>10</v>
      </c>
      <c r="G357">
        <v>2</v>
      </c>
      <c r="H357">
        <v>12</v>
      </c>
      <c r="I357">
        <v>2</v>
      </c>
      <c r="J357" s="21">
        <v>0.375</v>
      </c>
    </row>
    <row r="358" spans="1:17" x14ac:dyDescent="0.2">
      <c r="B358">
        <v>846</v>
      </c>
      <c r="D358" s="4">
        <v>18</v>
      </c>
      <c r="E358" s="4" t="s">
        <v>39</v>
      </c>
      <c r="F358" s="4" t="s">
        <v>30</v>
      </c>
      <c r="G358" s="4">
        <v>7</v>
      </c>
      <c r="H358" s="4">
        <v>12</v>
      </c>
      <c r="I358">
        <v>1</v>
      </c>
      <c r="J358" s="21">
        <v>0.15625</v>
      </c>
    </row>
    <row r="359" spans="1:17" x14ac:dyDescent="0.2">
      <c r="A359">
        <v>1</v>
      </c>
      <c r="B359">
        <v>848</v>
      </c>
      <c r="C359">
        <v>1</v>
      </c>
      <c r="D359">
        <f>10</f>
        <v>10</v>
      </c>
      <c r="E359" t="s">
        <v>21</v>
      </c>
      <c r="F359" t="s">
        <v>22</v>
      </c>
      <c r="G359">
        <f>4</f>
        <v>4</v>
      </c>
      <c r="H359">
        <f>12</f>
        <v>12</v>
      </c>
      <c r="I359">
        <v>5</v>
      </c>
      <c r="J359" s="21">
        <v>0.25</v>
      </c>
    </row>
    <row r="360" spans="1:17" x14ac:dyDescent="0.2">
      <c r="A360">
        <v>1</v>
      </c>
      <c r="B360">
        <v>849</v>
      </c>
      <c r="D360">
        <v>1</v>
      </c>
      <c r="E360" t="s">
        <v>7</v>
      </c>
      <c r="F360" t="s">
        <v>8</v>
      </c>
      <c r="G360">
        <v>3</v>
      </c>
      <c r="H360">
        <v>12</v>
      </c>
      <c r="I360">
        <v>5</v>
      </c>
      <c r="J360" s="21">
        <v>4.1666666666666664E-2</v>
      </c>
    </row>
    <row r="361" spans="1:17" x14ac:dyDescent="0.2">
      <c r="B361">
        <v>850</v>
      </c>
      <c r="D361">
        <f>6</f>
        <v>6</v>
      </c>
      <c r="E361" t="s">
        <v>15</v>
      </c>
      <c r="F361" t="s">
        <v>16</v>
      </c>
      <c r="G361">
        <v>5</v>
      </c>
      <c r="H361">
        <v>12</v>
      </c>
      <c r="I361">
        <v>2</v>
      </c>
      <c r="J361" s="21">
        <v>0.20833333333333334</v>
      </c>
    </row>
    <row r="362" spans="1:17" x14ac:dyDescent="0.2">
      <c r="B362">
        <v>851</v>
      </c>
      <c r="D362">
        <f>5</f>
        <v>5</v>
      </c>
      <c r="E362" t="s">
        <v>13</v>
      </c>
      <c r="F362" t="s">
        <v>14</v>
      </c>
      <c r="G362">
        <v>3</v>
      </c>
      <c r="H362">
        <v>12</v>
      </c>
      <c r="I362">
        <v>1</v>
      </c>
      <c r="J362" s="21">
        <v>7.2916666666666671E-2</v>
      </c>
    </row>
    <row r="363" spans="1:17" x14ac:dyDescent="0.2">
      <c r="B363">
        <v>856</v>
      </c>
      <c r="D363" s="4">
        <v>16</v>
      </c>
      <c r="E363" s="4" t="s">
        <v>37</v>
      </c>
      <c r="F363" s="4" t="s">
        <v>28</v>
      </c>
      <c r="G363" s="4">
        <v>2</v>
      </c>
      <c r="H363" s="4">
        <v>12</v>
      </c>
      <c r="I363">
        <v>2</v>
      </c>
      <c r="J363" s="21">
        <v>0.125</v>
      </c>
    </row>
    <row r="364" spans="1:17" x14ac:dyDescent="0.2">
      <c r="A364">
        <v>1</v>
      </c>
      <c r="B364">
        <v>861</v>
      </c>
      <c r="C364">
        <v>1</v>
      </c>
      <c r="D364" s="4">
        <f>12</f>
        <v>12</v>
      </c>
      <c r="E364" s="4" t="s">
        <v>31</v>
      </c>
      <c r="F364" s="4" t="s">
        <v>25</v>
      </c>
      <c r="G364" s="4">
        <v>7</v>
      </c>
      <c r="H364" s="4">
        <v>12</v>
      </c>
      <c r="I364">
        <v>2</v>
      </c>
      <c r="J364" s="21">
        <v>0.29166666666666669</v>
      </c>
    </row>
    <row r="365" spans="1:17" x14ac:dyDescent="0.2">
      <c r="B365">
        <v>867</v>
      </c>
      <c r="D365" s="4">
        <v>16</v>
      </c>
      <c r="E365" s="4" t="s">
        <v>37</v>
      </c>
      <c r="F365" s="4" t="s">
        <v>28</v>
      </c>
      <c r="G365" s="4">
        <v>2</v>
      </c>
      <c r="H365" s="4">
        <v>12</v>
      </c>
      <c r="I365">
        <v>0.25</v>
      </c>
      <c r="J365" s="21">
        <v>5.5555555555555552E-2</v>
      </c>
    </row>
    <row r="366" spans="1:17" x14ac:dyDescent="0.2">
      <c r="B366">
        <v>869</v>
      </c>
      <c r="D366">
        <f>6</f>
        <v>6</v>
      </c>
      <c r="E366" t="s">
        <v>15</v>
      </c>
      <c r="F366" t="s">
        <v>16</v>
      </c>
      <c r="G366">
        <v>5</v>
      </c>
      <c r="H366">
        <v>12</v>
      </c>
      <c r="I366">
        <v>0.5</v>
      </c>
      <c r="J366" s="21">
        <v>0.4375</v>
      </c>
    </row>
    <row r="367" spans="1:17" x14ac:dyDescent="0.2">
      <c r="B367">
        <v>872</v>
      </c>
      <c r="D367" s="4">
        <f>12</f>
        <v>12</v>
      </c>
      <c r="E367" s="4" t="s">
        <v>31</v>
      </c>
      <c r="F367" s="4" t="s">
        <v>25</v>
      </c>
      <c r="G367" s="4">
        <v>7</v>
      </c>
      <c r="H367" s="4">
        <v>12</v>
      </c>
      <c r="I367">
        <v>2</v>
      </c>
      <c r="J367" s="21">
        <v>0.125</v>
      </c>
    </row>
    <row r="368" spans="1:17" x14ac:dyDescent="0.2">
      <c r="A368">
        <v>1</v>
      </c>
      <c r="B368">
        <v>875</v>
      </c>
      <c r="C368">
        <v>1</v>
      </c>
      <c r="D368" s="4">
        <v>18</v>
      </c>
      <c r="E368" s="4" t="s">
        <v>39</v>
      </c>
      <c r="F368" s="4" t="s">
        <v>30</v>
      </c>
      <c r="G368" s="4">
        <v>7</v>
      </c>
      <c r="H368" s="4">
        <v>12</v>
      </c>
      <c r="I368">
        <v>0.25</v>
      </c>
      <c r="J368" s="21">
        <v>0.15277777777777776</v>
      </c>
    </row>
    <row r="369" spans="1:10" x14ac:dyDescent="0.2">
      <c r="A369">
        <v>1</v>
      </c>
      <c r="B369">
        <v>876</v>
      </c>
      <c r="D369">
        <v>1</v>
      </c>
      <c r="E369" t="s">
        <v>7</v>
      </c>
      <c r="F369" t="s">
        <v>8</v>
      </c>
      <c r="G369">
        <v>3</v>
      </c>
      <c r="H369">
        <v>12</v>
      </c>
      <c r="I369">
        <v>1</v>
      </c>
      <c r="J369" s="21">
        <v>0.15625</v>
      </c>
    </row>
    <row r="370" spans="1:10" x14ac:dyDescent="0.2">
      <c r="B370">
        <v>877</v>
      </c>
      <c r="D370" s="4">
        <v>18</v>
      </c>
      <c r="E370" s="4" t="s">
        <v>39</v>
      </c>
      <c r="F370" s="4" t="s">
        <v>30</v>
      </c>
      <c r="G370" s="4">
        <v>7</v>
      </c>
      <c r="H370" s="4">
        <v>12</v>
      </c>
      <c r="I370">
        <v>0.5</v>
      </c>
      <c r="J370" s="21">
        <v>0.35416666666666669</v>
      </c>
    </row>
    <row r="371" spans="1:10" x14ac:dyDescent="0.2">
      <c r="B371">
        <v>878</v>
      </c>
      <c r="D371" s="4">
        <v>19</v>
      </c>
      <c r="E371" s="4" t="s">
        <v>99</v>
      </c>
      <c r="F371" s="4" t="s">
        <v>100</v>
      </c>
      <c r="G371" s="4">
        <v>5</v>
      </c>
      <c r="H371" s="1">
        <v>0.4694444444444445</v>
      </c>
      <c r="I371">
        <v>0.5</v>
      </c>
      <c r="J371" s="21">
        <v>0.4375</v>
      </c>
    </row>
    <row r="372" spans="1:10" x14ac:dyDescent="0.2">
      <c r="B372">
        <v>880</v>
      </c>
      <c r="D372" s="4">
        <f>13</f>
        <v>13</v>
      </c>
      <c r="E372" s="4" t="s">
        <v>34</v>
      </c>
      <c r="F372" s="4" t="s">
        <v>33</v>
      </c>
      <c r="G372" s="4">
        <v>5</v>
      </c>
      <c r="H372" s="15">
        <v>0.42569444444444443</v>
      </c>
      <c r="I372">
        <v>0.5</v>
      </c>
      <c r="J372" s="21">
        <v>0.10416666666666667</v>
      </c>
    </row>
    <row r="373" spans="1:10" x14ac:dyDescent="0.2">
      <c r="A373">
        <v>1</v>
      </c>
      <c r="B373">
        <v>881</v>
      </c>
      <c r="C373">
        <v>1</v>
      </c>
      <c r="D373" s="4">
        <f>9</f>
        <v>9</v>
      </c>
      <c r="E373" s="4" t="s">
        <v>20</v>
      </c>
      <c r="F373" s="4" t="s">
        <v>19</v>
      </c>
      <c r="G373" s="4">
        <f>1</f>
        <v>1</v>
      </c>
      <c r="H373" s="4">
        <f>12</f>
        <v>12</v>
      </c>
      <c r="I373">
        <v>1</v>
      </c>
      <c r="J373" s="21">
        <v>0.23958333333333334</v>
      </c>
    </row>
    <row r="374" spans="1:10" x14ac:dyDescent="0.2">
      <c r="B374">
        <v>891</v>
      </c>
      <c r="D374" s="4">
        <f>4</f>
        <v>4</v>
      </c>
      <c r="E374" s="4" t="s">
        <v>11</v>
      </c>
      <c r="F374" s="4" t="s">
        <v>12</v>
      </c>
      <c r="G374" s="4">
        <v>7</v>
      </c>
      <c r="H374" s="4">
        <v>12</v>
      </c>
      <c r="I374">
        <v>1</v>
      </c>
      <c r="J374" s="21">
        <v>7.2916666666666671E-2</v>
      </c>
    </row>
    <row r="375" spans="1:10" x14ac:dyDescent="0.2">
      <c r="B375">
        <v>893</v>
      </c>
      <c r="D375" s="4">
        <v>17</v>
      </c>
      <c r="E375" s="4" t="s">
        <v>38</v>
      </c>
      <c r="F375" s="4" t="s">
        <v>29</v>
      </c>
      <c r="G375" s="4">
        <v>2</v>
      </c>
      <c r="H375" s="12">
        <v>12</v>
      </c>
      <c r="I375">
        <v>0.25</v>
      </c>
      <c r="J375" s="21">
        <v>0.30555555555555552</v>
      </c>
    </row>
    <row r="376" spans="1:10" x14ac:dyDescent="0.2">
      <c r="A376">
        <v>1</v>
      </c>
      <c r="B376">
        <v>895</v>
      </c>
      <c r="C376">
        <v>1</v>
      </c>
      <c r="D376">
        <f>5</f>
        <v>5</v>
      </c>
      <c r="E376" t="s">
        <v>13</v>
      </c>
      <c r="F376" t="s">
        <v>14</v>
      </c>
      <c r="G376">
        <v>3</v>
      </c>
      <c r="H376">
        <v>12</v>
      </c>
      <c r="I376">
        <v>1</v>
      </c>
      <c r="J376" s="21">
        <v>0.23958333333333334</v>
      </c>
    </row>
    <row r="377" spans="1:10" x14ac:dyDescent="0.2">
      <c r="B377">
        <v>897</v>
      </c>
      <c r="D377" s="4">
        <v>19</v>
      </c>
      <c r="E377" s="4" t="s">
        <v>99</v>
      </c>
      <c r="F377" s="4" t="s">
        <v>100</v>
      </c>
      <c r="G377" s="4">
        <v>5</v>
      </c>
      <c r="H377" s="1">
        <v>0.4694444444444445</v>
      </c>
      <c r="I377">
        <v>1</v>
      </c>
      <c r="J377" s="21">
        <v>0.40625</v>
      </c>
    </row>
    <row r="378" spans="1:10" x14ac:dyDescent="0.2">
      <c r="B378">
        <v>901</v>
      </c>
      <c r="D378" s="4">
        <v>19</v>
      </c>
      <c r="E378" s="4" t="s">
        <v>99</v>
      </c>
      <c r="F378" s="4" t="s">
        <v>100</v>
      </c>
      <c r="G378" s="4">
        <v>5</v>
      </c>
      <c r="H378" s="1">
        <v>0.4694444444444445</v>
      </c>
      <c r="I378">
        <v>0.25</v>
      </c>
      <c r="J378" s="21">
        <v>0.40972222222222227</v>
      </c>
    </row>
    <row r="379" spans="1:10" x14ac:dyDescent="0.2">
      <c r="B379">
        <v>904</v>
      </c>
      <c r="D379" s="4">
        <f>9</f>
        <v>9</v>
      </c>
      <c r="E379" s="4" t="s">
        <v>20</v>
      </c>
      <c r="F379" s="4" t="s">
        <v>19</v>
      </c>
      <c r="G379" s="4">
        <f>1</f>
        <v>1</v>
      </c>
      <c r="H379" s="4">
        <f>12</f>
        <v>12</v>
      </c>
      <c r="I379">
        <v>0.5</v>
      </c>
      <c r="J379" s="21">
        <v>0.35416666666666669</v>
      </c>
    </row>
    <row r="380" spans="1:10" x14ac:dyDescent="0.2">
      <c r="A380">
        <v>1</v>
      </c>
      <c r="B380">
        <v>909</v>
      </c>
      <c r="C380">
        <v>1</v>
      </c>
      <c r="D380" s="4">
        <v>16</v>
      </c>
      <c r="E380" s="4" t="s">
        <v>37</v>
      </c>
      <c r="F380" s="4" t="s">
        <v>28</v>
      </c>
      <c r="G380" s="4">
        <v>2</v>
      </c>
      <c r="H380" s="4">
        <v>12</v>
      </c>
      <c r="I380">
        <v>0.5</v>
      </c>
      <c r="J380" s="21">
        <v>0.1875</v>
      </c>
    </row>
    <row r="381" spans="1:10" x14ac:dyDescent="0.2">
      <c r="B381">
        <v>914</v>
      </c>
      <c r="D381">
        <f>3</f>
        <v>3</v>
      </c>
      <c r="E381" t="s">
        <v>9</v>
      </c>
      <c r="F381" t="s">
        <v>10</v>
      </c>
      <c r="G381">
        <v>2</v>
      </c>
      <c r="H381">
        <v>12</v>
      </c>
      <c r="I381">
        <v>0.25</v>
      </c>
      <c r="J381" s="21">
        <v>5.5555555555555552E-2</v>
      </c>
    </row>
    <row r="382" spans="1:10" x14ac:dyDescent="0.2">
      <c r="B382">
        <v>915</v>
      </c>
      <c r="D382" s="4">
        <v>17</v>
      </c>
      <c r="E382" s="4" t="s">
        <v>38</v>
      </c>
      <c r="F382" s="4" t="s">
        <v>29</v>
      </c>
      <c r="G382" s="4">
        <v>2</v>
      </c>
      <c r="H382" s="12">
        <v>12</v>
      </c>
      <c r="I382">
        <v>0.25</v>
      </c>
      <c r="J382" s="21">
        <v>0.22916666666666666</v>
      </c>
    </row>
    <row r="383" spans="1:10" x14ac:dyDescent="0.2">
      <c r="B383">
        <v>916</v>
      </c>
      <c r="D383" s="4">
        <f>13</f>
        <v>13</v>
      </c>
      <c r="E383" s="4" t="s">
        <v>34</v>
      </c>
      <c r="F383" s="4" t="s">
        <v>33</v>
      </c>
      <c r="G383" s="4">
        <v>5</v>
      </c>
      <c r="H383" s="15">
        <v>0.42569444444444443</v>
      </c>
      <c r="I383">
        <v>1</v>
      </c>
      <c r="J383" s="21">
        <v>7.2916666666666671E-2</v>
      </c>
    </row>
    <row r="384" spans="1:10" x14ac:dyDescent="0.2">
      <c r="B384">
        <v>918</v>
      </c>
      <c r="D384">
        <f>11</f>
        <v>11</v>
      </c>
      <c r="E384" t="s">
        <v>23</v>
      </c>
      <c r="F384" t="s">
        <v>24</v>
      </c>
      <c r="G384">
        <v>3</v>
      </c>
      <c r="H384">
        <v>12</v>
      </c>
      <c r="I384">
        <v>0.5</v>
      </c>
      <c r="J384" s="21">
        <v>0.35416666666666669</v>
      </c>
    </row>
    <row r="385" spans="1:10" x14ac:dyDescent="0.2">
      <c r="B385">
        <v>919</v>
      </c>
      <c r="D385" s="4">
        <v>18</v>
      </c>
      <c r="E385" s="4" t="s">
        <v>39</v>
      </c>
      <c r="F385" s="4" t="s">
        <v>30</v>
      </c>
      <c r="G385" s="4">
        <v>7</v>
      </c>
      <c r="H385" s="4">
        <v>12</v>
      </c>
      <c r="I385">
        <v>2</v>
      </c>
      <c r="J385" s="21">
        <v>0.375</v>
      </c>
    </row>
    <row r="386" spans="1:10" x14ac:dyDescent="0.2">
      <c r="A386">
        <v>1</v>
      </c>
      <c r="B386">
        <v>921</v>
      </c>
      <c r="C386">
        <v>1</v>
      </c>
      <c r="D386" s="4">
        <f>13</f>
        <v>13</v>
      </c>
      <c r="E386" s="4" t="s">
        <v>34</v>
      </c>
      <c r="F386" s="4" t="s">
        <v>33</v>
      </c>
      <c r="G386" s="4">
        <v>5</v>
      </c>
      <c r="H386" s="15">
        <v>0.42569444444444443</v>
      </c>
      <c r="I386">
        <v>2</v>
      </c>
      <c r="J386" s="21">
        <v>0.29166666666666669</v>
      </c>
    </row>
    <row r="387" spans="1:10" x14ac:dyDescent="0.2">
      <c r="B387">
        <v>922</v>
      </c>
      <c r="D387" s="4">
        <f>12</f>
        <v>12</v>
      </c>
      <c r="E387" s="4" t="s">
        <v>31</v>
      </c>
      <c r="F387" s="4" t="s">
        <v>25</v>
      </c>
      <c r="G387" s="4">
        <v>7</v>
      </c>
      <c r="H387" s="4">
        <v>12</v>
      </c>
      <c r="I387">
        <v>1</v>
      </c>
      <c r="J387" s="21">
        <v>0.15625</v>
      </c>
    </row>
    <row r="388" spans="1:10" x14ac:dyDescent="0.2">
      <c r="A388">
        <v>1</v>
      </c>
      <c r="B388">
        <v>925</v>
      </c>
      <c r="C388">
        <v>1</v>
      </c>
      <c r="D388" s="4">
        <v>20</v>
      </c>
      <c r="E388" s="4" t="s">
        <v>98</v>
      </c>
      <c r="F388" s="4" t="s">
        <v>27</v>
      </c>
      <c r="G388" s="4">
        <v>8</v>
      </c>
      <c r="H388" s="1">
        <v>0.42569444444444443</v>
      </c>
      <c r="I388">
        <v>0.25</v>
      </c>
      <c r="J388" s="21">
        <v>6.3194444444444442E-2</v>
      </c>
    </row>
    <row r="389" spans="1:10" x14ac:dyDescent="0.2">
      <c r="A389">
        <v>1</v>
      </c>
      <c r="B389">
        <v>928</v>
      </c>
      <c r="C389">
        <v>1</v>
      </c>
      <c r="D389">
        <f>3</f>
        <v>3</v>
      </c>
      <c r="E389" t="s">
        <v>9</v>
      </c>
      <c r="F389" t="s">
        <v>10</v>
      </c>
      <c r="G389">
        <v>2</v>
      </c>
      <c r="H389">
        <v>12</v>
      </c>
      <c r="I389">
        <v>2</v>
      </c>
      <c r="J389" s="21">
        <v>0.29166666666666669</v>
      </c>
    </row>
    <row r="390" spans="1:10" x14ac:dyDescent="0.2">
      <c r="B390">
        <v>930</v>
      </c>
      <c r="D390" s="4">
        <v>15</v>
      </c>
      <c r="E390" s="4" t="s">
        <v>36</v>
      </c>
      <c r="F390" s="4" t="s">
        <v>27</v>
      </c>
      <c r="G390" s="4">
        <v>8</v>
      </c>
      <c r="H390" s="15">
        <v>0.32847222222222222</v>
      </c>
      <c r="I390">
        <v>0.5</v>
      </c>
      <c r="J390" s="21"/>
    </row>
    <row r="391" spans="1:10" x14ac:dyDescent="0.2">
      <c r="B391">
        <v>937</v>
      </c>
      <c r="D391">
        <f>3</f>
        <v>3</v>
      </c>
      <c r="E391" t="s">
        <v>9</v>
      </c>
      <c r="F391" t="s">
        <v>10</v>
      </c>
      <c r="G391">
        <v>2</v>
      </c>
      <c r="H391">
        <v>12</v>
      </c>
      <c r="I391">
        <v>2</v>
      </c>
      <c r="J391" s="21">
        <v>4.1666666666666664E-2</v>
      </c>
    </row>
    <row r="392" spans="1:10" x14ac:dyDescent="0.2">
      <c r="B392">
        <v>939</v>
      </c>
      <c r="D392">
        <f>10</f>
        <v>10</v>
      </c>
      <c r="E392" t="s">
        <v>21</v>
      </c>
      <c r="F392" t="s">
        <v>22</v>
      </c>
      <c r="G392">
        <f>4</f>
        <v>4</v>
      </c>
      <c r="H392">
        <f>12</f>
        <v>12</v>
      </c>
      <c r="I392">
        <v>0.25</v>
      </c>
      <c r="J392" s="21">
        <v>0.40972222222222227</v>
      </c>
    </row>
    <row r="393" spans="1:10" x14ac:dyDescent="0.2">
      <c r="B393">
        <v>941</v>
      </c>
      <c r="D393" s="4">
        <v>18</v>
      </c>
      <c r="E393" s="4" t="s">
        <v>39</v>
      </c>
      <c r="F393" s="4" t="s">
        <v>30</v>
      </c>
      <c r="G393" s="4">
        <v>7</v>
      </c>
      <c r="H393" s="4">
        <v>12</v>
      </c>
      <c r="I393">
        <v>0.25</v>
      </c>
      <c r="J393" s="21">
        <v>0.30555555555555552</v>
      </c>
    </row>
    <row r="394" spans="1:10" x14ac:dyDescent="0.2">
      <c r="A394">
        <v>1</v>
      </c>
      <c r="B394">
        <v>942</v>
      </c>
      <c r="C394">
        <v>1</v>
      </c>
      <c r="D394">
        <f>5</f>
        <v>5</v>
      </c>
      <c r="E394" t="s">
        <v>13</v>
      </c>
      <c r="F394" t="s">
        <v>14</v>
      </c>
      <c r="G394">
        <v>3</v>
      </c>
      <c r="H394">
        <v>12</v>
      </c>
      <c r="I394">
        <v>2</v>
      </c>
      <c r="J394" s="21">
        <v>0.29166666666666669</v>
      </c>
    </row>
    <row r="395" spans="1:10" x14ac:dyDescent="0.2">
      <c r="B395">
        <v>943</v>
      </c>
      <c r="D395" s="4">
        <v>16</v>
      </c>
      <c r="E395" s="4" t="s">
        <v>37</v>
      </c>
      <c r="F395" s="4" t="s">
        <v>28</v>
      </c>
      <c r="G395" s="4">
        <v>2</v>
      </c>
      <c r="H395" s="4">
        <v>12</v>
      </c>
      <c r="I395">
        <v>1</v>
      </c>
      <c r="J395" s="21">
        <v>0.40625</v>
      </c>
    </row>
    <row r="396" spans="1:10" x14ac:dyDescent="0.2">
      <c r="A396">
        <v>1</v>
      </c>
      <c r="B396">
        <v>944</v>
      </c>
      <c r="D396">
        <v>1</v>
      </c>
      <c r="E396" t="s">
        <v>7</v>
      </c>
      <c r="F396" t="s">
        <v>8</v>
      </c>
      <c r="G396">
        <v>3</v>
      </c>
      <c r="H396">
        <v>12</v>
      </c>
      <c r="I396">
        <v>0.25</v>
      </c>
      <c r="J396" s="21">
        <v>0.22916666666666666</v>
      </c>
    </row>
    <row r="397" spans="1:10" x14ac:dyDescent="0.2">
      <c r="B397">
        <v>945</v>
      </c>
      <c r="D397">
        <f>7</f>
        <v>7</v>
      </c>
      <c r="E397" t="s">
        <v>17</v>
      </c>
      <c r="F397" t="s">
        <v>18</v>
      </c>
      <c r="G397">
        <f>6</f>
        <v>6</v>
      </c>
      <c r="H397" s="1">
        <v>0.4597222222222222</v>
      </c>
      <c r="I397">
        <v>1</v>
      </c>
      <c r="J397" s="21">
        <v>0.15625</v>
      </c>
    </row>
    <row r="398" spans="1:10" x14ac:dyDescent="0.2">
      <c r="A398">
        <v>1</v>
      </c>
      <c r="B398">
        <v>947</v>
      </c>
      <c r="C398">
        <v>1</v>
      </c>
      <c r="D398" s="4">
        <f>8</f>
        <v>8</v>
      </c>
      <c r="E398" s="4" t="s">
        <v>32</v>
      </c>
      <c r="F398" s="4" t="s">
        <v>19</v>
      </c>
      <c r="G398" s="4">
        <f>4</f>
        <v>4</v>
      </c>
      <c r="H398" s="4">
        <f>12</f>
        <v>12</v>
      </c>
      <c r="I398">
        <v>5</v>
      </c>
      <c r="J398" s="21">
        <v>0.25</v>
      </c>
    </row>
    <row r="399" spans="1:10" x14ac:dyDescent="0.2">
      <c r="B399">
        <v>949</v>
      </c>
      <c r="D399" s="4">
        <v>17</v>
      </c>
      <c r="E399" s="4" t="s">
        <v>38</v>
      </c>
      <c r="F399" s="4" t="s">
        <v>29</v>
      </c>
      <c r="G399" s="4">
        <v>2</v>
      </c>
      <c r="H399" s="12">
        <v>12</v>
      </c>
      <c r="I399">
        <v>0.5</v>
      </c>
      <c r="J399" s="21">
        <v>0.35416666666666669</v>
      </c>
    </row>
    <row r="400" spans="1:10" x14ac:dyDescent="0.2">
      <c r="B400">
        <v>950</v>
      </c>
      <c r="D400">
        <f>3</f>
        <v>3</v>
      </c>
      <c r="E400" t="s">
        <v>9</v>
      </c>
      <c r="F400" t="s">
        <v>10</v>
      </c>
      <c r="G400">
        <v>2</v>
      </c>
      <c r="H400">
        <v>12</v>
      </c>
      <c r="I400">
        <v>1</v>
      </c>
      <c r="J400" s="21">
        <v>0.40625</v>
      </c>
    </row>
    <row r="401" spans="1:16" x14ac:dyDescent="0.2">
      <c r="B401">
        <v>951</v>
      </c>
      <c r="D401">
        <f>6</f>
        <v>6</v>
      </c>
      <c r="E401" t="s">
        <v>15</v>
      </c>
      <c r="F401" t="s">
        <v>16</v>
      </c>
      <c r="G401">
        <v>5</v>
      </c>
      <c r="H401">
        <v>12</v>
      </c>
      <c r="I401">
        <v>0.25</v>
      </c>
      <c r="J401" s="21">
        <v>0.22916666666666666</v>
      </c>
    </row>
    <row r="402" spans="1:16" x14ac:dyDescent="0.2">
      <c r="A402">
        <v>1</v>
      </c>
      <c r="B402">
        <v>955</v>
      </c>
      <c r="C402">
        <v>1</v>
      </c>
      <c r="D402">
        <f>6</f>
        <v>6</v>
      </c>
      <c r="E402" t="s">
        <v>15</v>
      </c>
      <c r="F402" t="s">
        <v>16</v>
      </c>
      <c r="G402">
        <v>5</v>
      </c>
      <c r="H402">
        <v>12</v>
      </c>
      <c r="I402">
        <v>0.25</v>
      </c>
      <c r="J402" s="21">
        <v>0.15277777777777776</v>
      </c>
    </row>
    <row r="403" spans="1:16" x14ac:dyDescent="0.2">
      <c r="A403">
        <v>1</v>
      </c>
      <c r="B403">
        <v>957</v>
      </c>
      <c r="C403">
        <v>1</v>
      </c>
      <c r="D403" s="4">
        <v>17</v>
      </c>
      <c r="E403" s="4" t="s">
        <v>38</v>
      </c>
      <c r="F403" s="4" t="s">
        <v>29</v>
      </c>
      <c r="G403" s="4">
        <v>2</v>
      </c>
      <c r="H403" s="12">
        <v>12</v>
      </c>
      <c r="I403">
        <v>5</v>
      </c>
      <c r="J403" s="21">
        <v>0.25</v>
      </c>
    </row>
    <row r="404" spans="1:16" x14ac:dyDescent="0.2">
      <c r="B404">
        <v>959</v>
      </c>
      <c r="D404">
        <f>10</f>
        <v>10</v>
      </c>
      <c r="E404" t="s">
        <v>21</v>
      </c>
      <c r="F404" t="s">
        <v>22</v>
      </c>
      <c r="G404">
        <f>4</f>
        <v>4</v>
      </c>
      <c r="H404">
        <f>12</f>
        <v>12</v>
      </c>
      <c r="I404">
        <v>1</v>
      </c>
      <c r="J404" s="21">
        <v>0.40625</v>
      </c>
    </row>
    <row r="405" spans="1:16" x14ac:dyDescent="0.2">
      <c r="B405">
        <v>960</v>
      </c>
      <c r="D405" s="4">
        <f>8</f>
        <v>8</v>
      </c>
      <c r="E405" s="4" t="s">
        <v>32</v>
      </c>
      <c r="F405" s="4" t="s">
        <v>19</v>
      </c>
      <c r="G405" s="4">
        <f>4</f>
        <v>4</v>
      </c>
      <c r="H405" s="4">
        <f>12</f>
        <v>12</v>
      </c>
      <c r="I405">
        <v>0.5</v>
      </c>
      <c r="J405" s="21">
        <v>0.35416666666666669</v>
      </c>
    </row>
    <row r="406" spans="1:16" x14ac:dyDescent="0.2">
      <c r="A406">
        <v>1</v>
      </c>
      <c r="B406">
        <v>966</v>
      </c>
      <c r="C406">
        <v>1</v>
      </c>
      <c r="D406" s="4">
        <v>19</v>
      </c>
      <c r="E406" s="4" t="s">
        <v>99</v>
      </c>
      <c r="F406" s="4" t="s">
        <v>100</v>
      </c>
      <c r="G406" s="4">
        <v>5</v>
      </c>
      <c r="H406" s="1">
        <v>0.4694444444444445</v>
      </c>
      <c r="I406">
        <v>5</v>
      </c>
      <c r="J406" s="21">
        <v>0.25</v>
      </c>
    </row>
    <row r="407" spans="1:16" x14ac:dyDescent="0.2">
      <c r="B407">
        <v>967</v>
      </c>
      <c r="D407" s="4">
        <f>8</f>
        <v>8</v>
      </c>
      <c r="E407" s="4" t="s">
        <v>32</v>
      </c>
      <c r="F407" s="4" t="s">
        <v>19</v>
      </c>
      <c r="G407" s="4">
        <f>4</f>
        <v>4</v>
      </c>
      <c r="H407" s="4">
        <f>12</f>
        <v>12</v>
      </c>
      <c r="I407">
        <v>0.25</v>
      </c>
      <c r="J407" s="21">
        <v>0.30555555555555552</v>
      </c>
    </row>
    <row r="408" spans="1:16" x14ac:dyDescent="0.2">
      <c r="B408">
        <v>968</v>
      </c>
      <c r="D408" s="4">
        <v>16</v>
      </c>
      <c r="E408" s="4" t="s">
        <v>37</v>
      </c>
      <c r="F408" s="4" t="s">
        <v>28</v>
      </c>
      <c r="G408" s="4">
        <v>2</v>
      </c>
      <c r="H408" s="4">
        <v>12</v>
      </c>
      <c r="I408">
        <v>0.5</v>
      </c>
      <c r="J408" s="21">
        <v>0.10416666666666667</v>
      </c>
    </row>
    <row r="409" spans="1:16" x14ac:dyDescent="0.2">
      <c r="B409">
        <v>970</v>
      </c>
      <c r="D409">
        <f>6</f>
        <v>6</v>
      </c>
      <c r="E409" t="s">
        <v>15</v>
      </c>
      <c r="F409" t="s">
        <v>16</v>
      </c>
      <c r="G409">
        <v>5</v>
      </c>
      <c r="H409">
        <v>12</v>
      </c>
      <c r="I409">
        <v>1</v>
      </c>
      <c r="J409" s="21">
        <v>0.40625</v>
      </c>
    </row>
    <row r="410" spans="1:16" x14ac:dyDescent="0.2">
      <c r="A410">
        <v>1</v>
      </c>
      <c r="B410">
        <v>971</v>
      </c>
      <c r="D410">
        <v>1</v>
      </c>
      <c r="E410" t="s">
        <v>7</v>
      </c>
      <c r="F410" t="s">
        <v>8</v>
      </c>
      <c r="G410">
        <v>3</v>
      </c>
      <c r="H410">
        <v>12</v>
      </c>
      <c r="I410">
        <v>0.5</v>
      </c>
      <c r="J410" s="21">
        <v>0.35416666666666669</v>
      </c>
      <c r="P410" s="4"/>
    </row>
    <row r="411" spans="1:16" x14ac:dyDescent="0.2">
      <c r="B411">
        <v>972</v>
      </c>
      <c r="D411">
        <f>11</f>
        <v>11</v>
      </c>
      <c r="E411" t="s">
        <v>23</v>
      </c>
      <c r="F411" t="s">
        <v>24</v>
      </c>
      <c r="G411">
        <v>3</v>
      </c>
      <c r="H411">
        <v>12</v>
      </c>
      <c r="I411">
        <v>0.5</v>
      </c>
      <c r="J411" s="21">
        <v>0.10416666666666667</v>
      </c>
    </row>
    <row r="412" spans="1:16" x14ac:dyDescent="0.2">
      <c r="B412">
        <v>974</v>
      </c>
      <c r="D412" s="4">
        <v>20</v>
      </c>
      <c r="E412" s="4" t="s">
        <v>98</v>
      </c>
      <c r="F412" s="4" t="s">
        <v>27</v>
      </c>
      <c r="G412" s="4">
        <v>8</v>
      </c>
      <c r="H412" s="1">
        <v>0.42569444444444443</v>
      </c>
      <c r="I412">
        <v>0.5</v>
      </c>
      <c r="J412" s="21"/>
    </row>
    <row r="413" spans="1:16" x14ac:dyDescent="0.2">
      <c r="B413">
        <v>976</v>
      </c>
      <c r="D413">
        <f>10</f>
        <v>10</v>
      </c>
      <c r="E413" t="s">
        <v>21</v>
      </c>
      <c r="F413" t="s">
        <v>22</v>
      </c>
      <c r="G413">
        <f>4</f>
        <v>4</v>
      </c>
      <c r="H413">
        <f>12</f>
        <v>12</v>
      </c>
      <c r="I413">
        <v>2</v>
      </c>
      <c r="J413" s="21">
        <v>0.20833333333333334</v>
      </c>
    </row>
    <row r="414" spans="1:16" x14ac:dyDescent="0.2">
      <c r="B414">
        <v>979</v>
      </c>
      <c r="D414">
        <f>5</f>
        <v>5</v>
      </c>
      <c r="E414" t="s">
        <v>13</v>
      </c>
      <c r="F414" t="s">
        <v>14</v>
      </c>
      <c r="G414">
        <v>3</v>
      </c>
      <c r="H414">
        <v>12</v>
      </c>
      <c r="I414">
        <v>0.5</v>
      </c>
      <c r="J414" s="21">
        <v>0.27083333333333331</v>
      </c>
    </row>
    <row r="415" spans="1:16" x14ac:dyDescent="0.2">
      <c r="B415">
        <v>984</v>
      </c>
      <c r="D415">
        <f>5</f>
        <v>5</v>
      </c>
      <c r="E415" t="s">
        <v>13</v>
      </c>
      <c r="F415" t="s">
        <v>14</v>
      </c>
      <c r="G415">
        <v>3</v>
      </c>
      <c r="H415">
        <v>12</v>
      </c>
      <c r="I415">
        <v>2</v>
      </c>
      <c r="J415" s="21">
        <v>0.20833333333333334</v>
      </c>
    </row>
    <row r="416" spans="1:16" x14ac:dyDescent="0.2">
      <c r="B416">
        <v>990</v>
      </c>
      <c r="D416" s="4">
        <v>16</v>
      </c>
      <c r="E416" s="4" t="s">
        <v>37</v>
      </c>
      <c r="F416" s="4" t="s">
        <v>28</v>
      </c>
      <c r="G416" s="4">
        <v>2</v>
      </c>
      <c r="H416" s="4">
        <v>12</v>
      </c>
      <c r="I416">
        <v>0.25</v>
      </c>
      <c r="J416" s="21">
        <v>0.40972222222222227</v>
      </c>
    </row>
    <row r="417" spans="1:16" x14ac:dyDescent="0.2">
      <c r="B417">
        <v>992</v>
      </c>
      <c r="D417" s="4">
        <f>8</f>
        <v>8</v>
      </c>
      <c r="E417" s="4" t="s">
        <v>32</v>
      </c>
      <c r="F417" s="4" t="s">
        <v>19</v>
      </c>
      <c r="G417" s="4">
        <f>4</f>
        <v>4</v>
      </c>
      <c r="H417" s="4">
        <f>12</f>
        <v>12</v>
      </c>
      <c r="I417">
        <v>5</v>
      </c>
      <c r="J417" s="21">
        <v>4.1666666666666664E-2</v>
      </c>
    </row>
    <row r="418" spans="1:16" x14ac:dyDescent="0.2">
      <c r="A418">
        <v>1</v>
      </c>
      <c r="B418">
        <v>993</v>
      </c>
      <c r="D418">
        <v>1</v>
      </c>
      <c r="E418" t="s">
        <v>7</v>
      </c>
      <c r="F418" t="s">
        <v>8</v>
      </c>
      <c r="G418">
        <v>3</v>
      </c>
      <c r="H418">
        <v>12</v>
      </c>
      <c r="I418">
        <v>0.25</v>
      </c>
      <c r="J418" s="21">
        <v>5.5555555555555552E-2</v>
      </c>
      <c r="P418" s="4"/>
    </row>
    <row r="419" spans="1:16" x14ac:dyDescent="0.2">
      <c r="B419">
        <v>998</v>
      </c>
      <c r="D419" s="4">
        <v>18</v>
      </c>
      <c r="E419" s="4" t="s">
        <v>39</v>
      </c>
      <c r="F419" s="4" t="s">
        <v>30</v>
      </c>
      <c r="G419" s="4">
        <v>7</v>
      </c>
      <c r="H419" s="4">
        <v>12</v>
      </c>
      <c r="I419">
        <v>1</v>
      </c>
      <c r="J419" s="21">
        <v>0.40625</v>
      </c>
    </row>
    <row r="420" spans="1:16" x14ac:dyDescent="0.2">
      <c r="B420">
        <v>999</v>
      </c>
      <c r="D420" s="4">
        <v>18</v>
      </c>
      <c r="E420" s="4" t="s">
        <v>39</v>
      </c>
      <c r="F420" s="4" t="s">
        <v>30</v>
      </c>
      <c r="G420" s="4">
        <v>7</v>
      </c>
      <c r="H420" s="4">
        <v>12</v>
      </c>
      <c r="I420">
        <v>2</v>
      </c>
      <c r="J420" s="21">
        <v>4.1666666666666664E-2</v>
      </c>
    </row>
    <row r="426" spans="1:16" x14ac:dyDescent="0.2">
      <c r="A426">
        <f>COUNTIF(A3:A420,1)</f>
        <v>113</v>
      </c>
    </row>
  </sheetData>
  <sortState xmlns:xlrd2="http://schemas.microsoft.com/office/spreadsheetml/2017/richdata2" ref="A429:B523">
    <sortCondition ref="B429:B523"/>
  </sortState>
  <conditionalFormatting sqref="B3:B546">
    <cfRule type="duplicateValues" dxfId="28" priority="2"/>
  </conditionalFormatting>
  <conditionalFormatting sqref="N3:N420">
    <cfRule type="duplicateValues" dxfId="2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34"/>
  <sheetViews>
    <sheetView topLeftCell="A127" workbookViewId="0">
      <selection activeCell="E52" sqref="E52"/>
    </sheetView>
  </sheetViews>
  <sheetFormatPr baseColWidth="10" defaultColWidth="11.5" defaultRowHeight="15" x14ac:dyDescent="0.2"/>
  <cols>
    <col min="5" max="5" width="11.6640625" bestFit="1" customWidth="1"/>
    <col min="6" max="6" width="11.83203125" bestFit="1" customWidth="1"/>
    <col min="7" max="7" width="11.33203125" bestFit="1" customWidth="1"/>
    <col min="8" max="8" width="11.33203125" customWidth="1"/>
    <col min="9" max="9" width="23.33203125" bestFit="1" customWidth="1"/>
    <col min="10" max="10" width="12.33203125" bestFit="1" customWidth="1"/>
    <col min="11" max="11" width="17.1640625" bestFit="1" customWidth="1"/>
    <col min="12" max="12" width="14.5" bestFit="1" customWidth="1"/>
    <col min="13" max="13" width="16.5" style="10" bestFit="1" customWidth="1"/>
    <col min="20" max="20" width="16.1640625" bestFit="1" customWidth="1"/>
    <col min="21" max="21" width="15.1640625" bestFit="1" customWidth="1"/>
    <col min="22" max="23" width="15.1640625" customWidth="1"/>
  </cols>
  <sheetData>
    <row r="1" spans="1:27" x14ac:dyDescent="0.2">
      <c r="A1" t="s">
        <v>111</v>
      </c>
      <c r="B1" t="s">
        <v>112</v>
      </c>
      <c r="C1" t="s">
        <v>118</v>
      </c>
      <c r="D1" t="s">
        <v>113</v>
      </c>
      <c r="E1" t="s">
        <v>1</v>
      </c>
      <c r="F1" t="s">
        <v>2</v>
      </c>
      <c r="G1" t="s">
        <v>114</v>
      </c>
      <c r="H1" t="s">
        <v>134</v>
      </c>
      <c r="I1" t="s">
        <v>116</v>
      </c>
      <c r="J1" t="s">
        <v>115</v>
      </c>
      <c r="K1" t="s">
        <v>117</v>
      </c>
      <c r="L1" t="s">
        <v>129</v>
      </c>
      <c r="M1" s="10" t="s">
        <v>6</v>
      </c>
      <c r="N1" t="s">
        <v>123</v>
      </c>
      <c r="O1" t="s">
        <v>126</v>
      </c>
      <c r="P1" s="35" t="s">
        <v>125</v>
      </c>
      <c r="Q1" s="36" t="s">
        <v>133</v>
      </c>
      <c r="R1" s="36" t="s">
        <v>130</v>
      </c>
      <c r="S1" s="22" t="s">
        <v>124</v>
      </c>
      <c r="T1" s="22" t="s">
        <v>127</v>
      </c>
      <c r="U1" s="35" t="s">
        <v>128</v>
      </c>
      <c r="V1" s="36" t="s">
        <v>131</v>
      </c>
      <c r="W1" s="36" t="s">
        <v>132</v>
      </c>
    </row>
    <row r="2" spans="1:27" x14ac:dyDescent="0.2">
      <c r="A2" s="39"/>
      <c r="B2" s="39"/>
      <c r="C2" s="39"/>
      <c r="D2" s="26">
        <v>1</v>
      </c>
      <c r="E2" s="26" t="s">
        <v>7</v>
      </c>
      <c r="F2" s="26" t="s">
        <v>8</v>
      </c>
      <c r="G2" s="26">
        <v>3</v>
      </c>
      <c r="H2" s="26">
        <v>1</v>
      </c>
      <c r="I2" s="26">
        <v>12</v>
      </c>
      <c r="J2" s="24">
        <v>12</v>
      </c>
      <c r="K2" s="27"/>
      <c r="L2" s="34">
        <f>'Overall Data'!$F$2</f>
        <v>10</v>
      </c>
      <c r="M2" s="10">
        <v>1</v>
      </c>
      <c r="N2">
        <f ca="1">INDIRECT(ADDRESS(Table22[[#This Row],[Participat ID]]+1,4,1,TRUE,"Gears.Pace"))</f>
        <v>12</v>
      </c>
      <c r="O2">
        <f ca="1">INDIRECT(ADDRESS(Table22[[#This Row],[Participat ID]]+1,5,1,TRUE,"Gears.Pace"))</f>
        <v>6</v>
      </c>
      <c r="P2">
        <f ca="1">INDIRECT(ADDRESS(Table22[[#This Row],[Participat ID]]+1,6,1,TRUE,"Gears.Pace"))</f>
        <v>6</v>
      </c>
      <c r="Q2" s="9">
        <f ca="1">AVERAGE(Table22[[#This Row],[R1 GEARS (of 30)]:[R3 GEARS (of 30)]])</f>
        <v>8</v>
      </c>
      <c r="R2">
        <f ca="1">_xlfn.STDEV.P(Table22[[#This Row],[R1 GEARS (of 30)]:[R3 GEARS (of 30)]])</f>
        <v>2.8284271247461903</v>
      </c>
      <c r="S2">
        <f ca="1">INDIRECT(ADDRESS(Table22[[#This Row],[Participat ID]]+1,9,1,TRUE,"Gears.Pace"))</f>
        <v>4</v>
      </c>
      <c r="T2">
        <f ca="1">INDIRECT(ADDRESS(Table22[[#This Row],[Participat ID]]+1,10,1,TRUE,"Gears.Pace"))</f>
        <v>3</v>
      </c>
      <c r="U2">
        <f ca="1">INDIRECT(ADDRESS(Table22[[#This Row],[Participat ID]]+1,11,1,TRUE,"Gears.Pace"))</f>
        <v>3</v>
      </c>
      <c r="V2">
        <f ca="1">AVERAGE(Table22[[#This Row],[R1 PACE (of 15)]:[R3 PACE (of 15)]])</f>
        <v>3.3333333333333335</v>
      </c>
      <c r="W2">
        <f ca="1">_xlfn.STDEV.P(Table22[[#This Row],[R1 PACE (of 15)]:[R3 PACE (of 15)]])</f>
        <v>0.47140452079103168</v>
      </c>
    </row>
    <row r="3" spans="1:27" x14ac:dyDescent="0.2">
      <c r="A3" s="25">
        <v>1</v>
      </c>
      <c r="B3" s="26">
        <v>16</v>
      </c>
      <c r="C3" s="26">
        <v>1</v>
      </c>
      <c r="D3" s="26">
        <v>1</v>
      </c>
      <c r="E3" s="26" t="s">
        <v>7</v>
      </c>
      <c r="F3" s="26" t="s">
        <v>8</v>
      </c>
      <c r="G3" s="26">
        <v>3</v>
      </c>
      <c r="H3" s="26">
        <v>1</v>
      </c>
      <c r="I3" s="26">
        <v>12</v>
      </c>
      <c r="J3" s="26">
        <v>5</v>
      </c>
      <c r="K3" s="28">
        <v>0.25</v>
      </c>
      <c r="L3" s="34">
        <f>'Overall Data'!$F$2</f>
        <v>10</v>
      </c>
      <c r="M3" s="10">
        <v>1</v>
      </c>
      <c r="Q3" s="9" t="e">
        <f>AVERAGE(Table22[[#This Row],[R1 GEARS (of 30)]:[R3 GEARS (of 30)]])</f>
        <v>#DIV/0!</v>
      </c>
      <c r="R3" t="e">
        <f>_xlfn.STDEV.P(Table22[[#This Row],[R1 GEARS (of 30)]:[R3 GEARS (of 30)]])</f>
        <v>#DIV/0!</v>
      </c>
      <c r="V3" t="e">
        <f>AVERAGE(Table22[[#This Row],[R1 PACE (of 15)]:[R3 PACE (of 15)]])</f>
        <v>#DIV/0!</v>
      </c>
      <c r="W3" t="e">
        <f>_xlfn.STDEV.P(Table22[[#This Row],[R1 PACE (of 15)]:[R3 PACE (of 15)]])</f>
        <v>#DIV/0!</v>
      </c>
    </row>
    <row r="4" spans="1:27" x14ac:dyDescent="0.2">
      <c r="A4" s="25">
        <v>1</v>
      </c>
      <c r="B4" s="26">
        <v>503</v>
      </c>
      <c r="C4" s="26">
        <v>1</v>
      </c>
      <c r="D4" s="26">
        <v>1</v>
      </c>
      <c r="E4" s="26" t="s">
        <v>7</v>
      </c>
      <c r="F4" s="26" t="s">
        <v>8</v>
      </c>
      <c r="G4" s="26">
        <v>3</v>
      </c>
      <c r="H4" s="26">
        <v>1</v>
      </c>
      <c r="I4" s="26">
        <v>12</v>
      </c>
      <c r="J4" s="26">
        <v>2</v>
      </c>
      <c r="K4" s="28">
        <v>0.29166666666666669</v>
      </c>
      <c r="L4" s="34">
        <f>'Overall Data'!$F$2</f>
        <v>10</v>
      </c>
      <c r="M4" s="10">
        <v>1</v>
      </c>
      <c r="Q4" s="9" t="e">
        <f>AVERAGE(Table22[[#This Row],[R1 GEARS (of 30)]:[R3 GEARS (of 30)]])</f>
        <v>#DIV/0!</v>
      </c>
      <c r="R4" t="e">
        <f>_xlfn.STDEV.P(Table22[[#This Row],[R1 GEARS (of 30)]:[R3 GEARS (of 30)]])</f>
        <v>#DIV/0!</v>
      </c>
      <c r="V4" t="e">
        <f>AVERAGE(Table22[[#This Row],[R1 PACE (of 15)]:[R3 PACE (of 15)]])</f>
        <v>#DIV/0!</v>
      </c>
      <c r="W4" t="e">
        <f>_xlfn.STDEV.P(Table22[[#This Row],[R1 PACE (of 15)]:[R3 PACE (of 15)]])</f>
        <v>#DIV/0!</v>
      </c>
      <c r="Z4" s="38"/>
      <c r="AA4" s="38"/>
    </row>
    <row r="5" spans="1:27" x14ac:dyDescent="0.2">
      <c r="A5" s="25">
        <v>1</v>
      </c>
      <c r="B5" s="26">
        <v>74</v>
      </c>
      <c r="C5" s="26">
        <v>1</v>
      </c>
      <c r="D5" s="26">
        <v>1</v>
      </c>
      <c r="E5" s="26" t="s">
        <v>7</v>
      </c>
      <c r="F5" s="26" t="s">
        <v>8</v>
      </c>
      <c r="G5" s="26">
        <v>3</v>
      </c>
      <c r="H5" s="26">
        <v>1</v>
      </c>
      <c r="I5" s="26">
        <v>12</v>
      </c>
      <c r="J5" s="26">
        <v>1</v>
      </c>
      <c r="K5" s="28">
        <v>0.23958333333333334</v>
      </c>
      <c r="L5" s="34">
        <f>'Overall Data'!$F$2</f>
        <v>10</v>
      </c>
      <c r="M5" s="10">
        <v>1</v>
      </c>
      <c r="Q5" s="9" t="e">
        <f>AVERAGE(Table22[[#This Row],[R1 GEARS (of 30)]:[R3 GEARS (of 30)]])</f>
        <v>#DIV/0!</v>
      </c>
      <c r="R5" t="e">
        <f>_xlfn.STDEV.P(Table22[[#This Row],[R1 GEARS (of 30)]:[R3 GEARS (of 30)]])</f>
        <v>#DIV/0!</v>
      </c>
      <c r="U5" s="4"/>
      <c r="V5" s="4" t="e">
        <f>AVERAGE(Table22[[#This Row],[R1 PACE (of 15)]:[R3 PACE (of 15)]])</f>
        <v>#DIV/0!</v>
      </c>
      <c r="W5" s="4" t="e">
        <f>_xlfn.STDEV.P(Table22[[#This Row],[R1 PACE (of 15)]:[R3 PACE (of 15)]])</f>
        <v>#DIV/0!</v>
      </c>
    </row>
    <row r="6" spans="1:27" x14ac:dyDescent="0.2">
      <c r="A6" s="25">
        <v>1</v>
      </c>
      <c r="B6" s="26">
        <v>599</v>
      </c>
      <c r="C6" s="26">
        <v>1</v>
      </c>
      <c r="D6" s="26">
        <v>1</v>
      </c>
      <c r="E6" s="26" t="s">
        <v>7</v>
      </c>
      <c r="F6" s="26" t="s">
        <v>8</v>
      </c>
      <c r="G6" s="26">
        <v>3</v>
      </c>
      <c r="H6" s="26">
        <v>1</v>
      </c>
      <c r="I6" s="26">
        <v>12</v>
      </c>
      <c r="J6" s="26">
        <v>0.5</v>
      </c>
      <c r="K6" s="28">
        <v>0.1875</v>
      </c>
      <c r="L6" s="34">
        <f>'Overall Data'!$F$2</f>
        <v>10</v>
      </c>
      <c r="M6" s="10">
        <v>1</v>
      </c>
      <c r="Q6" s="9" t="e">
        <f>AVERAGE(Table22[[#This Row],[R1 GEARS (of 30)]:[R3 GEARS (of 30)]])</f>
        <v>#DIV/0!</v>
      </c>
      <c r="R6" t="e">
        <f>_xlfn.STDEV.P(Table22[[#This Row],[R1 GEARS (of 30)]:[R3 GEARS (of 30)]])</f>
        <v>#DIV/0!</v>
      </c>
      <c r="V6" t="e">
        <f>AVERAGE(Table22[[#This Row],[R1 PACE (of 15)]:[R3 PACE (of 15)]])</f>
        <v>#DIV/0!</v>
      </c>
      <c r="W6" t="e">
        <f>_xlfn.STDEV.P(Table22[[#This Row],[R1 PACE (of 15)]:[R3 PACE (of 15)]])</f>
        <v>#DIV/0!</v>
      </c>
    </row>
    <row r="7" spans="1:27" x14ac:dyDescent="0.2">
      <c r="A7" s="23">
        <v>1</v>
      </c>
      <c r="B7" s="24">
        <v>537</v>
      </c>
      <c r="C7" s="24">
        <v>1</v>
      </c>
      <c r="D7" s="24">
        <v>1</v>
      </c>
      <c r="E7" s="24" t="s">
        <v>7</v>
      </c>
      <c r="F7" s="24" t="s">
        <v>8</v>
      </c>
      <c r="G7" s="24">
        <v>3</v>
      </c>
      <c r="H7" s="24">
        <v>1</v>
      </c>
      <c r="I7" s="24">
        <v>12</v>
      </c>
      <c r="J7" s="24">
        <v>0.25</v>
      </c>
      <c r="K7" s="27">
        <v>0.15277777777777776</v>
      </c>
      <c r="L7" s="34">
        <f>'Overall Data'!$F$2</f>
        <v>10</v>
      </c>
      <c r="M7" s="10">
        <v>1</v>
      </c>
      <c r="Q7" s="9" t="e">
        <f>AVERAGE(Table22[[#This Row],[R1 GEARS (of 30)]:[R3 GEARS (of 30)]])</f>
        <v>#DIV/0!</v>
      </c>
      <c r="R7" t="e">
        <f>_xlfn.STDEV.P(Table22[[#This Row],[R1 GEARS (of 30)]:[R3 GEARS (of 30)]])</f>
        <v>#DIV/0!</v>
      </c>
      <c r="V7" t="e">
        <f>AVERAGE(Table22[[#This Row],[R1 PACE (of 15)]:[R3 PACE (of 15)]])</f>
        <v>#DIV/0!</v>
      </c>
      <c r="W7" t="e">
        <f>_xlfn.STDEV.P(Table22[[#This Row],[R1 PACE (of 15)]:[R3 PACE (of 15)]])</f>
        <v>#DIV/0!</v>
      </c>
    </row>
    <row r="8" spans="1:27" x14ac:dyDescent="0.2">
      <c r="A8" s="23"/>
      <c r="B8" s="24"/>
      <c r="C8" s="24"/>
      <c r="D8" s="26">
        <v>3</v>
      </c>
      <c r="E8" s="26" t="s">
        <v>9</v>
      </c>
      <c r="F8" s="26" t="s">
        <v>10</v>
      </c>
      <c r="G8" s="26">
        <v>2</v>
      </c>
      <c r="H8" s="26">
        <v>1</v>
      </c>
      <c r="I8" s="26">
        <v>12</v>
      </c>
      <c r="J8" s="24">
        <v>12</v>
      </c>
      <c r="K8" s="27"/>
      <c r="L8" s="34">
        <f>'Overall Data'!$F$3</f>
        <v>30</v>
      </c>
      <c r="M8" s="10">
        <f ca="1">INDIRECT(ADDRESS(Table22[[#This Row],[Participat ID]],7,1,TRUE,"Overall Data"))</f>
        <v>7</v>
      </c>
      <c r="N8">
        <f ca="1">INDIRECT(ADDRESS(Table22[[#This Row],[Participat ID]],4,1,TRUE,"Gears.Pace"))</f>
        <v>11</v>
      </c>
      <c r="O8">
        <f ca="1">INDIRECT(ADDRESS(Table22[[#This Row],[Participat ID]],5,1,TRUE,"Gears.Pace"))</f>
        <v>7</v>
      </c>
      <c r="P8">
        <f ca="1">INDIRECT(ADDRESS(Table22[[#This Row],[Participat ID]],6,1,TRUE,"Gears.Pace"))</f>
        <v>6</v>
      </c>
      <c r="Q8" s="9">
        <f ca="1">AVERAGE(Table22[[#This Row],[R1 GEARS (of 30)]:[R3 GEARS (of 30)]])</f>
        <v>8</v>
      </c>
      <c r="R8">
        <f ca="1">_xlfn.STDEV.P(Table22[[#This Row],[R1 GEARS (of 30)]:[R3 GEARS (of 30)]])</f>
        <v>2.1602468994692869</v>
      </c>
      <c r="S8">
        <f ca="1">INDIRECT(ADDRESS(Table22[[#This Row],[Participat ID]],9,1,TRUE,"Gears.Pace"))</f>
        <v>9</v>
      </c>
      <c r="T8">
        <f ca="1">INDIRECT(ADDRESS(Table22[[#This Row],[Participat ID]],10,1,TRUE,"Gears.Pace"))</f>
        <v>3</v>
      </c>
      <c r="U8">
        <f ca="1">INDIRECT(ADDRESS(Table22[[#This Row],[Participat ID]],11,1,TRUE,"Gears.Pace"))</f>
        <v>5</v>
      </c>
      <c r="V8">
        <f ca="1">AVERAGE(Table22[[#This Row],[R1 PACE (of 15)]:[R3 PACE (of 15)]])</f>
        <v>5.666666666666667</v>
      </c>
      <c r="W8">
        <f ca="1">_xlfn.STDEV.P(Table22[[#This Row],[R1 PACE (of 15)]:[R3 PACE (of 15)]])</f>
        <v>2.4944382578492941</v>
      </c>
    </row>
    <row r="9" spans="1:27" x14ac:dyDescent="0.2">
      <c r="A9" s="25">
        <v>1</v>
      </c>
      <c r="B9" s="26">
        <v>283</v>
      </c>
      <c r="C9" s="26">
        <v>1</v>
      </c>
      <c r="D9" s="26">
        <v>3</v>
      </c>
      <c r="E9" s="26" t="s">
        <v>9</v>
      </c>
      <c r="F9" s="26" t="s">
        <v>10</v>
      </c>
      <c r="G9" s="26">
        <v>2</v>
      </c>
      <c r="H9" s="26">
        <v>1</v>
      </c>
      <c r="I9" s="26">
        <v>12</v>
      </c>
      <c r="J9" s="26">
        <v>5</v>
      </c>
      <c r="K9" s="28">
        <v>0.25</v>
      </c>
      <c r="L9" s="34">
        <f>'Overall Data'!$F$3</f>
        <v>30</v>
      </c>
      <c r="M9" s="10">
        <f ca="1">INDIRECT(ADDRESS(Table22[[#This Row],[Participat ID]],7,1,TRUE,"Overall Data"))</f>
        <v>7</v>
      </c>
      <c r="Q9" s="9" t="e">
        <f>AVERAGE(Table22[[#This Row],[R1 GEARS (of 30)]:[R3 GEARS (of 30)]])</f>
        <v>#DIV/0!</v>
      </c>
      <c r="R9" t="e">
        <f>_xlfn.STDEV.P(Table22[[#This Row],[R1 GEARS (of 30)]:[R3 GEARS (of 30)]])</f>
        <v>#DIV/0!</v>
      </c>
      <c r="V9" t="e">
        <f>AVERAGE(Table22[[#This Row],[R1 PACE (of 15)]:[R3 PACE (of 15)]])</f>
        <v>#DIV/0!</v>
      </c>
      <c r="W9" t="e">
        <f>_xlfn.STDEV.P(Table22[[#This Row],[R1 PACE (of 15)]:[R3 PACE (of 15)]])</f>
        <v>#DIV/0!</v>
      </c>
    </row>
    <row r="10" spans="1:27" x14ac:dyDescent="0.2">
      <c r="A10" s="25">
        <v>1</v>
      </c>
      <c r="B10" s="26">
        <v>928</v>
      </c>
      <c r="C10" s="26">
        <v>1</v>
      </c>
      <c r="D10" s="26">
        <v>3</v>
      </c>
      <c r="E10" s="26" t="s">
        <v>9</v>
      </c>
      <c r="F10" s="26" t="s">
        <v>10</v>
      </c>
      <c r="G10" s="26">
        <v>2</v>
      </c>
      <c r="H10" s="26">
        <v>1</v>
      </c>
      <c r="I10" s="26">
        <v>12</v>
      </c>
      <c r="J10" s="26">
        <v>2</v>
      </c>
      <c r="K10" s="28">
        <v>0.29166666666666669</v>
      </c>
      <c r="L10" s="34">
        <f>'Overall Data'!$F$3</f>
        <v>30</v>
      </c>
      <c r="M10" s="10">
        <f ca="1">INDIRECT(ADDRESS(Table22[[#This Row],[Participat ID]],7,1,TRUE,"Overall Data"))</f>
        <v>7</v>
      </c>
      <c r="Q10" s="9" t="e">
        <f>AVERAGE(Table22[[#This Row],[R1 GEARS (of 30)]:[R3 GEARS (of 30)]])</f>
        <v>#DIV/0!</v>
      </c>
      <c r="R10" t="e">
        <f>_xlfn.STDEV.P(Table22[[#This Row],[R1 GEARS (of 30)]:[R3 GEARS (of 30)]])</f>
        <v>#DIV/0!</v>
      </c>
      <c r="U10" s="4"/>
      <c r="V10" s="4" t="e">
        <f>AVERAGE(Table22[[#This Row],[R1 PACE (of 15)]:[R3 PACE (of 15)]])</f>
        <v>#DIV/0!</v>
      </c>
      <c r="W10" s="4" t="e">
        <f>_xlfn.STDEV.P(Table22[[#This Row],[R1 PACE (of 15)]:[R3 PACE (of 15)]])</f>
        <v>#DIV/0!</v>
      </c>
    </row>
    <row r="11" spans="1:27" x14ac:dyDescent="0.2">
      <c r="A11" s="25">
        <v>1</v>
      </c>
      <c r="B11" s="26">
        <v>414</v>
      </c>
      <c r="C11" s="26">
        <v>1</v>
      </c>
      <c r="D11" s="26">
        <v>3</v>
      </c>
      <c r="E11" s="26" t="s">
        <v>9</v>
      </c>
      <c r="F11" s="26" t="s">
        <v>10</v>
      </c>
      <c r="G11" s="26">
        <v>2</v>
      </c>
      <c r="H11" s="26">
        <v>1</v>
      </c>
      <c r="I11" s="26">
        <v>12</v>
      </c>
      <c r="J11" s="26">
        <v>1</v>
      </c>
      <c r="K11" s="28">
        <v>0.23958333333333334</v>
      </c>
      <c r="L11" s="34">
        <f>'Overall Data'!$F$3</f>
        <v>30</v>
      </c>
      <c r="M11" s="10">
        <f ca="1">INDIRECT(ADDRESS(Table22[[#This Row],[Participat ID]],7,1,TRUE,"Overall Data"))</f>
        <v>7</v>
      </c>
      <c r="Q11" s="9" t="e">
        <f>AVERAGE(Table22[[#This Row],[R1 GEARS (of 30)]:[R3 GEARS (of 30)]])</f>
        <v>#DIV/0!</v>
      </c>
      <c r="R11" t="e">
        <f>_xlfn.STDEV.P(Table22[[#This Row],[R1 GEARS (of 30)]:[R3 GEARS (of 30)]])</f>
        <v>#DIV/0!</v>
      </c>
      <c r="U11" s="4"/>
      <c r="V11" s="4" t="e">
        <f>AVERAGE(Table22[[#This Row],[R1 PACE (of 15)]:[R3 PACE (of 15)]])</f>
        <v>#DIV/0!</v>
      </c>
      <c r="W11" s="4" t="e">
        <f>_xlfn.STDEV.P(Table22[[#This Row],[R1 PACE (of 15)]:[R3 PACE (of 15)]])</f>
        <v>#DIV/0!</v>
      </c>
    </row>
    <row r="12" spans="1:27" x14ac:dyDescent="0.2">
      <c r="A12" s="25">
        <v>1</v>
      </c>
      <c r="B12" s="26">
        <v>562</v>
      </c>
      <c r="C12" s="26">
        <v>1</v>
      </c>
      <c r="D12" s="26">
        <v>3</v>
      </c>
      <c r="E12" s="26" t="s">
        <v>9</v>
      </c>
      <c r="F12" s="26" t="s">
        <v>10</v>
      </c>
      <c r="G12" s="26">
        <v>2</v>
      </c>
      <c r="H12" s="26">
        <v>1</v>
      </c>
      <c r="I12" s="26">
        <v>12</v>
      </c>
      <c r="J12" s="26">
        <v>0.5</v>
      </c>
      <c r="K12" s="28">
        <v>0.1875</v>
      </c>
      <c r="L12" s="34">
        <f>'Overall Data'!$F$3</f>
        <v>30</v>
      </c>
      <c r="M12" s="10">
        <f ca="1">INDIRECT(ADDRESS(Table22[[#This Row],[Participat ID]],7,1,TRUE,"Overall Data"))</f>
        <v>7</v>
      </c>
      <c r="Q12" s="9" t="e">
        <f>AVERAGE(Table22[[#This Row],[R1 GEARS (of 30)]:[R3 GEARS (of 30)]])</f>
        <v>#DIV/0!</v>
      </c>
      <c r="R12" t="e">
        <f>_xlfn.STDEV.P(Table22[[#This Row],[R1 GEARS (of 30)]:[R3 GEARS (of 30)]])</f>
        <v>#DIV/0!</v>
      </c>
      <c r="V12" t="e">
        <f>AVERAGE(Table22[[#This Row],[R1 PACE (of 15)]:[R3 PACE (of 15)]])</f>
        <v>#DIV/0!</v>
      </c>
      <c r="W12" t="e">
        <f>_xlfn.STDEV.P(Table22[[#This Row],[R1 PACE (of 15)]:[R3 PACE (of 15)]])</f>
        <v>#DIV/0!</v>
      </c>
    </row>
    <row r="13" spans="1:27" x14ac:dyDescent="0.2">
      <c r="A13" s="23">
        <v>1</v>
      </c>
      <c r="B13" s="24">
        <v>11</v>
      </c>
      <c r="C13" s="24">
        <v>1</v>
      </c>
      <c r="D13" s="24">
        <v>3</v>
      </c>
      <c r="E13" s="24" t="s">
        <v>9</v>
      </c>
      <c r="F13" s="24" t="s">
        <v>10</v>
      </c>
      <c r="G13" s="24">
        <v>2</v>
      </c>
      <c r="H13" s="24">
        <v>1</v>
      </c>
      <c r="I13" s="24">
        <v>12</v>
      </c>
      <c r="J13" s="24">
        <v>0.25</v>
      </c>
      <c r="K13" s="27">
        <v>0.15277777777777776</v>
      </c>
      <c r="L13" s="34">
        <f>'Overall Data'!$F$3</f>
        <v>30</v>
      </c>
      <c r="M13" s="10">
        <f ca="1">INDIRECT(ADDRESS(Table22[[#This Row],[Participat ID]],7,1,TRUE,"Overall Data"))</f>
        <v>7</v>
      </c>
      <c r="Q13" s="9" t="e">
        <f>AVERAGE(Table22[[#This Row],[R1 GEARS (of 30)]:[R3 GEARS (of 30)]])</f>
        <v>#DIV/0!</v>
      </c>
      <c r="R13" t="e">
        <f>_xlfn.STDEV.P(Table22[[#This Row],[R1 GEARS (of 30)]:[R3 GEARS (of 30)]])</f>
        <v>#DIV/0!</v>
      </c>
      <c r="V13" t="e">
        <f>AVERAGE(Table22[[#This Row],[R1 PACE (of 15)]:[R3 PACE (of 15)]])</f>
        <v>#DIV/0!</v>
      </c>
      <c r="W13" t="e">
        <f>_xlfn.STDEV.P(Table22[[#This Row],[R1 PACE (of 15)]:[R3 PACE (of 15)]])</f>
        <v>#DIV/0!</v>
      </c>
    </row>
    <row r="14" spans="1:27" x14ac:dyDescent="0.2">
      <c r="A14" s="23"/>
      <c r="B14" s="24"/>
      <c r="C14" s="24"/>
      <c r="D14" s="26">
        <v>5</v>
      </c>
      <c r="E14" s="26" t="s">
        <v>13</v>
      </c>
      <c r="F14" s="26" t="s">
        <v>14</v>
      </c>
      <c r="G14" s="26">
        <v>3</v>
      </c>
      <c r="H14" s="26">
        <v>1</v>
      </c>
      <c r="I14" s="26">
        <v>12</v>
      </c>
      <c r="J14" s="24">
        <v>12</v>
      </c>
      <c r="K14" s="27"/>
      <c r="L14" s="34">
        <f ca="1">INDIRECT(ADDRESS(Table22[[#This Row],[Participat ID]],6,1,TRUE,"Overall Data"))</f>
        <v>60</v>
      </c>
      <c r="M14" s="10">
        <f ca="1">INDIRECT(ADDRESS(Table22[[#This Row],[Participat ID]],7,1,TRUE,"Overall Data"))</f>
        <v>4</v>
      </c>
      <c r="N14">
        <f ca="1">INDIRECT(ADDRESS(Table22[[#This Row],[Participat ID]],4,1,TRUE,"Gears.Pace"))</f>
        <v>19</v>
      </c>
      <c r="O14">
        <f ca="1">INDIRECT(ADDRESS(Table22[[#This Row],[Participat ID]],5,1,TRUE,"Gears.Pace"))</f>
        <v>6</v>
      </c>
      <c r="P14">
        <f ca="1">INDIRECT(ADDRESS(Table22[[#This Row],[Participat ID]],6,1,TRUE,"Gears.Pace"))</f>
        <v>15</v>
      </c>
      <c r="Q14" s="9">
        <f ca="1">AVERAGE(Table22[[#This Row],[R1 GEARS (of 30)]:[R3 GEARS (of 30)]])</f>
        <v>13.333333333333334</v>
      </c>
      <c r="R14">
        <f ca="1">_xlfn.STDEV.P(Table22[[#This Row],[R1 GEARS (of 30)]:[R3 GEARS (of 30)]])</f>
        <v>5.4365021434333638</v>
      </c>
      <c r="S14">
        <f ca="1">INDIRECT(ADDRESS(Table22[[#This Row],[Participat ID]],9,1,TRUE,"Gears.Pace"))</f>
        <v>10</v>
      </c>
      <c r="T14">
        <f ca="1">INDIRECT(ADDRESS(Table22[[#This Row],[Participat ID]],10,1,TRUE,"Gears.Pace"))</f>
        <v>4</v>
      </c>
      <c r="U14">
        <f ca="1">INDIRECT(ADDRESS(Table22[[#This Row],[Participat ID]],11,1,TRUE,"Gears.Pace"))</f>
        <v>5</v>
      </c>
      <c r="V14">
        <f ca="1">AVERAGE(Table22[[#This Row],[R1 PACE (of 15)]:[R3 PACE (of 15)]])</f>
        <v>6.333333333333333</v>
      </c>
      <c r="W14">
        <f ca="1">_xlfn.STDEV.P(Table22[[#This Row],[R1 PACE (of 15)]:[R3 PACE (of 15)]])</f>
        <v>2.6246692913372702</v>
      </c>
    </row>
    <row r="15" spans="1:27" x14ac:dyDescent="0.2">
      <c r="A15" s="25">
        <v>1</v>
      </c>
      <c r="B15" s="26">
        <v>752</v>
      </c>
      <c r="C15" s="26">
        <v>1</v>
      </c>
      <c r="D15" s="26">
        <v>5</v>
      </c>
      <c r="E15" s="26" t="s">
        <v>13</v>
      </c>
      <c r="F15" s="26" t="s">
        <v>14</v>
      </c>
      <c r="G15" s="26">
        <v>3</v>
      </c>
      <c r="H15" s="26">
        <v>1</v>
      </c>
      <c r="I15" s="26">
        <v>12</v>
      </c>
      <c r="J15" s="26">
        <v>5</v>
      </c>
      <c r="K15" s="28">
        <v>0.25</v>
      </c>
      <c r="L15" s="34">
        <f ca="1">INDIRECT(ADDRESS(Table22[[#This Row],[Participat ID]],6,1,TRUE,"Overall Data"))</f>
        <v>60</v>
      </c>
      <c r="M15" s="10">
        <f ca="1">INDIRECT(ADDRESS(Table22[[#This Row],[Participat ID]],7,1,TRUE,"Overall Data"))</f>
        <v>4</v>
      </c>
      <c r="Q15" s="9" t="e">
        <f>AVERAGE(Table22[[#This Row],[R1 GEARS (of 30)]:[R3 GEARS (of 30)]])</f>
        <v>#DIV/0!</v>
      </c>
      <c r="R15" t="e">
        <f>_xlfn.STDEV.P(Table22[[#This Row],[R1 GEARS (of 30)]:[R3 GEARS (of 30)]])</f>
        <v>#DIV/0!</v>
      </c>
      <c r="U15" s="4"/>
      <c r="V15" s="4" t="e">
        <f>AVERAGE(Table22[[#This Row],[R1 PACE (of 15)]:[R3 PACE (of 15)]])</f>
        <v>#DIV/0!</v>
      </c>
      <c r="W15" s="4" t="e">
        <f>_xlfn.STDEV.P(Table22[[#This Row],[R1 PACE (of 15)]:[R3 PACE (of 15)]])</f>
        <v>#DIV/0!</v>
      </c>
    </row>
    <row r="16" spans="1:27" x14ac:dyDescent="0.2">
      <c r="A16" s="25">
        <v>1</v>
      </c>
      <c r="B16" s="26">
        <v>942</v>
      </c>
      <c r="C16" s="26">
        <v>1</v>
      </c>
      <c r="D16" s="26">
        <v>5</v>
      </c>
      <c r="E16" s="26" t="s">
        <v>13</v>
      </c>
      <c r="F16" s="26" t="s">
        <v>14</v>
      </c>
      <c r="G16" s="26">
        <v>3</v>
      </c>
      <c r="H16" s="26">
        <v>1</v>
      </c>
      <c r="I16" s="26">
        <v>12</v>
      </c>
      <c r="J16" s="26">
        <v>2</v>
      </c>
      <c r="K16" s="28">
        <v>0.29166666666666669</v>
      </c>
      <c r="L16" s="34">
        <f ca="1">INDIRECT(ADDRESS(Table22[[#This Row],[Participat ID]],6,1,TRUE,"Overall Data"))</f>
        <v>60</v>
      </c>
      <c r="M16" s="10">
        <f ca="1">INDIRECT(ADDRESS(Table22[[#This Row],[Participat ID]],7,1,TRUE,"Overall Data"))</f>
        <v>4</v>
      </c>
      <c r="Q16" s="9" t="e">
        <f>AVERAGE(Table22[[#This Row],[R1 GEARS (of 30)]:[R3 GEARS (of 30)]])</f>
        <v>#DIV/0!</v>
      </c>
      <c r="R16" t="e">
        <f>_xlfn.STDEV.P(Table22[[#This Row],[R1 GEARS (of 30)]:[R3 GEARS (of 30)]])</f>
        <v>#DIV/0!</v>
      </c>
      <c r="U16" s="4"/>
      <c r="V16" s="4" t="e">
        <f>AVERAGE(Table22[[#This Row],[R1 PACE (of 15)]:[R3 PACE (of 15)]])</f>
        <v>#DIV/0!</v>
      </c>
      <c r="W16" s="4" t="e">
        <f>_xlfn.STDEV.P(Table22[[#This Row],[R1 PACE (of 15)]:[R3 PACE (of 15)]])</f>
        <v>#DIV/0!</v>
      </c>
    </row>
    <row r="17" spans="1:23" x14ac:dyDescent="0.2">
      <c r="A17" s="25">
        <v>1</v>
      </c>
      <c r="B17" s="26">
        <v>895</v>
      </c>
      <c r="C17" s="26">
        <v>1</v>
      </c>
      <c r="D17" s="26">
        <v>5</v>
      </c>
      <c r="E17" s="26" t="s">
        <v>13</v>
      </c>
      <c r="F17" s="26" t="s">
        <v>14</v>
      </c>
      <c r="G17" s="26">
        <v>3</v>
      </c>
      <c r="H17" s="26">
        <v>1</v>
      </c>
      <c r="I17" s="26">
        <v>12</v>
      </c>
      <c r="J17" s="26">
        <v>1</v>
      </c>
      <c r="K17" s="28">
        <v>0.23958333333333334</v>
      </c>
      <c r="L17" s="34">
        <f ca="1">INDIRECT(ADDRESS(Table22[[#This Row],[Participat ID]],6,1,TRUE,"Overall Data"))</f>
        <v>60</v>
      </c>
      <c r="M17" s="10">
        <f ca="1">INDIRECT(ADDRESS(Table22[[#This Row],[Participat ID]],7,1,TRUE,"Overall Data"))</f>
        <v>4</v>
      </c>
      <c r="Q17" s="9" t="e">
        <f>AVERAGE(Table22[[#This Row],[R1 GEARS (of 30)]:[R3 GEARS (of 30)]])</f>
        <v>#DIV/0!</v>
      </c>
      <c r="R17" t="e">
        <f>_xlfn.STDEV.P(Table22[[#This Row],[R1 GEARS (of 30)]:[R3 GEARS (of 30)]])</f>
        <v>#DIV/0!</v>
      </c>
      <c r="U17" s="4"/>
      <c r="V17" s="4" t="e">
        <f>AVERAGE(Table22[[#This Row],[R1 PACE (of 15)]:[R3 PACE (of 15)]])</f>
        <v>#DIV/0!</v>
      </c>
      <c r="W17" s="4" t="e">
        <f>_xlfn.STDEV.P(Table22[[#This Row],[R1 PACE (of 15)]:[R3 PACE (of 15)]])</f>
        <v>#DIV/0!</v>
      </c>
    </row>
    <row r="18" spans="1:23" x14ac:dyDescent="0.2">
      <c r="A18" s="25">
        <v>1</v>
      </c>
      <c r="B18" s="26">
        <v>207</v>
      </c>
      <c r="C18" s="26">
        <v>1</v>
      </c>
      <c r="D18" s="26">
        <v>5</v>
      </c>
      <c r="E18" s="26" t="s">
        <v>13</v>
      </c>
      <c r="F18" s="26" t="s">
        <v>14</v>
      </c>
      <c r="G18" s="26">
        <v>3</v>
      </c>
      <c r="H18" s="26">
        <v>1</v>
      </c>
      <c r="I18" s="26">
        <v>12</v>
      </c>
      <c r="J18" s="26">
        <v>0.5</v>
      </c>
      <c r="K18" s="28">
        <v>0.1875</v>
      </c>
      <c r="L18" s="34">
        <f ca="1">INDIRECT(ADDRESS(Table22[[#This Row],[Participat ID]],6,1,TRUE,"Overall Data"))</f>
        <v>60</v>
      </c>
      <c r="M18" s="10">
        <f ca="1">INDIRECT(ADDRESS(Table22[[#This Row],[Participat ID]],7,1,TRUE,"Overall Data"))</f>
        <v>4</v>
      </c>
      <c r="Q18" s="9" t="e">
        <f>AVERAGE(Table22[[#This Row],[R1 GEARS (of 30)]:[R3 GEARS (of 30)]])</f>
        <v>#DIV/0!</v>
      </c>
      <c r="R18" t="e">
        <f>_xlfn.STDEV.P(Table22[[#This Row],[R1 GEARS (of 30)]:[R3 GEARS (of 30)]])</f>
        <v>#DIV/0!</v>
      </c>
      <c r="U18" s="4"/>
      <c r="V18" s="4" t="e">
        <f>AVERAGE(Table22[[#This Row],[R1 PACE (of 15)]:[R3 PACE (of 15)]])</f>
        <v>#DIV/0!</v>
      </c>
      <c r="W18" s="4" t="e">
        <f>_xlfn.STDEV.P(Table22[[#This Row],[R1 PACE (of 15)]:[R3 PACE (of 15)]])</f>
        <v>#DIV/0!</v>
      </c>
    </row>
    <row r="19" spans="1:23" x14ac:dyDescent="0.2">
      <c r="A19" s="23">
        <v>1</v>
      </c>
      <c r="B19" s="24">
        <v>237</v>
      </c>
      <c r="C19" s="24">
        <v>1</v>
      </c>
      <c r="D19" s="24">
        <v>5</v>
      </c>
      <c r="E19" s="24" t="s">
        <v>13</v>
      </c>
      <c r="F19" s="24" t="s">
        <v>14</v>
      </c>
      <c r="G19" s="24">
        <v>3</v>
      </c>
      <c r="H19" s="24">
        <v>1</v>
      </c>
      <c r="I19" s="24">
        <v>12</v>
      </c>
      <c r="J19" s="24">
        <v>0.25</v>
      </c>
      <c r="K19" s="27">
        <v>0.15277777777777776</v>
      </c>
      <c r="L19" s="34">
        <f ca="1">INDIRECT(ADDRESS(Table22[[#This Row],[Participat ID]],6,1,TRUE,"Overall Data"))</f>
        <v>60</v>
      </c>
      <c r="M19" s="10">
        <f ca="1">INDIRECT(ADDRESS(Table22[[#This Row],[Participat ID]],7,1,TRUE,"Overall Data"))</f>
        <v>4</v>
      </c>
      <c r="Q19" s="9" t="e">
        <f>AVERAGE(Table22[[#This Row],[R1 GEARS (of 30)]:[R3 GEARS (of 30)]])</f>
        <v>#DIV/0!</v>
      </c>
      <c r="R19" t="e">
        <f>_xlfn.STDEV.P(Table22[[#This Row],[R1 GEARS (of 30)]:[R3 GEARS (of 30)]])</f>
        <v>#DIV/0!</v>
      </c>
      <c r="V19" t="e">
        <f>AVERAGE(Table22[[#This Row],[R1 PACE (of 15)]:[R3 PACE (of 15)]])</f>
        <v>#DIV/0!</v>
      </c>
      <c r="W19" t="e">
        <f>_xlfn.STDEV.P(Table22[[#This Row],[R1 PACE (of 15)]:[R3 PACE (of 15)]])</f>
        <v>#DIV/0!</v>
      </c>
    </row>
    <row r="20" spans="1:23" x14ac:dyDescent="0.2">
      <c r="A20" s="23"/>
      <c r="B20" s="24"/>
      <c r="C20" s="24"/>
      <c r="D20" s="26">
        <v>8</v>
      </c>
      <c r="E20" s="26" t="s">
        <v>32</v>
      </c>
      <c r="F20" s="26" t="s">
        <v>19</v>
      </c>
      <c r="G20" s="26">
        <v>4</v>
      </c>
      <c r="H20" s="26">
        <v>1</v>
      </c>
      <c r="I20" s="26">
        <v>12</v>
      </c>
      <c r="J20" s="24">
        <v>12</v>
      </c>
      <c r="K20" s="27"/>
      <c r="L20" s="34">
        <f ca="1">INDIRECT(ADDRESS(Table22[[#This Row],[Participat ID]],6,1,TRUE,"Overall Data"))</f>
        <v>40</v>
      </c>
      <c r="M20" s="10">
        <f ca="1">INDIRECT(ADDRESS(Table22[[#This Row],[Participat ID]],7,1,TRUE,"Overall Data"))</f>
        <v>6</v>
      </c>
      <c r="N20">
        <f ca="1">INDIRECT(ADDRESS(Table22[[#This Row],[Participat ID]],4,1,TRUE,"Gears.Pace"))</f>
        <v>12</v>
      </c>
      <c r="O20">
        <f ca="1">INDIRECT(ADDRESS(Table22[[#This Row],[Participat ID]],5,1,TRUE,"Gears.Pace"))</f>
        <v>6</v>
      </c>
      <c r="P20">
        <f ca="1">INDIRECT(ADDRESS(Table22[[#This Row],[Participat ID]],6,1,TRUE,"Gears.Pace"))</f>
        <v>12</v>
      </c>
      <c r="Q20" s="9">
        <f ca="1">AVERAGE(Table22[[#This Row],[R1 GEARS (of 30)]:[R3 GEARS (of 30)]])</f>
        <v>10</v>
      </c>
      <c r="R20">
        <f ca="1">_xlfn.STDEV.P(Table22[[#This Row],[R1 GEARS (of 30)]:[R3 GEARS (of 30)]])</f>
        <v>2.8284271247461903</v>
      </c>
      <c r="S20">
        <f ca="1">INDIRECT(ADDRESS(Table22[[#This Row],[Participat ID]],9,1,TRUE,"Gears.Pace"))</f>
        <v>5</v>
      </c>
      <c r="T20">
        <f ca="1">INDIRECT(ADDRESS(Table22[[#This Row],[Participat ID]],10,1,TRUE,"Gears.Pace"))</f>
        <v>4</v>
      </c>
      <c r="U20">
        <f ca="1">INDIRECT(ADDRESS(Table22[[#This Row],[Participat ID]],11,1,TRUE,"Gears.Pace"))</f>
        <v>6</v>
      </c>
      <c r="V20">
        <f ca="1">AVERAGE(Table22[[#This Row],[R1 PACE (of 15)]:[R3 PACE (of 15)]])</f>
        <v>5</v>
      </c>
      <c r="W20">
        <f ca="1">_xlfn.STDEV.P(Table22[[#This Row],[R1 PACE (of 15)]:[R3 PACE (of 15)]])</f>
        <v>0.81649658092772603</v>
      </c>
    </row>
    <row r="21" spans="1:23" x14ac:dyDescent="0.2">
      <c r="A21" s="25">
        <v>1</v>
      </c>
      <c r="B21" s="26">
        <v>947</v>
      </c>
      <c r="C21" s="26">
        <v>1</v>
      </c>
      <c r="D21" s="26">
        <v>8</v>
      </c>
      <c r="E21" s="26" t="s">
        <v>32</v>
      </c>
      <c r="F21" s="26" t="s">
        <v>19</v>
      </c>
      <c r="G21" s="26">
        <v>4</v>
      </c>
      <c r="H21" s="26">
        <v>1</v>
      </c>
      <c r="I21" s="26">
        <v>12</v>
      </c>
      <c r="J21" s="26">
        <v>5</v>
      </c>
      <c r="K21" s="28">
        <v>0.25</v>
      </c>
      <c r="L21" s="34">
        <f ca="1">INDIRECT(ADDRESS(Table22[[#This Row],[Participat ID]],6,1,TRUE,"Overall Data"))</f>
        <v>40</v>
      </c>
      <c r="M21" s="10">
        <f ca="1">INDIRECT(ADDRESS(Table22[[#This Row],[Participat ID]],7,1,TRUE,"Overall Data"))</f>
        <v>6</v>
      </c>
      <c r="Q21" s="9" t="e">
        <f>AVERAGE(Table22[[#This Row],[R1 GEARS (of 30)]:[R3 GEARS (of 30)]])</f>
        <v>#DIV/0!</v>
      </c>
      <c r="R21" t="e">
        <f>_xlfn.STDEV.P(Table22[[#This Row],[R1 GEARS (of 30)]:[R3 GEARS (of 30)]])</f>
        <v>#DIV/0!</v>
      </c>
      <c r="V21" t="e">
        <f>AVERAGE(Table22[[#This Row],[R1 PACE (of 15)]:[R3 PACE (of 15)]])</f>
        <v>#DIV/0!</v>
      </c>
      <c r="W21" t="e">
        <f>_xlfn.STDEV.P(Table22[[#This Row],[R1 PACE (of 15)]:[R3 PACE (of 15)]])</f>
        <v>#DIV/0!</v>
      </c>
    </row>
    <row r="22" spans="1:23" x14ac:dyDescent="0.2">
      <c r="A22" s="25">
        <v>1</v>
      </c>
      <c r="B22" s="26">
        <v>302</v>
      </c>
      <c r="C22" s="26">
        <v>1</v>
      </c>
      <c r="D22" s="26">
        <v>8</v>
      </c>
      <c r="E22" s="26" t="s">
        <v>32</v>
      </c>
      <c r="F22" s="26" t="s">
        <v>19</v>
      </c>
      <c r="G22" s="26">
        <v>4</v>
      </c>
      <c r="H22" s="26">
        <v>1</v>
      </c>
      <c r="I22" s="26">
        <v>12</v>
      </c>
      <c r="J22" s="26">
        <v>2</v>
      </c>
      <c r="K22" s="28">
        <v>0.29166666666666669</v>
      </c>
      <c r="L22" s="34">
        <f ca="1">INDIRECT(ADDRESS(Table22[[#This Row],[Participat ID]],6,1,TRUE,"Overall Data"))</f>
        <v>40</v>
      </c>
      <c r="M22" s="10">
        <f ca="1">INDIRECT(ADDRESS(Table22[[#This Row],[Participat ID]],7,1,TRUE,"Overall Data"))</f>
        <v>6</v>
      </c>
      <c r="Q22" s="9" t="e">
        <f>AVERAGE(Table22[[#This Row],[R1 GEARS (of 30)]:[R3 GEARS (of 30)]])</f>
        <v>#DIV/0!</v>
      </c>
      <c r="R22" t="e">
        <f>_xlfn.STDEV.P(Table22[[#This Row],[R1 GEARS (of 30)]:[R3 GEARS (of 30)]])</f>
        <v>#DIV/0!</v>
      </c>
      <c r="V22" t="e">
        <f>AVERAGE(Table22[[#This Row],[R1 PACE (of 15)]:[R3 PACE (of 15)]])</f>
        <v>#DIV/0!</v>
      </c>
      <c r="W22" t="e">
        <f>_xlfn.STDEV.P(Table22[[#This Row],[R1 PACE (of 15)]:[R3 PACE (of 15)]])</f>
        <v>#DIV/0!</v>
      </c>
    </row>
    <row r="23" spans="1:23" x14ac:dyDescent="0.2">
      <c r="A23" s="25">
        <v>1</v>
      </c>
      <c r="B23" s="26">
        <v>716</v>
      </c>
      <c r="C23" s="26">
        <v>1</v>
      </c>
      <c r="D23" s="26">
        <v>8</v>
      </c>
      <c r="E23" s="26" t="s">
        <v>32</v>
      </c>
      <c r="F23" s="26" t="s">
        <v>19</v>
      </c>
      <c r="G23" s="26">
        <v>4</v>
      </c>
      <c r="H23" s="26">
        <v>1</v>
      </c>
      <c r="I23" s="26">
        <v>12</v>
      </c>
      <c r="J23" s="26">
        <v>1</v>
      </c>
      <c r="K23" s="28">
        <v>0.23958333333333334</v>
      </c>
      <c r="L23" s="34">
        <f ca="1">INDIRECT(ADDRESS(Table22[[#This Row],[Participat ID]],6,1,TRUE,"Overall Data"))</f>
        <v>40</v>
      </c>
      <c r="M23" s="10">
        <f ca="1">INDIRECT(ADDRESS(Table22[[#This Row],[Participat ID]],7,1,TRUE,"Overall Data"))</f>
        <v>6</v>
      </c>
      <c r="Q23" s="9" t="e">
        <f>AVERAGE(Table22[[#This Row],[R1 GEARS (of 30)]:[R3 GEARS (of 30)]])</f>
        <v>#DIV/0!</v>
      </c>
      <c r="R23" t="e">
        <f>_xlfn.STDEV.P(Table22[[#This Row],[R1 GEARS (of 30)]:[R3 GEARS (of 30)]])</f>
        <v>#DIV/0!</v>
      </c>
      <c r="V23" t="e">
        <f>AVERAGE(Table22[[#This Row],[R1 PACE (of 15)]:[R3 PACE (of 15)]])</f>
        <v>#DIV/0!</v>
      </c>
      <c r="W23" t="e">
        <f>_xlfn.STDEV.P(Table22[[#This Row],[R1 PACE (of 15)]:[R3 PACE (of 15)]])</f>
        <v>#DIV/0!</v>
      </c>
    </row>
    <row r="24" spans="1:23" x14ac:dyDescent="0.2">
      <c r="A24" s="25">
        <v>1</v>
      </c>
      <c r="B24" s="26">
        <v>824</v>
      </c>
      <c r="C24" s="26">
        <v>1</v>
      </c>
      <c r="D24" s="26">
        <v>8</v>
      </c>
      <c r="E24" s="26" t="s">
        <v>32</v>
      </c>
      <c r="F24" s="26" t="s">
        <v>19</v>
      </c>
      <c r="G24" s="26">
        <v>4</v>
      </c>
      <c r="H24" s="26">
        <v>1</v>
      </c>
      <c r="I24" s="26">
        <v>12</v>
      </c>
      <c r="J24" s="26">
        <v>0.5</v>
      </c>
      <c r="K24" s="28">
        <v>0.1875</v>
      </c>
      <c r="L24" s="34">
        <f ca="1">INDIRECT(ADDRESS(Table22[[#This Row],[Participat ID]],6,1,TRUE,"Overall Data"))</f>
        <v>40</v>
      </c>
      <c r="M24" s="10">
        <f ca="1">INDIRECT(ADDRESS(Table22[[#This Row],[Participat ID]],7,1,TRUE,"Overall Data"))</f>
        <v>6</v>
      </c>
      <c r="Q24" s="9" t="e">
        <f>AVERAGE(Table22[[#This Row],[R1 GEARS (of 30)]:[R3 GEARS (of 30)]])</f>
        <v>#DIV/0!</v>
      </c>
      <c r="R24" t="e">
        <f>_xlfn.STDEV.P(Table22[[#This Row],[R1 GEARS (of 30)]:[R3 GEARS (of 30)]])</f>
        <v>#DIV/0!</v>
      </c>
      <c r="V24" t="e">
        <f>AVERAGE(Table22[[#This Row],[R1 PACE (of 15)]:[R3 PACE (of 15)]])</f>
        <v>#DIV/0!</v>
      </c>
      <c r="W24" t="e">
        <f>_xlfn.STDEV.P(Table22[[#This Row],[R1 PACE (of 15)]:[R3 PACE (of 15)]])</f>
        <v>#DIV/0!</v>
      </c>
    </row>
    <row r="25" spans="1:23" x14ac:dyDescent="0.2">
      <c r="A25" s="23">
        <v>1</v>
      </c>
      <c r="B25" s="24">
        <v>113</v>
      </c>
      <c r="C25" s="24">
        <v>1</v>
      </c>
      <c r="D25" s="24">
        <v>8</v>
      </c>
      <c r="E25" s="24" t="s">
        <v>32</v>
      </c>
      <c r="F25" s="24" t="s">
        <v>19</v>
      </c>
      <c r="G25" s="24">
        <v>4</v>
      </c>
      <c r="H25" s="24">
        <v>1</v>
      </c>
      <c r="I25" s="24">
        <v>12</v>
      </c>
      <c r="J25" s="24">
        <v>0.25</v>
      </c>
      <c r="K25" s="27">
        <v>0.15277777777777776</v>
      </c>
      <c r="L25" s="34">
        <f ca="1">INDIRECT(ADDRESS(Table22[[#This Row],[Participat ID]],6,1,TRUE,"Overall Data"))</f>
        <v>40</v>
      </c>
      <c r="M25" s="10">
        <f ca="1">INDIRECT(ADDRESS(Table22[[#This Row],[Participat ID]],7,1,TRUE,"Overall Data"))</f>
        <v>6</v>
      </c>
      <c r="Q25" s="9" t="e">
        <f>AVERAGE(Table22[[#This Row],[R1 GEARS (of 30)]:[R3 GEARS (of 30)]])</f>
        <v>#DIV/0!</v>
      </c>
      <c r="R25" t="e">
        <f>_xlfn.STDEV.P(Table22[[#This Row],[R1 GEARS (of 30)]:[R3 GEARS (of 30)]])</f>
        <v>#DIV/0!</v>
      </c>
      <c r="V25" t="e">
        <f>AVERAGE(Table22[[#This Row],[R1 PACE (of 15)]:[R3 PACE (of 15)]])</f>
        <v>#DIV/0!</v>
      </c>
      <c r="W25" t="e">
        <f>_xlfn.STDEV.P(Table22[[#This Row],[R1 PACE (of 15)]:[R3 PACE (of 15)]])</f>
        <v>#DIV/0!</v>
      </c>
    </row>
    <row r="26" spans="1:23" x14ac:dyDescent="0.2">
      <c r="A26" s="40"/>
      <c r="B26" s="41"/>
      <c r="C26" s="41"/>
      <c r="D26" s="26">
        <v>9</v>
      </c>
      <c r="E26" s="26" t="s">
        <v>20</v>
      </c>
      <c r="F26" s="26" t="s">
        <v>19</v>
      </c>
      <c r="G26" s="26">
        <v>1</v>
      </c>
      <c r="H26" s="26">
        <v>1</v>
      </c>
      <c r="I26" s="26">
        <v>12</v>
      </c>
      <c r="J26" s="26">
        <v>12</v>
      </c>
      <c r="K26" s="28"/>
      <c r="L26" s="34">
        <f ca="1">INDIRECT(ADDRESS(Table22[[#This Row],[Participat ID]],6,1,TRUE,"Overall Data"))</f>
        <v>10</v>
      </c>
      <c r="M26" s="10">
        <f ca="1">INDIRECT(ADDRESS(Table22[[#This Row],[Participat ID]],7,1,TRUE,"Overall Data"))</f>
        <v>2</v>
      </c>
      <c r="N26">
        <f ca="1">INDIRECT(ADDRESS(Table22[[#This Row],[Participat ID]],4,1,TRUE,"Gears.Pace"))</f>
        <v>13</v>
      </c>
      <c r="O26">
        <f ca="1">INDIRECT(ADDRESS(Table22[[#This Row],[Participat ID]],5,1,TRUE,"Gears.Pace"))</f>
        <v>6</v>
      </c>
      <c r="P26">
        <f ca="1">INDIRECT(ADDRESS(Table22[[#This Row],[Participat ID]],6,1,TRUE,"Gears.Pace"))</f>
        <v>6</v>
      </c>
      <c r="Q26" s="9">
        <f ca="1">AVERAGE(Table22[[#This Row],[R1 GEARS (of 30)]:[R3 GEARS (of 30)]])</f>
        <v>8.3333333333333339</v>
      </c>
      <c r="R26">
        <f ca="1">_xlfn.STDEV.P(Table22[[#This Row],[R1 GEARS (of 30)]:[R3 GEARS (of 30)]])</f>
        <v>3.2998316455372216</v>
      </c>
      <c r="S26">
        <f ca="1">INDIRECT(ADDRESS(Table22[[#This Row],[Participat ID]],9,1,TRUE,"Gears.Pace"))</f>
        <v>6</v>
      </c>
      <c r="T26">
        <f ca="1">INDIRECT(ADDRESS(Table22[[#This Row],[Participat ID]],10,1,TRUE,"Gears.Pace"))</f>
        <v>3</v>
      </c>
      <c r="U26">
        <f ca="1">INDIRECT(ADDRESS(Table22[[#This Row],[Participat ID]],11,1,TRUE,"Gears.Pace"))</f>
        <v>3</v>
      </c>
      <c r="V26" s="37">
        <f ca="1">AVERAGE(Table22[[#This Row],[R1 PACE (of 15)]:[R3 PACE (of 15)]])</f>
        <v>4</v>
      </c>
      <c r="W26" s="37">
        <f ca="1">_xlfn.STDEV.P(Table22[[#This Row],[R1 PACE (of 15)]:[R3 PACE (of 15)]])</f>
        <v>1.4142135623730951</v>
      </c>
    </row>
    <row r="27" spans="1:23" x14ac:dyDescent="0.2">
      <c r="A27" s="25">
        <v>1</v>
      </c>
      <c r="B27" s="26">
        <v>471</v>
      </c>
      <c r="C27" s="26">
        <v>1</v>
      </c>
      <c r="D27" s="26">
        <v>9</v>
      </c>
      <c r="E27" s="26" t="s">
        <v>20</v>
      </c>
      <c r="F27" s="26" t="s">
        <v>19</v>
      </c>
      <c r="G27" s="26">
        <v>1</v>
      </c>
      <c r="H27" s="26">
        <v>1</v>
      </c>
      <c r="I27" s="26">
        <v>12</v>
      </c>
      <c r="J27" s="26">
        <v>5</v>
      </c>
      <c r="K27" s="28">
        <v>0.25</v>
      </c>
      <c r="L27" s="34">
        <f ca="1">INDIRECT(ADDRESS(Table22[[#This Row],[Participat ID]],6,1,TRUE,"Overall Data"))</f>
        <v>10</v>
      </c>
      <c r="M27" s="10">
        <f ca="1">INDIRECT(ADDRESS(Table22[[#This Row],[Participat ID]],7,1,TRUE,"Overall Data"))</f>
        <v>2</v>
      </c>
      <c r="Q27" s="9" t="e">
        <f>AVERAGE(Table22[[#This Row],[R1 GEARS (of 30)]:[R3 GEARS (of 30)]])</f>
        <v>#DIV/0!</v>
      </c>
      <c r="R27" t="e">
        <f>_xlfn.STDEV.P(Table22[[#This Row],[R1 GEARS (of 30)]:[R3 GEARS (of 30)]])</f>
        <v>#DIV/0!</v>
      </c>
      <c r="V27" t="e">
        <f>AVERAGE(Table22[[#This Row],[R1 PACE (of 15)]:[R3 PACE (of 15)]])</f>
        <v>#DIV/0!</v>
      </c>
      <c r="W27" t="e">
        <f>_xlfn.STDEV.P(Table22[[#This Row],[R1 PACE (of 15)]:[R3 PACE (of 15)]])</f>
        <v>#DIV/0!</v>
      </c>
    </row>
    <row r="28" spans="1:23" x14ac:dyDescent="0.2">
      <c r="A28" s="25">
        <v>1</v>
      </c>
      <c r="B28" s="26">
        <v>440</v>
      </c>
      <c r="C28" s="26">
        <v>1</v>
      </c>
      <c r="D28" s="26">
        <v>9</v>
      </c>
      <c r="E28" s="26" t="s">
        <v>20</v>
      </c>
      <c r="F28" s="26" t="s">
        <v>19</v>
      </c>
      <c r="G28" s="26">
        <v>1</v>
      </c>
      <c r="H28" s="26">
        <v>1</v>
      </c>
      <c r="I28" s="26">
        <v>12</v>
      </c>
      <c r="J28" s="26">
        <v>2</v>
      </c>
      <c r="K28" s="28">
        <v>0.29166666666666669</v>
      </c>
      <c r="L28" s="34">
        <f ca="1">INDIRECT(ADDRESS(Table22[[#This Row],[Participat ID]],6,1,TRUE,"Overall Data"))</f>
        <v>10</v>
      </c>
      <c r="M28" s="10">
        <f ca="1">INDIRECT(ADDRESS(Table22[[#This Row],[Participat ID]],7,1,TRUE,"Overall Data"))</f>
        <v>2</v>
      </c>
      <c r="Q28" s="9" t="e">
        <f>AVERAGE(Table22[[#This Row],[R1 GEARS (of 30)]:[R3 GEARS (of 30)]])</f>
        <v>#DIV/0!</v>
      </c>
      <c r="R28" t="e">
        <f>_xlfn.STDEV.P(Table22[[#This Row],[R1 GEARS (of 30)]:[R3 GEARS (of 30)]])</f>
        <v>#DIV/0!</v>
      </c>
      <c r="V28" t="e">
        <f>AVERAGE(Table22[[#This Row],[R1 PACE (of 15)]:[R3 PACE (of 15)]])</f>
        <v>#DIV/0!</v>
      </c>
      <c r="W28" t="e">
        <f>_xlfn.STDEV.P(Table22[[#This Row],[R1 PACE (of 15)]:[R3 PACE (of 15)]])</f>
        <v>#DIV/0!</v>
      </c>
    </row>
    <row r="29" spans="1:23" x14ac:dyDescent="0.2">
      <c r="A29" s="25">
        <v>1</v>
      </c>
      <c r="B29" s="26">
        <v>881</v>
      </c>
      <c r="C29" s="26">
        <v>1</v>
      </c>
      <c r="D29" s="26">
        <v>9</v>
      </c>
      <c r="E29" s="26" t="s">
        <v>20</v>
      </c>
      <c r="F29" s="26" t="s">
        <v>19</v>
      </c>
      <c r="G29" s="26">
        <v>1</v>
      </c>
      <c r="H29" s="26">
        <v>1</v>
      </c>
      <c r="I29" s="26">
        <v>12</v>
      </c>
      <c r="J29" s="26">
        <v>1</v>
      </c>
      <c r="K29" s="28">
        <v>0.23958333333333334</v>
      </c>
      <c r="L29" s="34">
        <f ca="1">INDIRECT(ADDRESS(Table22[[#This Row],[Participat ID]],6,1,TRUE,"Overall Data"))</f>
        <v>10</v>
      </c>
      <c r="M29" s="10">
        <f ca="1">INDIRECT(ADDRESS(Table22[[#This Row],[Participat ID]],7,1,TRUE,"Overall Data"))</f>
        <v>2</v>
      </c>
      <c r="Q29" s="9" t="e">
        <f>AVERAGE(Table22[[#This Row],[R1 GEARS (of 30)]:[R3 GEARS (of 30)]])</f>
        <v>#DIV/0!</v>
      </c>
      <c r="R29" t="e">
        <f>_xlfn.STDEV.P(Table22[[#This Row],[R1 GEARS (of 30)]:[R3 GEARS (of 30)]])</f>
        <v>#DIV/0!</v>
      </c>
      <c r="V29" t="e">
        <f>AVERAGE(Table22[[#This Row],[R1 PACE (of 15)]:[R3 PACE (of 15)]])</f>
        <v>#DIV/0!</v>
      </c>
      <c r="W29" t="e">
        <f>_xlfn.STDEV.P(Table22[[#This Row],[R1 PACE (of 15)]:[R3 PACE (of 15)]])</f>
        <v>#DIV/0!</v>
      </c>
    </row>
    <row r="30" spans="1:23" x14ac:dyDescent="0.2">
      <c r="A30" s="25">
        <v>1</v>
      </c>
      <c r="B30" s="26">
        <v>78</v>
      </c>
      <c r="C30" s="26">
        <v>1</v>
      </c>
      <c r="D30" s="26">
        <v>9</v>
      </c>
      <c r="E30" s="26" t="s">
        <v>20</v>
      </c>
      <c r="F30" s="26" t="s">
        <v>19</v>
      </c>
      <c r="G30" s="26">
        <v>1</v>
      </c>
      <c r="H30" s="26">
        <v>1</v>
      </c>
      <c r="I30" s="26">
        <v>12</v>
      </c>
      <c r="J30" s="26">
        <v>0.5</v>
      </c>
      <c r="K30" s="28">
        <v>0.1875</v>
      </c>
      <c r="L30" s="34">
        <f ca="1">INDIRECT(ADDRESS(Table22[[#This Row],[Participat ID]],6,1,TRUE,"Overall Data"))</f>
        <v>10</v>
      </c>
      <c r="M30" s="10">
        <f ca="1">INDIRECT(ADDRESS(Table22[[#This Row],[Participat ID]],7,1,TRUE,"Overall Data"))</f>
        <v>2</v>
      </c>
      <c r="Q30" s="9" t="e">
        <f>AVERAGE(Table22[[#This Row],[R1 GEARS (of 30)]:[R3 GEARS (of 30)]])</f>
        <v>#DIV/0!</v>
      </c>
      <c r="R30" t="e">
        <f>_xlfn.STDEV.P(Table22[[#This Row],[R1 GEARS (of 30)]:[R3 GEARS (of 30)]])</f>
        <v>#DIV/0!</v>
      </c>
      <c r="V30" t="e">
        <f>AVERAGE(Table22[[#This Row],[R1 PACE (of 15)]:[R3 PACE (of 15)]])</f>
        <v>#DIV/0!</v>
      </c>
      <c r="W30" t="e">
        <f>_xlfn.STDEV.P(Table22[[#This Row],[R1 PACE (of 15)]:[R3 PACE (of 15)]])</f>
        <v>#DIV/0!</v>
      </c>
    </row>
    <row r="31" spans="1:23" x14ac:dyDescent="0.2">
      <c r="A31" s="23">
        <v>1</v>
      </c>
      <c r="B31" s="24">
        <v>455</v>
      </c>
      <c r="C31" s="24">
        <v>1</v>
      </c>
      <c r="D31" s="24">
        <v>9</v>
      </c>
      <c r="E31" s="24" t="s">
        <v>20</v>
      </c>
      <c r="F31" s="24" t="s">
        <v>19</v>
      </c>
      <c r="G31" s="24">
        <v>1</v>
      </c>
      <c r="H31" s="24">
        <v>1</v>
      </c>
      <c r="I31" s="24">
        <v>12</v>
      </c>
      <c r="J31" s="24">
        <v>0.25</v>
      </c>
      <c r="K31" s="27">
        <v>0.15277777777777776</v>
      </c>
      <c r="L31" s="34">
        <f ca="1">INDIRECT(ADDRESS(Table22[[#This Row],[Participat ID]],6,1,TRUE,"Overall Data"))</f>
        <v>10</v>
      </c>
      <c r="M31" s="10">
        <f ca="1">INDIRECT(ADDRESS(Table22[[#This Row],[Participat ID]],7,1,TRUE,"Overall Data"))</f>
        <v>2</v>
      </c>
      <c r="Q31" s="9" t="e">
        <f>AVERAGE(Table22[[#This Row],[R1 GEARS (of 30)]:[R3 GEARS (of 30)]])</f>
        <v>#DIV/0!</v>
      </c>
      <c r="R31" t="e">
        <f>_xlfn.STDEV.P(Table22[[#This Row],[R1 GEARS (of 30)]:[R3 GEARS (of 30)]])</f>
        <v>#DIV/0!</v>
      </c>
      <c r="V31" t="e">
        <f>AVERAGE(Table22[[#This Row],[R1 PACE (of 15)]:[R3 PACE (of 15)]])</f>
        <v>#DIV/0!</v>
      </c>
      <c r="W31" t="e">
        <f>_xlfn.STDEV.P(Table22[[#This Row],[R1 PACE (of 15)]:[R3 PACE (of 15)]])</f>
        <v>#DIV/0!</v>
      </c>
    </row>
    <row r="32" spans="1:23" x14ac:dyDescent="0.2">
      <c r="A32" s="23"/>
      <c r="B32" s="24"/>
      <c r="C32" s="24"/>
      <c r="D32" s="26">
        <v>10</v>
      </c>
      <c r="E32" s="26" t="s">
        <v>21</v>
      </c>
      <c r="F32" s="26" t="s">
        <v>22</v>
      </c>
      <c r="G32" s="26">
        <v>4</v>
      </c>
      <c r="H32" s="26">
        <v>1</v>
      </c>
      <c r="I32" s="26">
        <v>12</v>
      </c>
      <c r="J32" s="24">
        <v>12</v>
      </c>
      <c r="K32" s="27"/>
      <c r="L32" s="34">
        <f ca="1">INDIRECT(ADDRESS(Table22[[#This Row],[Participat ID]],6,1,TRUE,"Overall Data"))</f>
        <v>100</v>
      </c>
      <c r="M32" s="10">
        <f ca="1">INDIRECT(ADDRESS(Table22[[#This Row],[Participat ID]],7,1,TRUE,"Overall Data"))</f>
        <v>7</v>
      </c>
      <c r="N32">
        <f ca="1">INDIRECT(ADDRESS(Table22[[#This Row],[Participat ID]],4,1,TRUE,"Gears.Pace"))</f>
        <v>22</v>
      </c>
      <c r="O32">
        <f ca="1">INDIRECT(ADDRESS(Table22[[#This Row],[Participat ID]],5,1,TRUE,"Gears.Pace"))</f>
        <v>9</v>
      </c>
      <c r="P32">
        <f ca="1">INDIRECT(ADDRESS(Table22[[#This Row],[Participat ID]],6,1,TRUE,"Gears.Pace"))</f>
        <v>19</v>
      </c>
      <c r="Q32" s="9">
        <f ca="1">AVERAGE(Table22[[#This Row],[R1 GEARS (of 30)]:[R3 GEARS (of 30)]])</f>
        <v>16.666666666666668</v>
      </c>
      <c r="R32">
        <f ca="1">_xlfn.STDEV.P(Table22[[#This Row],[R1 GEARS (of 30)]:[R3 GEARS (of 30)]])</f>
        <v>5.5577773335110221</v>
      </c>
      <c r="S32">
        <f ca="1">INDIRECT(ADDRESS(Table22[[#This Row],[Participat ID]],9,1,TRUE,"Gears.Pace"))</f>
        <v>11</v>
      </c>
      <c r="T32">
        <f ca="1">INDIRECT(ADDRESS(Table22[[#This Row],[Participat ID]],10,1,TRUE,"Gears.Pace"))</f>
        <v>4</v>
      </c>
      <c r="U32">
        <f ca="1">INDIRECT(ADDRESS(Table22[[#This Row],[Participat ID]],11,1,TRUE,"Gears.Pace"))</f>
        <v>8</v>
      </c>
      <c r="V32">
        <f ca="1">AVERAGE(Table22[[#This Row],[R1 PACE (of 15)]:[R3 PACE (of 15)]])</f>
        <v>7.666666666666667</v>
      </c>
      <c r="W32">
        <f ca="1">_xlfn.STDEV.P(Table22[[#This Row],[R1 PACE (of 15)]:[R3 PACE (of 15)]])</f>
        <v>2.8674417556808756</v>
      </c>
    </row>
    <row r="33" spans="1:23" x14ac:dyDescent="0.2">
      <c r="A33" s="25">
        <v>1</v>
      </c>
      <c r="B33" s="26">
        <v>848</v>
      </c>
      <c r="C33" s="26">
        <v>1</v>
      </c>
      <c r="D33" s="26">
        <v>10</v>
      </c>
      <c r="E33" s="26" t="s">
        <v>21</v>
      </c>
      <c r="F33" s="26" t="s">
        <v>22</v>
      </c>
      <c r="G33" s="26">
        <v>4</v>
      </c>
      <c r="H33" s="26">
        <v>1</v>
      </c>
      <c r="I33" s="26">
        <v>12</v>
      </c>
      <c r="J33" s="26">
        <v>5</v>
      </c>
      <c r="K33" s="28">
        <v>0.25</v>
      </c>
      <c r="L33" s="34">
        <f ca="1">INDIRECT(ADDRESS(Table22[[#This Row],[Participat ID]],6,1,TRUE,"Overall Data"))</f>
        <v>100</v>
      </c>
      <c r="M33" s="10">
        <f ca="1">INDIRECT(ADDRESS(Table22[[#This Row],[Participat ID]],7,1,TRUE,"Overall Data"))</f>
        <v>7</v>
      </c>
      <c r="Q33" s="9" t="e">
        <f>AVERAGE(Table22[[#This Row],[R1 GEARS (of 30)]:[R3 GEARS (of 30)]])</f>
        <v>#DIV/0!</v>
      </c>
      <c r="R33" t="e">
        <f>_xlfn.STDEV.P(Table22[[#This Row],[R1 GEARS (of 30)]:[R3 GEARS (of 30)]])</f>
        <v>#DIV/0!</v>
      </c>
      <c r="V33" t="e">
        <f>AVERAGE(Table22[[#This Row],[R1 PACE (of 15)]:[R3 PACE (of 15)]])</f>
        <v>#DIV/0!</v>
      </c>
      <c r="W33" t="e">
        <f>_xlfn.STDEV.P(Table22[[#This Row],[R1 PACE (of 15)]:[R3 PACE (of 15)]])</f>
        <v>#DIV/0!</v>
      </c>
    </row>
    <row r="34" spans="1:23" x14ac:dyDescent="0.2">
      <c r="A34" s="25">
        <v>1</v>
      </c>
      <c r="B34" s="26">
        <v>59</v>
      </c>
      <c r="C34" s="26">
        <v>1</v>
      </c>
      <c r="D34" s="26">
        <v>10</v>
      </c>
      <c r="E34" s="26" t="s">
        <v>21</v>
      </c>
      <c r="F34" s="26" t="s">
        <v>22</v>
      </c>
      <c r="G34" s="26">
        <v>4</v>
      </c>
      <c r="H34" s="26">
        <v>1</v>
      </c>
      <c r="I34" s="26">
        <v>12</v>
      </c>
      <c r="J34" s="26">
        <v>2</v>
      </c>
      <c r="K34" s="28">
        <v>0.29166666666666669</v>
      </c>
      <c r="L34" s="34">
        <f ca="1">INDIRECT(ADDRESS(Table22[[#This Row],[Participat ID]],6,1,TRUE,"Overall Data"))</f>
        <v>100</v>
      </c>
      <c r="M34" s="10">
        <f ca="1">INDIRECT(ADDRESS(Table22[[#This Row],[Participat ID]],7,1,TRUE,"Overall Data"))</f>
        <v>7</v>
      </c>
      <c r="Q34" s="9" t="e">
        <f>AVERAGE(Table22[[#This Row],[R1 GEARS (of 30)]:[R3 GEARS (of 30)]])</f>
        <v>#DIV/0!</v>
      </c>
      <c r="R34" t="e">
        <f>_xlfn.STDEV.P(Table22[[#This Row],[R1 GEARS (of 30)]:[R3 GEARS (of 30)]])</f>
        <v>#DIV/0!</v>
      </c>
      <c r="V34" t="e">
        <f>AVERAGE(Table22[[#This Row],[R1 PACE (of 15)]:[R3 PACE (of 15)]])</f>
        <v>#DIV/0!</v>
      </c>
      <c r="W34" t="e">
        <f>_xlfn.STDEV.P(Table22[[#This Row],[R1 PACE (of 15)]:[R3 PACE (of 15)]])</f>
        <v>#DIV/0!</v>
      </c>
    </row>
    <row r="35" spans="1:23" x14ac:dyDescent="0.2">
      <c r="A35" s="25">
        <v>1</v>
      </c>
      <c r="B35" s="26">
        <v>143</v>
      </c>
      <c r="C35" s="26">
        <v>1</v>
      </c>
      <c r="D35" s="26">
        <v>10</v>
      </c>
      <c r="E35" s="26" t="s">
        <v>21</v>
      </c>
      <c r="F35" s="26" t="s">
        <v>22</v>
      </c>
      <c r="G35" s="26">
        <v>4</v>
      </c>
      <c r="H35" s="26">
        <v>1</v>
      </c>
      <c r="I35" s="26">
        <v>12</v>
      </c>
      <c r="J35" s="26">
        <v>1</v>
      </c>
      <c r="K35" s="28">
        <v>0.23958333333333334</v>
      </c>
      <c r="L35" s="34">
        <f ca="1">INDIRECT(ADDRESS(Table22[[#This Row],[Participat ID]],6,1,TRUE,"Overall Data"))</f>
        <v>100</v>
      </c>
      <c r="M35" s="10">
        <f ca="1">INDIRECT(ADDRESS(Table22[[#This Row],[Participat ID]],7,1,TRUE,"Overall Data"))</f>
        <v>7</v>
      </c>
      <c r="Q35" s="9" t="e">
        <f>AVERAGE(Table22[[#This Row],[R1 GEARS (of 30)]:[R3 GEARS (of 30)]])</f>
        <v>#DIV/0!</v>
      </c>
      <c r="R35" t="e">
        <f>_xlfn.STDEV.P(Table22[[#This Row],[R1 GEARS (of 30)]:[R3 GEARS (of 30)]])</f>
        <v>#DIV/0!</v>
      </c>
      <c r="V35" t="e">
        <f>AVERAGE(Table22[[#This Row],[R1 PACE (of 15)]:[R3 PACE (of 15)]])</f>
        <v>#DIV/0!</v>
      </c>
      <c r="W35" t="e">
        <f>_xlfn.STDEV.P(Table22[[#This Row],[R1 PACE (of 15)]:[R3 PACE (of 15)]])</f>
        <v>#DIV/0!</v>
      </c>
    </row>
    <row r="36" spans="1:23" x14ac:dyDescent="0.2">
      <c r="A36" s="25">
        <v>1</v>
      </c>
      <c r="B36" s="26">
        <v>460</v>
      </c>
      <c r="C36" s="26">
        <v>1</v>
      </c>
      <c r="D36" s="26">
        <v>10</v>
      </c>
      <c r="E36" s="26" t="s">
        <v>21</v>
      </c>
      <c r="F36" s="26" t="s">
        <v>22</v>
      </c>
      <c r="G36" s="26">
        <v>4</v>
      </c>
      <c r="H36" s="26">
        <v>1</v>
      </c>
      <c r="I36" s="26">
        <v>12</v>
      </c>
      <c r="J36" s="26">
        <v>0.5</v>
      </c>
      <c r="K36" s="28">
        <v>0.1875</v>
      </c>
      <c r="L36" s="34">
        <f ca="1">INDIRECT(ADDRESS(Table22[[#This Row],[Participat ID]],6,1,TRUE,"Overall Data"))</f>
        <v>100</v>
      </c>
      <c r="M36" s="10">
        <f ca="1">INDIRECT(ADDRESS(Table22[[#This Row],[Participat ID]],7,1,TRUE,"Overall Data"))</f>
        <v>7</v>
      </c>
      <c r="Q36" s="9" t="e">
        <f>AVERAGE(Table22[[#This Row],[R1 GEARS (of 30)]:[R3 GEARS (of 30)]])</f>
        <v>#DIV/0!</v>
      </c>
      <c r="R36" t="e">
        <f>_xlfn.STDEV.P(Table22[[#This Row],[R1 GEARS (of 30)]:[R3 GEARS (of 30)]])</f>
        <v>#DIV/0!</v>
      </c>
      <c r="V36" t="e">
        <f>AVERAGE(Table22[[#This Row],[R1 PACE (of 15)]:[R3 PACE (of 15)]])</f>
        <v>#DIV/0!</v>
      </c>
      <c r="W36" t="e">
        <f>_xlfn.STDEV.P(Table22[[#This Row],[R1 PACE (of 15)]:[R3 PACE (of 15)]])</f>
        <v>#DIV/0!</v>
      </c>
    </row>
    <row r="37" spans="1:23" x14ac:dyDescent="0.2">
      <c r="A37" s="23">
        <v>1</v>
      </c>
      <c r="B37" s="24">
        <v>267</v>
      </c>
      <c r="C37" s="24">
        <v>1</v>
      </c>
      <c r="D37" s="24">
        <v>10</v>
      </c>
      <c r="E37" s="24" t="s">
        <v>21</v>
      </c>
      <c r="F37" s="24" t="s">
        <v>22</v>
      </c>
      <c r="G37" s="24">
        <v>4</v>
      </c>
      <c r="H37" s="24">
        <v>1</v>
      </c>
      <c r="I37" s="24">
        <v>12</v>
      </c>
      <c r="J37" s="24">
        <v>0.25</v>
      </c>
      <c r="K37" s="27">
        <v>0.15277777777777776</v>
      </c>
      <c r="L37" s="34">
        <f ca="1">INDIRECT(ADDRESS(Table22[[#This Row],[Participat ID]],6,1,TRUE,"Overall Data"))</f>
        <v>100</v>
      </c>
      <c r="M37" s="10">
        <f ca="1">INDIRECT(ADDRESS(Table22[[#This Row],[Participat ID]],7,1,TRUE,"Overall Data"))</f>
        <v>7</v>
      </c>
      <c r="Q37" s="9" t="e">
        <f>AVERAGE(Table22[[#This Row],[R1 GEARS (of 30)]:[R3 GEARS (of 30)]])</f>
        <v>#DIV/0!</v>
      </c>
      <c r="R37" t="e">
        <f>_xlfn.STDEV.P(Table22[[#This Row],[R1 GEARS (of 30)]:[R3 GEARS (of 30)]])</f>
        <v>#DIV/0!</v>
      </c>
      <c r="V37" t="e">
        <f>AVERAGE(Table22[[#This Row],[R1 PACE (of 15)]:[R3 PACE (of 15)]])</f>
        <v>#DIV/0!</v>
      </c>
      <c r="W37" t="e">
        <f>_xlfn.STDEV.P(Table22[[#This Row],[R1 PACE (of 15)]:[R3 PACE (of 15)]])</f>
        <v>#DIV/0!</v>
      </c>
    </row>
    <row r="38" spans="1:23" x14ac:dyDescent="0.2">
      <c r="A38" s="23"/>
      <c r="B38" s="24"/>
      <c r="C38" s="24"/>
      <c r="D38" s="26">
        <v>11</v>
      </c>
      <c r="E38" s="26" t="s">
        <v>23</v>
      </c>
      <c r="F38" s="26" t="s">
        <v>24</v>
      </c>
      <c r="G38" s="26">
        <v>3</v>
      </c>
      <c r="H38" s="26">
        <v>1</v>
      </c>
      <c r="I38" s="26">
        <v>12</v>
      </c>
      <c r="J38" s="24">
        <v>12</v>
      </c>
      <c r="K38" s="27"/>
      <c r="L38" s="34">
        <f ca="1">INDIRECT(ADDRESS(Table22[[#This Row],[Participat ID]],6,1,TRUE,"Overall Data"))</f>
        <v>40</v>
      </c>
      <c r="M38" s="10">
        <f ca="1">INDIRECT(ADDRESS(Table22[[#This Row],[Participat ID]],7,1,TRUE,"Overall Data"))</f>
        <v>6</v>
      </c>
      <c r="N38">
        <f ca="1">INDIRECT(ADDRESS(Table22[[#This Row],[Participat ID]],4,1,TRUE,"Gears.Pace"))</f>
        <v>8</v>
      </c>
      <c r="O38">
        <f ca="1">INDIRECT(ADDRESS(Table22[[#This Row],[Participat ID]],5,1,TRUE,"Gears.Pace"))</f>
        <v>11</v>
      </c>
      <c r="P38">
        <f ca="1">INDIRECT(ADDRESS(Table22[[#This Row],[Participat ID]],6,1,TRUE,"Gears.Pace"))</f>
        <v>7</v>
      </c>
      <c r="Q38" s="9">
        <f ca="1">AVERAGE(Table22[[#This Row],[R1 GEARS (of 30)]:[R3 GEARS (of 30)]])</f>
        <v>8.6666666666666661</v>
      </c>
      <c r="R38">
        <f ca="1">_xlfn.STDEV.P(Table22[[#This Row],[R1 GEARS (of 30)]:[R3 GEARS (of 30)]])</f>
        <v>1.699673171197595</v>
      </c>
      <c r="S38">
        <f ca="1">INDIRECT(ADDRESS(Table22[[#This Row],[Participat ID]],9,1,TRUE,"Gears.Pace"))</f>
        <v>4</v>
      </c>
      <c r="T38">
        <f ca="1">INDIRECT(ADDRESS(Table22[[#This Row],[Participat ID]],10,1,TRUE,"Gears.Pace"))</f>
        <v>7</v>
      </c>
      <c r="U38">
        <f ca="1">INDIRECT(ADDRESS(Table22[[#This Row],[Participat ID]],11,1,TRUE,"Gears.Pace"))</f>
        <v>3</v>
      </c>
      <c r="V38">
        <f ca="1">AVERAGE(Table22[[#This Row],[R1 PACE (of 15)]:[R3 PACE (of 15)]])</f>
        <v>4.666666666666667</v>
      </c>
      <c r="W38">
        <f ca="1">_xlfn.STDEV.P(Table22[[#This Row],[R1 PACE (of 15)]:[R3 PACE (of 15)]])</f>
        <v>1.699673171197595</v>
      </c>
    </row>
    <row r="39" spans="1:23" x14ac:dyDescent="0.2">
      <c r="A39" s="25">
        <v>1</v>
      </c>
      <c r="B39" s="26">
        <v>301</v>
      </c>
      <c r="C39" s="26">
        <v>1</v>
      </c>
      <c r="D39" s="26">
        <v>11</v>
      </c>
      <c r="E39" s="26" t="s">
        <v>23</v>
      </c>
      <c r="F39" s="26" t="s">
        <v>24</v>
      </c>
      <c r="G39" s="26">
        <v>3</v>
      </c>
      <c r="H39" s="26">
        <v>1</v>
      </c>
      <c r="I39" s="26">
        <v>12</v>
      </c>
      <c r="J39" s="26">
        <v>5</v>
      </c>
      <c r="K39" s="28">
        <v>0.25</v>
      </c>
      <c r="L39" s="34">
        <f ca="1">INDIRECT(ADDRESS(Table22[[#This Row],[Participat ID]],6,1,TRUE,"Overall Data"))</f>
        <v>40</v>
      </c>
      <c r="M39" s="10">
        <f ca="1">INDIRECT(ADDRESS(Table22[[#This Row],[Participat ID]],7,1,TRUE,"Overall Data"))</f>
        <v>6</v>
      </c>
      <c r="Q39" s="9" t="e">
        <f>AVERAGE(Table22[[#This Row],[R1 GEARS (of 30)]:[R3 GEARS (of 30)]])</f>
        <v>#DIV/0!</v>
      </c>
      <c r="R39" t="e">
        <f>_xlfn.STDEV.P(Table22[[#This Row],[R1 GEARS (of 30)]:[R3 GEARS (of 30)]])</f>
        <v>#DIV/0!</v>
      </c>
      <c r="V39" t="e">
        <f>AVERAGE(Table22[[#This Row],[R1 PACE (of 15)]:[R3 PACE (of 15)]])</f>
        <v>#DIV/0!</v>
      </c>
      <c r="W39" t="e">
        <f>_xlfn.STDEV.P(Table22[[#This Row],[R1 PACE (of 15)]:[R3 PACE (of 15)]])</f>
        <v>#DIV/0!</v>
      </c>
    </row>
    <row r="40" spans="1:23" x14ac:dyDescent="0.2">
      <c r="A40" s="25">
        <v>1</v>
      </c>
      <c r="B40" s="26">
        <v>361</v>
      </c>
      <c r="C40" s="26">
        <v>1</v>
      </c>
      <c r="D40" s="26">
        <v>11</v>
      </c>
      <c r="E40" s="26" t="s">
        <v>23</v>
      </c>
      <c r="F40" s="26" t="s">
        <v>24</v>
      </c>
      <c r="G40" s="26">
        <v>3</v>
      </c>
      <c r="H40" s="26">
        <v>1</v>
      </c>
      <c r="I40" s="26">
        <v>12</v>
      </c>
      <c r="J40" s="26">
        <v>2</v>
      </c>
      <c r="K40" s="28">
        <v>0.29166666666666669</v>
      </c>
      <c r="L40" s="34">
        <f ca="1">INDIRECT(ADDRESS(Table22[[#This Row],[Participat ID]],6,1,TRUE,"Overall Data"))</f>
        <v>40</v>
      </c>
      <c r="M40" s="10">
        <f ca="1">INDIRECT(ADDRESS(Table22[[#This Row],[Participat ID]],7,1,TRUE,"Overall Data"))</f>
        <v>6</v>
      </c>
      <c r="Q40" s="9" t="e">
        <f>AVERAGE(Table22[[#This Row],[R1 GEARS (of 30)]:[R3 GEARS (of 30)]])</f>
        <v>#DIV/0!</v>
      </c>
      <c r="R40" t="e">
        <f>_xlfn.STDEV.P(Table22[[#This Row],[R1 GEARS (of 30)]:[R3 GEARS (of 30)]])</f>
        <v>#DIV/0!</v>
      </c>
      <c r="V40" t="e">
        <f>AVERAGE(Table22[[#This Row],[R1 PACE (of 15)]:[R3 PACE (of 15)]])</f>
        <v>#DIV/0!</v>
      </c>
      <c r="W40" t="e">
        <f>_xlfn.STDEV.P(Table22[[#This Row],[R1 PACE (of 15)]:[R3 PACE (of 15)]])</f>
        <v>#DIV/0!</v>
      </c>
    </row>
    <row r="41" spans="1:23" x14ac:dyDescent="0.2">
      <c r="A41" s="25">
        <v>1</v>
      </c>
      <c r="B41" s="26">
        <v>498</v>
      </c>
      <c r="C41" s="26">
        <v>1</v>
      </c>
      <c r="D41" s="26">
        <v>11</v>
      </c>
      <c r="E41" s="26" t="s">
        <v>23</v>
      </c>
      <c r="F41" s="26" t="s">
        <v>24</v>
      </c>
      <c r="G41" s="26">
        <v>3</v>
      </c>
      <c r="H41" s="26">
        <v>1</v>
      </c>
      <c r="I41" s="26">
        <v>12</v>
      </c>
      <c r="J41" s="26">
        <v>1</v>
      </c>
      <c r="K41" s="28">
        <v>0.23958333333333334</v>
      </c>
      <c r="L41" s="34">
        <f ca="1">INDIRECT(ADDRESS(Table22[[#This Row],[Participat ID]],6,1,TRUE,"Overall Data"))</f>
        <v>40</v>
      </c>
      <c r="M41" s="10">
        <f ca="1">INDIRECT(ADDRESS(Table22[[#This Row],[Participat ID]],7,1,TRUE,"Overall Data"))</f>
        <v>6</v>
      </c>
      <c r="Q41" s="9" t="e">
        <f>AVERAGE(Table22[[#This Row],[R1 GEARS (of 30)]:[R3 GEARS (of 30)]])</f>
        <v>#DIV/0!</v>
      </c>
      <c r="R41" t="e">
        <f>_xlfn.STDEV.P(Table22[[#This Row],[R1 GEARS (of 30)]:[R3 GEARS (of 30)]])</f>
        <v>#DIV/0!</v>
      </c>
      <c r="V41" t="e">
        <f>AVERAGE(Table22[[#This Row],[R1 PACE (of 15)]:[R3 PACE (of 15)]])</f>
        <v>#DIV/0!</v>
      </c>
      <c r="W41" t="e">
        <f>_xlfn.STDEV.P(Table22[[#This Row],[R1 PACE (of 15)]:[R3 PACE (of 15)]])</f>
        <v>#DIV/0!</v>
      </c>
    </row>
    <row r="42" spans="1:23" x14ac:dyDescent="0.2">
      <c r="A42" s="25">
        <v>1</v>
      </c>
      <c r="B42" s="26">
        <v>539</v>
      </c>
      <c r="C42" s="26">
        <v>1</v>
      </c>
      <c r="D42" s="26">
        <v>11</v>
      </c>
      <c r="E42" s="26" t="s">
        <v>23</v>
      </c>
      <c r="F42" s="26" t="s">
        <v>24</v>
      </c>
      <c r="G42" s="26">
        <v>3</v>
      </c>
      <c r="H42" s="26">
        <v>1</v>
      </c>
      <c r="I42" s="26">
        <v>12</v>
      </c>
      <c r="J42" s="26">
        <v>0.5</v>
      </c>
      <c r="K42" s="28">
        <v>0.1875</v>
      </c>
      <c r="L42" s="34">
        <f ca="1">INDIRECT(ADDRESS(Table22[[#This Row],[Participat ID]],6,1,TRUE,"Overall Data"))</f>
        <v>40</v>
      </c>
      <c r="M42" s="10">
        <f ca="1">INDIRECT(ADDRESS(Table22[[#This Row],[Participat ID]],7,1,TRUE,"Overall Data"))</f>
        <v>6</v>
      </c>
      <c r="Q42" s="9" t="e">
        <f>AVERAGE(Table22[[#This Row],[R1 GEARS (of 30)]:[R3 GEARS (of 30)]])</f>
        <v>#DIV/0!</v>
      </c>
      <c r="R42" t="e">
        <f>_xlfn.STDEV.P(Table22[[#This Row],[R1 GEARS (of 30)]:[R3 GEARS (of 30)]])</f>
        <v>#DIV/0!</v>
      </c>
      <c r="V42" t="e">
        <f>AVERAGE(Table22[[#This Row],[R1 PACE (of 15)]:[R3 PACE (of 15)]])</f>
        <v>#DIV/0!</v>
      </c>
      <c r="W42" t="e">
        <f>_xlfn.STDEV.P(Table22[[#This Row],[R1 PACE (of 15)]:[R3 PACE (of 15)]])</f>
        <v>#DIV/0!</v>
      </c>
    </row>
    <row r="43" spans="1:23" x14ac:dyDescent="0.2">
      <c r="A43" s="23">
        <v>1</v>
      </c>
      <c r="B43" s="24">
        <v>294</v>
      </c>
      <c r="C43" s="24">
        <v>1</v>
      </c>
      <c r="D43" s="24">
        <v>11</v>
      </c>
      <c r="E43" s="24" t="s">
        <v>23</v>
      </c>
      <c r="F43" s="24" t="s">
        <v>24</v>
      </c>
      <c r="G43" s="24">
        <v>3</v>
      </c>
      <c r="H43" s="24">
        <v>1</v>
      </c>
      <c r="I43" s="24">
        <v>12</v>
      </c>
      <c r="J43" s="24">
        <v>0.25</v>
      </c>
      <c r="K43" s="27">
        <v>0.15277777777777776</v>
      </c>
      <c r="L43" s="34">
        <f ca="1">INDIRECT(ADDRESS(Table22[[#This Row],[Participat ID]],6,1,TRUE,"Overall Data"))</f>
        <v>40</v>
      </c>
      <c r="M43" s="10">
        <f ca="1">INDIRECT(ADDRESS(Table22[[#This Row],[Participat ID]],7,1,TRUE,"Overall Data"))</f>
        <v>6</v>
      </c>
      <c r="Q43" s="9" t="e">
        <f>AVERAGE(Table22[[#This Row],[R1 GEARS (of 30)]:[R3 GEARS (of 30)]])</f>
        <v>#DIV/0!</v>
      </c>
      <c r="R43" t="e">
        <f>_xlfn.STDEV.P(Table22[[#This Row],[R1 GEARS (of 30)]:[R3 GEARS (of 30)]])</f>
        <v>#DIV/0!</v>
      </c>
      <c r="V43" t="e">
        <f>AVERAGE(Table22[[#This Row],[R1 PACE (of 15)]:[R3 PACE (of 15)]])</f>
        <v>#DIV/0!</v>
      </c>
      <c r="W43" t="e">
        <f>_xlfn.STDEV.P(Table22[[#This Row],[R1 PACE (of 15)]:[R3 PACE (of 15)]])</f>
        <v>#DIV/0!</v>
      </c>
    </row>
    <row r="44" spans="1:23" x14ac:dyDescent="0.2">
      <c r="A44" s="23"/>
      <c r="B44" s="24"/>
      <c r="C44" s="24"/>
      <c r="D44" s="26">
        <v>14</v>
      </c>
      <c r="E44" s="26" t="s">
        <v>35</v>
      </c>
      <c r="F44" s="26" t="s">
        <v>26</v>
      </c>
      <c r="G44" s="26">
        <v>3</v>
      </c>
      <c r="H44" s="26">
        <v>1</v>
      </c>
      <c r="I44" s="26">
        <v>12</v>
      </c>
      <c r="J44" s="24">
        <v>12</v>
      </c>
      <c r="K44" s="27"/>
      <c r="L44" s="34">
        <f ca="1">INDIRECT(ADDRESS(Table22[[#This Row],[Participat ID]],6,1,TRUE,"Overall Data"))</f>
        <v>20</v>
      </c>
      <c r="M44" s="10">
        <f ca="1">INDIRECT(ADDRESS(Table22[[#This Row],[Participat ID]],7,1,TRUE,"Overall Data"))</f>
        <v>6</v>
      </c>
      <c r="N44">
        <f ca="1">INDIRECT(ADDRESS(Table22[[#This Row],[Participat ID]],4,1,TRUE,"Gears.Pace"))</f>
        <v>6</v>
      </c>
      <c r="O44">
        <f ca="1">INDIRECT(ADDRESS(Table22[[#This Row],[Participat ID]],5,1,TRUE,"Gears.Pace"))</f>
        <v>13</v>
      </c>
      <c r="P44">
        <f ca="1">INDIRECT(ADDRESS(Table22[[#This Row],[Participat ID]],6,1,TRUE,"Gears.Pace"))</f>
        <v>11</v>
      </c>
      <c r="Q44" s="9">
        <f ca="1">AVERAGE(Table22[[#This Row],[R1 GEARS (of 30)]:[R3 GEARS (of 30)]])</f>
        <v>10</v>
      </c>
      <c r="R44">
        <f ca="1">_xlfn.STDEV.P(Table22[[#This Row],[R1 GEARS (of 30)]:[R3 GEARS (of 30)]])</f>
        <v>2.9439202887759488</v>
      </c>
      <c r="S44">
        <f ca="1">INDIRECT(ADDRESS(Table22[[#This Row],[Participat ID]],9,1,TRUE,"Gears.Pace"))</f>
        <v>3</v>
      </c>
      <c r="T44">
        <f ca="1">INDIRECT(ADDRESS(Table22[[#This Row],[Participat ID]],10,1,TRUE,"Gears.Pace"))</f>
        <v>4</v>
      </c>
      <c r="U44">
        <f ca="1">INDIRECT(ADDRESS(Table22[[#This Row],[Participat ID]],11,1,TRUE,"Gears.Pace"))</f>
        <v>4</v>
      </c>
      <c r="V44">
        <f ca="1">AVERAGE(Table22[[#This Row],[R1 PACE (of 15)]:[R3 PACE (of 15)]])</f>
        <v>3.6666666666666665</v>
      </c>
      <c r="W44">
        <f ca="1">_xlfn.STDEV.P(Table22[[#This Row],[R1 PACE (of 15)]:[R3 PACE (of 15)]])</f>
        <v>0.47140452079103168</v>
      </c>
    </row>
    <row r="45" spans="1:23" x14ac:dyDescent="0.2">
      <c r="A45" s="25">
        <v>1</v>
      </c>
      <c r="B45" s="26">
        <v>743</v>
      </c>
      <c r="C45" s="26">
        <v>1</v>
      </c>
      <c r="D45" s="26">
        <v>14</v>
      </c>
      <c r="E45" s="26" t="s">
        <v>35</v>
      </c>
      <c r="F45" s="26" t="s">
        <v>26</v>
      </c>
      <c r="G45" s="26">
        <v>3</v>
      </c>
      <c r="H45" s="26">
        <v>1</v>
      </c>
      <c r="I45" s="26">
        <v>12</v>
      </c>
      <c r="J45" s="26">
        <v>5</v>
      </c>
      <c r="K45" s="28">
        <v>0.25</v>
      </c>
      <c r="L45" s="34">
        <f ca="1">INDIRECT(ADDRESS(Table22[[#This Row],[Participat ID]],6,1,TRUE,"Overall Data"))</f>
        <v>20</v>
      </c>
      <c r="M45" s="10">
        <f ca="1">INDIRECT(ADDRESS(Table22[[#This Row],[Participat ID]],7,1,TRUE,"Overall Data"))</f>
        <v>6</v>
      </c>
      <c r="Q45" s="9" t="e">
        <f>AVERAGE(Table22[[#This Row],[R1 GEARS (of 30)]:[R3 GEARS (of 30)]])</f>
        <v>#DIV/0!</v>
      </c>
      <c r="R45" t="e">
        <f>_xlfn.STDEV.P(Table22[[#This Row],[R1 GEARS (of 30)]:[R3 GEARS (of 30)]])</f>
        <v>#DIV/0!</v>
      </c>
      <c r="V45" t="e">
        <f>AVERAGE(Table22[[#This Row],[R1 PACE (of 15)]:[R3 PACE (of 15)]])</f>
        <v>#DIV/0!</v>
      </c>
      <c r="W45" t="e">
        <f>_xlfn.STDEV.P(Table22[[#This Row],[R1 PACE (of 15)]:[R3 PACE (of 15)]])</f>
        <v>#DIV/0!</v>
      </c>
    </row>
    <row r="46" spans="1:23" x14ac:dyDescent="0.2">
      <c r="A46" s="25">
        <v>1</v>
      </c>
      <c r="B46" s="26">
        <v>425</v>
      </c>
      <c r="C46" s="26">
        <v>1</v>
      </c>
      <c r="D46" s="26">
        <v>14</v>
      </c>
      <c r="E46" s="26" t="s">
        <v>35</v>
      </c>
      <c r="F46" s="26" t="s">
        <v>26</v>
      </c>
      <c r="G46" s="26">
        <v>3</v>
      </c>
      <c r="H46" s="26">
        <v>1</v>
      </c>
      <c r="I46" s="26">
        <v>12</v>
      </c>
      <c r="J46" s="26">
        <v>2</v>
      </c>
      <c r="K46" s="28">
        <v>0.29166666666666669</v>
      </c>
      <c r="L46" s="34">
        <f ca="1">INDIRECT(ADDRESS(Table22[[#This Row],[Participat ID]],6,1,TRUE,"Overall Data"))</f>
        <v>20</v>
      </c>
      <c r="M46" s="10">
        <f ca="1">INDIRECT(ADDRESS(Table22[[#This Row],[Participat ID]],7,1,TRUE,"Overall Data"))</f>
        <v>6</v>
      </c>
      <c r="Q46" s="9" t="e">
        <f>AVERAGE(Table22[[#This Row],[R1 GEARS (of 30)]:[R3 GEARS (of 30)]])</f>
        <v>#DIV/0!</v>
      </c>
      <c r="R46" t="e">
        <f>_xlfn.STDEV.P(Table22[[#This Row],[R1 GEARS (of 30)]:[R3 GEARS (of 30)]])</f>
        <v>#DIV/0!</v>
      </c>
      <c r="V46" t="e">
        <f>AVERAGE(Table22[[#This Row],[R1 PACE (of 15)]:[R3 PACE (of 15)]])</f>
        <v>#DIV/0!</v>
      </c>
      <c r="W46" t="e">
        <f>_xlfn.STDEV.P(Table22[[#This Row],[R1 PACE (of 15)]:[R3 PACE (of 15)]])</f>
        <v>#DIV/0!</v>
      </c>
    </row>
    <row r="47" spans="1:23" x14ac:dyDescent="0.2">
      <c r="A47" s="25">
        <v>1</v>
      </c>
      <c r="B47" s="26">
        <v>225</v>
      </c>
      <c r="C47" s="26">
        <v>1</v>
      </c>
      <c r="D47" s="26">
        <v>14</v>
      </c>
      <c r="E47" s="26" t="s">
        <v>35</v>
      </c>
      <c r="F47" s="26" t="s">
        <v>26</v>
      </c>
      <c r="G47" s="26">
        <v>3</v>
      </c>
      <c r="H47" s="26">
        <v>1</v>
      </c>
      <c r="I47" s="26">
        <v>12</v>
      </c>
      <c r="J47" s="26">
        <v>1</v>
      </c>
      <c r="K47" s="28">
        <v>0.23958333333333334</v>
      </c>
      <c r="L47" s="34">
        <f ca="1">INDIRECT(ADDRESS(Table22[[#This Row],[Participat ID]],6,1,TRUE,"Overall Data"))</f>
        <v>20</v>
      </c>
      <c r="M47" s="10">
        <f ca="1">INDIRECT(ADDRESS(Table22[[#This Row],[Participat ID]],7,1,TRUE,"Overall Data"))</f>
        <v>6</v>
      </c>
      <c r="Q47" s="9" t="e">
        <f>AVERAGE(Table22[[#This Row],[R1 GEARS (of 30)]:[R3 GEARS (of 30)]])</f>
        <v>#DIV/0!</v>
      </c>
      <c r="R47" t="e">
        <f>_xlfn.STDEV.P(Table22[[#This Row],[R1 GEARS (of 30)]:[R3 GEARS (of 30)]])</f>
        <v>#DIV/0!</v>
      </c>
      <c r="V47" t="e">
        <f>AVERAGE(Table22[[#This Row],[R1 PACE (of 15)]:[R3 PACE (of 15)]])</f>
        <v>#DIV/0!</v>
      </c>
      <c r="W47" t="e">
        <f>_xlfn.STDEV.P(Table22[[#This Row],[R1 PACE (of 15)]:[R3 PACE (of 15)]])</f>
        <v>#DIV/0!</v>
      </c>
    </row>
    <row r="48" spans="1:23" x14ac:dyDescent="0.2">
      <c r="A48" s="25">
        <v>1</v>
      </c>
      <c r="B48" s="26">
        <v>333</v>
      </c>
      <c r="C48" s="26">
        <v>1</v>
      </c>
      <c r="D48" s="26">
        <v>14</v>
      </c>
      <c r="E48" s="26" t="s">
        <v>35</v>
      </c>
      <c r="F48" s="26" t="s">
        <v>26</v>
      </c>
      <c r="G48" s="26">
        <v>3</v>
      </c>
      <c r="H48" s="26">
        <v>1</v>
      </c>
      <c r="I48" s="26">
        <v>12</v>
      </c>
      <c r="J48" s="26">
        <v>0.5</v>
      </c>
      <c r="K48" s="28">
        <v>0.1875</v>
      </c>
      <c r="L48" s="34">
        <f ca="1">INDIRECT(ADDRESS(Table22[[#This Row],[Participat ID]],6,1,TRUE,"Overall Data"))</f>
        <v>20</v>
      </c>
      <c r="M48" s="10">
        <f ca="1">INDIRECT(ADDRESS(Table22[[#This Row],[Participat ID]],7,1,TRUE,"Overall Data"))</f>
        <v>6</v>
      </c>
      <c r="Q48" s="9" t="e">
        <f>AVERAGE(Table22[[#This Row],[R1 GEARS (of 30)]:[R3 GEARS (of 30)]])</f>
        <v>#DIV/0!</v>
      </c>
      <c r="R48" t="e">
        <f>_xlfn.STDEV.P(Table22[[#This Row],[R1 GEARS (of 30)]:[R3 GEARS (of 30)]])</f>
        <v>#DIV/0!</v>
      </c>
      <c r="V48" t="e">
        <f>AVERAGE(Table22[[#This Row],[R1 PACE (of 15)]:[R3 PACE (of 15)]])</f>
        <v>#DIV/0!</v>
      </c>
      <c r="W48" t="e">
        <f>_xlfn.STDEV.P(Table22[[#This Row],[R1 PACE (of 15)]:[R3 PACE (of 15)]])</f>
        <v>#DIV/0!</v>
      </c>
    </row>
    <row r="49" spans="1:23" x14ac:dyDescent="0.2">
      <c r="A49" s="23">
        <v>1</v>
      </c>
      <c r="B49" s="24">
        <v>276</v>
      </c>
      <c r="C49" s="24">
        <v>1</v>
      </c>
      <c r="D49" s="24">
        <v>14</v>
      </c>
      <c r="E49" s="24" t="s">
        <v>35</v>
      </c>
      <c r="F49" s="24" t="s">
        <v>26</v>
      </c>
      <c r="G49" s="24">
        <v>3</v>
      </c>
      <c r="H49" s="24">
        <v>1</v>
      </c>
      <c r="I49" s="24">
        <v>12</v>
      </c>
      <c r="J49" s="24">
        <v>0.25</v>
      </c>
      <c r="K49" s="27">
        <v>0.15277777777777776</v>
      </c>
      <c r="L49" s="34">
        <f ca="1">INDIRECT(ADDRESS(Table22[[#This Row],[Participat ID]],6,1,TRUE,"Overall Data"))</f>
        <v>20</v>
      </c>
      <c r="M49" s="10">
        <f ca="1">INDIRECT(ADDRESS(Table22[[#This Row],[Participat ID]],7,1,TRUE,"Overall Data"))</f>
        <v>6</v>
      </c>
      <c r="Q49" s="9" t="e">
        <f>AVERAGE(Table22[[#This Row],[R1 GEARS (of 30)]:[R3 GEARS (of 30)]])</f>
        <v>#DIV/0!</v>
      </c>
      <c r="R49" t="e">
        <f>_xlfn.STDEV.P(Table22[[#This Row],[R1 GEARS (of 30)]:[R3 GEARS (of 30)]])</f>
        <v>#DIV/0!</v>
      </c>
      <c r="V49" t="e">
        <f>AVERAGE(Table22[[#This Row],[R1 PACE (of 15)]:[R3 PACE (of 15)]])</f>
        <v>#DIV/0!</v>
      </c>
      <c r="W49" t="e">
        <f>_xlfn.STDEV.P(Table22[[#This Row],[R1 PACE (of 15)]:[R3 PACE (of 15)]])</f>
        <v>#DIV/0!</v>
      </c>
    </row>
    <row r="50" spans="1:23" x14ac:dyDescent="0.2">
      <c r="A50" s="23"/>
      <c r="B50" s="24"/>
      <c r="C50" s="24"/>
      <c r="D50" s="26">
        <v>16</v>
      </c>
      <c r="E50" s="26" t="s">
        <v>37</v>
      </c>
      <c r="F50" s="26" t="s">
        <v>28</v>
      </c>
      <c r="G50" s="26">
        <v>2</v>
      </c>
      <c r="H50" s="26">
        <v>1</v>
      </c>
      <c r="I50" s="26">
        <v>12</v>
      </c>
      <c r="J50" s="24">
        <v>12</v>
      </c>
      <c r="K50" s="27"/>
      <c r="L50" s="34">
        <f ca="1">INDIRECT(ADDRESS(Table22[[#This Row],[Participat ID]],6,1,TRUE,"Overall Data"))</f>
        <v>10</v>
      </c>
      <c r="M50" s="10">
        <f ca="1">INDIRECT(ADDRESS(Table22[[#This Row],[Participat ID]],7,1,TRUE,"Overall Data"))</f>
        <v>6</v>
      </c>
      <c r="N50">
        <f ca="1">INDIRECT(ADDRESS(Table22[[#This Row],[Participat ID]],4,1,TRUE,"Gears.Pace"))</f>
        <v>6</v>
      </c>
      <c r="O50">
        <f ca="1">INDIRECT(ADDRESS(Table22[[#This Row],[Participat ID]],5,1,TRUE,"Gears.Pace"))</f>
        <v>8</v>
      </c>
      <c r="P50">
        <f ca="1">INDIRECT(ADDRESS(Table22[[#This Row],[Participat ID]],6,1,TRUE,"Gears.Pace"))</f>
        <v>8</v>
      </c>
      <c r="Q50" s="9">
        <f ca="1">AVERAGE(Table22[[#This Row],[R1 GEARS (of 30)]:[R3 GEARS (of 30)]])</f>
        <v>7.333333333333333</v>
      </c>
      <c r="R50">
        <f ca="1">_xlfn.STDEV.P(Table22[[#This Row],[R1 GEARS (of 30)]:[R3 GEARS (of 30)]])</f>
        <v>0.94280904158206336</v>
      </c>
      <c r="S50">
        <f ca="1">INDIRECT(ADDRESS(Table22[[#This Row],[Participat ID]],9,1,TRUE,"Gears.Pace"))</f>
        <v>3</v>
      </c>
      <c r="T50">
        <f ca="1">INDIRECT(ADDRESS(Table22[[#This Row],[Participat ID]],10,1,TRUE,"Gears.Pace"))</f>
        <v>5</v>
      </c>
      <c r="U50">
        <f ca="1">INDIRECT(ADDRESS(Table22[[#This Row],[Participat ID]],11,1,TRUE,"Gears.Pace"))</f>
        <v>3</v>
      </c>
      <c r="V50">
        <f ca="1">AVERAGE(Table22[[#This Row],[R1 PACE (of 15)]:[R3 PACE (of 15)]])</f>
        <v>3.6666666666666665</v>
      </c>
      <c r="W50">
        <f ca="1">_xlfn.STDEV.P(Table22[[#This Row],[R1 PACE (of 15)]:[R3 PACE (of 15)]])</f>
        <v>0.94280904158206336</v>
      </c>
    </row>
    <row r="51" spans="1:23" x14ac:dyDescent="0.2">
      <c r="A51" s="25">
        <v>1</v>
      </c>
      <c r="B51" s="26">
        <v>176</v>
      </c>
      <c r="C51" s="26">
        <v>1</v>
      </c>
      <c r="D51" s="26">
        <v>16</v>
      </c>
      <c r="E51" s="26" t="s">
        <v>37</v>
      </c>
      <c r="F51" s="26" t="s">
        <v>28</v>
      </c>
      <c r="G51" s="26">
        <v>2</v>
      </c>
      <c r="H51" s="26">
        <v>1</v>
      </c>
      <c r="I51" s="26">
        <v>12</v>
      </c>
      <c r="J51" s="26">
        <v>5</v>
      </c>
      <c r="K51" s="28">
        <v>0.25</v>
      </c>
      <c r="L51" s="34">
        <f ca="1">INDIRECT(ADDRESS(Table22[[#This Row],[Participat ID]],6,1,TRUE,"Overall Data"))</f>
        <v>10</v>
      </c>
      <c r="M51" s="10">
        <f ca="1">INDIRECT(ADDRESS(Table22[[#This Row],[Participat ID]],7,1,TRUE,"Overall Data"))</f>
        <v>6</v>
      </c>
      <c r="Q51" s="9" t="e">
        <f>AVERAGE(Table22[[#This Row],[R1 GEARS (of 30)]:[R3 GEARS (of 30)]])</f>
        <v>#DIV/0!</v>
      </c>
      <c r="R51" t="e">
        <f>_xlfn.STDEV.P(Table22[[#This Row],[R1 GEARS (of 30)]:[R3 GEARS (of 30)]])</f>
        <v>#DIV/0!</v>
      </c>
      <c r="V51" t="e">
        <f>AVERAGE(Table22[[#This Row],[R1 PACE (of 15)]:[R3 PACE (of 15)]])</f>
        <v>#DIV/0!</v>
      </c>
      <c r="W51" t="e">
        <f>_xlfn.STDEV.P(Table22[[#This Row],[R1 PACE (of 15)]:[R3 PACE (of 15)]])</f>
        <v>#DIV/0!</v>
      </c>
    </row>
    <row r="52" spans="1:23" x14ac:dyDescent="0.2">
      <c r="A52" s="25">
        <v>1</v>
      </c>
      <c r="B52" s="26">
        <v>253</v>
      </c>
      <c r="C52" s="26">
        <v>1</v>
      </c>
      <c r="D52" s="26">
        <v>16</v>
      </c>
      <c r="E52" s="26" t="s">
        <v>37</v>
      </c>
      <c r="F52" s="26" t="s">
        <v>28</v>
      </c>
      <c r="G52" s="26">
        <v>2</v>
      </c>
      <c r="H52" s="26">
        <v>1</v>
      </c>
      <c r="I52" s="26">
        <v>12</v>
      </c>
      <c r="J52" s="26">
        <v>2</v>
      </c>
      <c r="K52" s="28">
        <v>0.29166666666666669</v>
      </c>
      <c r="L52" s="34">
        <f ca="1">INDIRECT(ADDRESS(Table22[[#This Row],[Participat ID]],6,1,TRUE,"Overall Data"))</f>
        <v>10</v>
      </c>
      <c r="M52" s="10">
        <f ca="1">INDIRECT(ADDRESS(Table22[[#This Row],[Participat ID]],7,1,TRUE,"Overall Data"))</f>
        <v>6</v>
      </c>
      <c r="Q52" s="9" t="e">
        <f>AVERAGE(Table22[[#This Row],[R1 GEARS (of 30)]:[R3 GEARS (of 30)]])</f>
        <v>#DIV/0!</v>
      </c>
      <c r="R52" t="e">
        <f>_xlfn.STDEV.P(Table22[[#This Row],[R1 GEARS (of 30)]:[R3 GEARS (of 30)]])</f>
        <v>#DIV/0!</v>
      </c>
      <c r="V52" t="e">
        <f>AVERAGE(Table22[[#This Row],[R1 PACE (of 15)]:[R3 PACE (of 15)]])</f>
        <v>#DIV/0!</v>
      </c>
      <c r="W52" t="e">
        <f>_xlfn.STDEV.P(Table22[[#This Row],[R1 PACE (of 15)]:[R3 PACE (of 15)]])</f>
        <v>#DIV/0!</v>
      </c>
    </row>
    <row r="53" spans="1:23" x14ac:dyDescent="0.2">
      <c r="A53" s="25">
        <v>1</v>
      </c>
      <c r="B53" s="26">
        <v>761</v>
      </c>
      <c r="C53" s="26">
        <v>1</v>
      </c>
      <c r="D53" s="26">
        <v>16</v>
      </c>
      <c r="E53" s="26" t="s">
        <v>37</v>
      </c>
      <c r="F53" s="26" t="s">
        <v>28</v>
      </c>
      <c r="G53" s="26">
        <v>2</v>
      </c>
      <c r="H53" s="26">
        <v>1</v>
      </c>
      <c r="I53" s="26">
        <v>12</v>
      </c>
      <c r="J53" s="26">
        <v>1</v>
      </c>
      <c r="K53" s="28">
        <v>0.23958333333333334</v>
      </c>
      <c r="L53" s="34">
        <f ca="1">INDIRECT(ADDRESS(Table22[[#This Row],[Participat ID]],6,1,TRUE,"Overall Data"))</f>
        <v>10</v>
      </c>
      <c r="M53" s="10">
        <f ca="1">INDIRECT(ADDRESS(Table22[[#This Row],[Participat ID]],7,1,TRUE,"Overall Data"))</f>
        <v>6</v>
      </c>
      <c r="Q53" s="9" t="e">
        <f>AVERAGE(Table22[[#This Row],[R1 GEARS (of 30)]:[R3 GEARS (of 30)]])</f>
        <v>#DIV/0!</v>
      </c>
      <c r="R53" t="e">
        <f>_xlfn.STDEV.P(Table22[[#This Row],[R1 GEARS (of 30)]:[R3 GEARS (of 30)]])</f>
        <v>#DIV/0!</v>
      </c>
      <c r="V53" t="e">
        <f>AVERAGE(Table22[[#This Row],[R1 PACE (of 15)]:[R3 PACE (of 15)]])</f>
        <v>#DIV/0!</v>
      </c>
      <c r="W53" t="e">
        <f>_xlfn.STDEV.P(Table22[[#This Row],[R1 PACE (of 15)]:[R3 PACE (of 15)]])</f>
        <v>#DIV/0!</v>
      </c>
    </row>
    <row r="54" spans="1:23" x14ac:dyDescent="0.2">
      <c r="A54" s="25">
        <v>1</v>
      </c>
      <c r="B54" s="26">
        <v>909</v>
      </c>
      <c r="C54" s="26">
        <v>1</v>
      </c>
      <c r="D54" s="26">
        <v>16</v>
      </c>
      <c r="E54" s="26" t="s">
        <v>37</v>
      </c>
      <c r="F54" s="26" t="s">
        <v>28</v>
      </c>
      <c r="G54" s="26">
        <v>2</v>
      </c>
      <c r="H54" s="26">
        <v>1</v>
      </c>
      <c r="I54" s="26">
        <v>12</v>
      </c>
      <c r="J54" s="26">
        <v>0.5</v>
      </c>
      <c r="K54" s="28">
        <v>0.1875</v>
      </c>
      <c r="L54" s="34">
        <f ca="1">INDIRECT(ADDRESS(Table22[[#This Row],[Participat ID]],6,1,TRUE,"Overall Data"))</f>
        <v>10</v>
      </c>
      <c r="M54" s="10">
        <f ca="1">INDIRECT(ADDRESS(Table22[[#This Row],[Participat ID]],7,1,TRUE,"Overall Data"))</f>
        <v>6</v>
      </c>
      <c r="Q54" s="9" t="e">
        <f>AVERAGE(Table22[[#This Row],[R1 GEARS (of 30)]:[R3 GEARS (of 30)]])</f>
        <v>#DIV/0!</v>
      </c>
      <c r="R54" t="e">
        <f>_xlfn.STDEV.P(Table22[[#This Row],[R1 GEARS (of 30)]:[R3 GEARS (of 30)]])</f>
        <v>#DIV/0!</v>
      </c>
      <c r="V54" t="e">
        <f>AVERAGE(Table22[[#This Row],[R1 PACE (of 15)]:[R3 PACE (of 15)]])</f>
        <v>#DIV/0!</v>
      </c>
      <c r="W54" t="e">
        <f>_xlfn.STDEV.P(Table22[[#This Row],[R1 PACE (of 15)]:[R3 PACE (of 15)]])</f>
        <v>#DIV/0!</v>
      </c>
    </row>
    <row r="55" spans="1:23" x14ac:dyDescent="0.2">
      <c r="A55" s="23">
        <v>1</v>
      </c>
      <c r="B55" s="24">
        <v>529</v>
      </c>
      <c r="C55" s="24">
        <v>1</v>
      </c>
      <c r="D55" s="24">
        <v>16</v>
      </c>
      <c r="E55" s="24" t="s">
        <v>37</v>
      </c>
      <c r="F55" s="24" t="s">
        <v>28</v>
      </c>
      <c r="G55" s="24">
        <v>2</v>
      </c>
      <c r="H55" s="24">
        <v>1</v>
      </c>
      <c r="I55" s="24">
        <v>12</v>
      </c>
      <c r="J55" s="24">
        <v>0.25</v>
      </c>
      <c r="K55" s="27">
        <v>0.15277777777777776</v>
      </c>
      <c r="L55" s="34">
        <f ca="1">INDIRECT(ADDRESS(Table22[[#This Row],[Participat ID]],6,1,TRUE,"Overall Data"))</f>
        <v>10</v>
      </c>
      <c r="M55" s="10">
        <f ca="1">INDIRECT(ADDRESS(Table22[[#This Row],[Participat ID]],7,1,TRUE,"Overall Data"))</f>
        <v>6</v>
      </c>
      <c r="Q55" s="9" t="e">
        <f>AVERAGE(Table22[[#This Row],[R1 GEARS (of 30)]:[R3 GEARS (of 30)]])</f>
        <v>#DIV/0!</v>
      </c>
      <c r="R55" t="e">
        <f>_xlfn.STDEV.P(Table22[[#This Row],[R1 GEARS (of 30)]:[R3 GEARS (of 30)]])</f>
        <v>#DIV/0!</v>
      </c>
      <c r="V55" t="e">
        <f>AVERAGE(Table22[[#This Row],[R1 PACE (of 15)]:[R3 PACE (of 15)]])</f>
        <v>#DIV/0!</v>
      </c>
      <c r="W55" t="e">
        <f>_xlfn.STDEV.P(Table22[[#This Row],[R1 PACE (of 15)]:[R3 PACE (of 15)]])</f>
        <v>#DIV/0!</v>
      </c>
    </row>
    <row r="56" spans="1:23" x14ac:dyDescent="0.2">
      <c r="A56" s="23"/>
      <c r="B56" s="24"/>
      <c r="C56" s="24"/>
      <c r="D56" s="26">
        <v>17</v>
      </c>
      <c r="E56" s="26" t="s">
        <v>38</v>
      </c>
      <c r="F56" s="26" t="s">
        <v>29</v>
      </c>
      <c r="G56" s="26">
        <v>2</v>
      </c>
      <c r="H56" s="26">
        <v>1</v>
      </c>
      <c r="I56" s="34">
        <v>12</v>
      </c>
      <c r="J56" s="24">
        <v>12</v>
      </c>
      <c r="K56" s="27"/>
      <c r="L56" s="34">
        <f ca="1">INDIRECT(ADDRESS(Table22[[#This Row],[Participat ID]],6,1,TRUE,"Overall Data"))</f>
        <v>20</v>
      </c>
      <c r="M56" s="10">
        <f ca="1">INDIRECT(ADDRESS(Table22[[#This Row],[Participat ID]],7,1,TRUE,"Overall Data"))</f>
        <v>5</v>
      </c>
      <c r="N56">
        <f ca="1">INDIRECT(ADDRESS(Table22[[#This Row],[Participat ID]],4,1,TRUE,"Gears.Pace"))</f>
        <v>9</v>
      </c>
      <c r="O56">
        <f ca="1">INDIRECT(ADDRESS(Table22[[#This Row],[Participat ID]],5,1,TRUE,"Gears.Pace"))</f>
        <v>11</v>
      </c>
      <c r="P56">
        <f ca="1">INDIRECT(ADDRESS(Table22[[#This Row],[Participat ID]],6,1,TRUE,"Gears.Pace"))</f>
        <v>11</v>
      </c>
      <c r="Q56" s="9">
        <f ca="1">AVERAGE(Table22[[#This Row],[R1 GEARS (of 30)]:[R3 GEARS (of 30)]])</f>
        <v>10.333333333333334</v>
      </c>
      <c r="R56">
        <f ca="1">_xlfn.STDEV.P(Table22[[#This Row],[R1 GEARS (of 30)]:[R3 GEARS (of 30)]])</f>
        <v>0.94280904158206336</v>
      </c>
      <c r="S56">
        <f ca="1">INDIRECT(ADDRESS(Table22[[#This Row],[Participat ID]],9,1,TRUE,"Gears.Pace"))</f>
        <v>3</v>
      </c>
      <c r="T56">
        <f ca="1">INDIRECT(ADDRESS(Table22[[#This Row],[Participat ID]],10,1,TRUE,"Gears.Pace"))</f>
        <v>7</v>
      </c>
      <c r="U56">
        <f ca="1">INDIRECT(ADDRESS(Table22[[#This Row],[Participat ID]],11,1,TRUE,"Gears.Pace"))</f>
        <v>4</v>
      </c>
      <c r="V56">
        <f ca="1">AVERAGE(Table22[[#This Row],[R1 PACE (of 15)]:[R3 PACE (of 15)]])</f>
        <v>4.666666666666667</v>
      </c>
      <c r="W56">
        <f ca="1">_xlfn.STDEV.P(Table22[[#This Row],[R1 PACE (of 15)]:[R3 PACE (of 15)]])</f>
        <v>1.699673171197595</v>
      </c>
    </row>
    <row r="57" spans="1:23" x14ac:dyDescent="0.2">
      <c r="A57" s="25">
        <v>1</v>
      </c>
      <c r="B57" s="26">
        <v>957</v>
      </c>
      <c r="C57" s="26">
        <v>1</v>
      </c>
      <c r="D57" s="26">
        <v>17</v>
      </c>
      <c r="E57" s="26" t="s">
        <v>38</v>
      </c>
      <c r="F57" s="26" t="s">
        <v>29</v>
      </c>
      <c r="G57" s="26">
        <v>2</v>
      </c>
      <c r="H57" s="26">
        <v>1</v>
      </c>
      <c r="I57" s="34">
        <v>12</v>
      </c>
      <c r="J57" s="26">
        <v>5</v>
      </c>
      <c r="K57" s="28">
        <v>0.25</v>
      </c>
      <c r="L57" s="34">
        <f ca="1">INDIRECT(ADDRESS(Table22[[#This Row],[Participat ID]],6,1,TRUE,"Overall Data"))</f>
        <v>20</v>
      </c>
      <c r="M57" s="10">
        <f ca="1">INDIRECT(ADDRESS(Table22[[#This Row],[Participat ID]],7,1,TRUE,"Overall Data"))</f>
        <v>5</v>
      </c>
      <c r="Q57" s="9" t="e">
        <f>AVERAGE(Table22[[#This Row],[R1 GEARS (of 30)]:[R3 GEARS (of 30)]])</f>
        <v>#DIV/0!</v>
      </c>
      <c r="R57" t="e">
        <f>_xlfn.STDEV.P(Table22[[#This Row],[R1 GEARS (of 30)]:[R3 GEARS (of 30)]])</f>
        <v>#DIV/0!</v>
      </c>
      <c r="V57" t="e">
        <f>AVERAGE(Table22[[#This Row],[R1 PACE (of 15)]:[R3 PACE (of 15)]])</f>
        <v>#DIV/0!</v>
      </c>
      <c r="W57" t="e">
        <f>_xlfn.STDEV.P(Table22[[#This Row],[R1 PACE (of 15)]:[R3 PACE (of 15)]])</f>
        <v>#DIV/0!</v>
      </c>
    </row>
    <row r="58" spans="1:23" x14ac:dyDescent="0.2">
      <c r="A58" s="25">
        <v>1</v>
      </c>
      <c r="B58" s="26">
        <v>717</v>
      </c>
      <c r="C58" s="26">
        <v>1</v>
      </c>
      <c r="D58" s="26">
        <v>17</v>
      </c>
      <c r="E58" s="26" t="s">
        <v>38</v>
      </c>
      <c r="F58" s="26" t="s">
        <v>29</v>
      </c>
      <c r="G58" s="26">
        <v>2</v>
      </c>
      <c r="H58" s="26">
        <v>1</v>
      </c>
      <c r="I58" s="34">
        <v>12</v>
      </c>
      <c r="J58" s="26">
        <v>2</v>
      </c>
      <c r="K58" s="28">
        <v>0.29166666666666669</v>
      </c>
      <c r="L58" s="34">
        <f ca="1">INDIRECT(ADDRESS(Table22[[#This Row],[Participat ID]],6,1,TRUE,"Overall Data"))</f>
        <v>20</v>
      </c>
      <c r="M58" s="10">
        <f ca="1">INDIRECT(ADDRESS(Table22[[#This Row],[Participat ID]],7,1,TRUE,"Overall Data"))</f>
        <v>5</v>
      </c>
      <c r="Q58" s="9" t="e">
        <f>AVERAGE(Table22[[#This Row],[R1 GEARS (of 30)]:[R3 GEARS (of 30)]])</f>
        <v>#DIV/0!</v>
      </c>
      <c r="R58" t="e">
        <f>_xlfn.STDEV.P(Table22[[#This Row],[R1 GEARS (of 30)]:[R3 GEARS (of 30)]])</f>
        <v>#DIV/0!</v>
      </c>
      <c r="V58" t="e">
        <f>AVERAGE(Table22[[#This Row],[R1 PACE (of 15)]:[R3 PACE (of 15)]])</f>
        <v>#DIV/0!</v>
      </c>
      <c r="W58" t="e">
        <f>_xlfn.STDEV.P(Table22[[#This Row],[R1 PACE (of 15)]:[R3 PACE (of 15)]])</f>
        <v>#DIV/0!</v>
      </c>
    </row>
    <row r="59" spans="1:23" x14ac:dyDescent="0.2">
      <c r="A59" s="25">
        <v>1</v>
      </c>
      <c r="B59" s="26">
        <v>240</v>
      </c>
      <c r="C59" s="26">
        <v>1</v>
      </c>
      <c r="D59" s="26">
        <v>17</v>
      </c>
      <c r="E59" s="26" t="s">
        <v>38</v>
      </c>
      <c r="F59" s="26" t="s">
        <v>29</v>
      </c>
      <c r="G59" s="26">
        <v>2</v>
      </c>
      <c r="H59" s="26">
        <v>1</v>
      </c>
      <c r="I59" s="34">
        <v>12</v>
      </c>
      <c r="J59" s="26">
        <v>1</v>
      </c>
      <c r="K59" s="28">
        <v>0.23958333333333334</v>
      </c>
      <c r="L59" s="34">
        <f ca="1">INDIRECT(ADDRESS(Table22[[#This Row],[Participat ID]],6,1,TRUE,"Overall Data"))</f>
        <v>20</v>
      </c>
      <c r="M59" s="10">
        <f ca="1">INDIRECT(ADDRESS(Table22[[#This Row],[Participat ID]],7,1,TRUE,"Overall Data"))</f>
        <v>5</v>
      </c>
      <c r="Q59" s="9" t="e">
        <f>AVERAGE(Table22[[#This Row],[R1 GEARS (of 30)]:[R3 GEARS (of 30)]])</f>
        <v>#DIV/0!</v>
      </c>
      <c r="R59" t="e">
        <f>_xlfn.STDEV.P(Table22[[#This Row],[R1 GEARS (of 30)]:[R3 GEARS (of 30)]])</f>
        <v>#DIV/0!</v>
      </c>
      <c r="V59" t="e">
        <f>AVERAGE(Table22[[#This Row],[R1 PACE (of 15)]:[R3 PACE (of 15)]])</f>
        <v>#DIV/0!</v>
      </c>
      <c r="W59" t="e">
        <f>_xlfn.STDEV.P(Table22[[#This Row],[R1 PACE (of 15)]:[R3 PACE (of 15)]])</f>
        <v>#DIV/0!</v>
      </c>
    </row>
    <row r="60" spans="1:23" x14ac:dyDescent="0.2">
      <c r="A60" s="25">
        <v>1</v>
      </c>
      <c r="B60" s="26">
        <v>277</v>
      </c>
      <c r="C60" s="26">
        <v>1</v>
      </c>
      <c r="D60" s="26">
        <v>17</v>
      </c>
      <c r="E60" s="26" t="s">
        <v>38</v>
      </c>
      <c r="F60" s="26" t="s">
        <v>29</v>
      </c>
      <c r="G60" s="26">
        <v>2</v>
      </c>
      <c r="H60" s="26">
        <v>1</v>
      </c>
      <c r="I60" s="34">
        <v>12</v>
      </c>
      <c r="J60" s="26">
        <v>0.5</v>
      </c>
      <c r="K60" s="28">
        <v>0.1875</v>
      </c>
      <c r="L60" s="34">
        <f ca="1">INDIRECT(ADDRESS(Table22[[#This Row],[Participat ID]],6,1,TRUE,"Overall Data"))</f>
        <v>20</v>
      </c>
      <c r="M60" s="10">
        <f ca="1">INDIRECT(ADDRESS(Table22[[#This Row],[Participat ID]],7,1,TRUE,"Overall Data"))</f>
        <v>5</v>
      </c>
      <c r="Q60" s="9" t="e">
        <f>AVERAGE(Table22[[#This Row],[R1 GEARS (of 30)]:[R3 GEARS (of 30)]])</f>
        <v>#DIV/0!</v>
      </c>
      <c r="R60" t="e">
        <f>_xlfn.STDEV.P(Table22[[#This Row],[R1 GEARS (of 30)]:[R3 GEARS (of 30)]])</f>
        <v>#DIV/0!</v>
      </c>
      <c r="V60" t="e">
        <f>AVERAGE(Table22[[#This Row],[R1 PACE (of 15)]:[R3 PACE (of 15)]])</f>
        <v>#DIV/0!</v>
      </c>
      <c r="W60" t="e">
        <f>_xlfn.STDEV.P(Table22[[#This Row],[R1 PACE (of 15)]:[R3 PACE (of 15)]])</f>
        <v>#DIV/0!</v>
      </c>
    </row>
    <row r="61" spans="1:23" x14ac:dyDescent="0.2">
      <c r="A61" s="23">
        <v>1</v>
      </c>
      <c r="B61" s="24">
        <v>813</v>
      </c>
      <c r="C61" s="24">
        <v>1</v>
      </c>
      <c r="D61" s="24">
        <v>17</v>
      </c>
      <c r="E61" s="24" t="s">
        <v>38</v>
      </c>
      <c r="F61" s="24" t="s">
        <v>29</v>
      </c>
      <c r="G61" s="24">
        <v>2</v>
      </c>
      <c r="H61" s="24">
        <v>1</v>
      </c>
      <c r="I61" s="33">
        <v>12</v>
      </c>
      <c r="J61" s="24">
        <v>0.25</v>
      </c>
      <c r="K61" s="27">
        <v>0.15277777777777776</v>
      </c>
      <c r="L61" s="34">
        <f ca="1">INDIRECT(ADDRESS(Table22[[#This Row],[Participat ID]],6,1,TRUE,"Overall Data"))</f>
        <v>20</v>
      </c>
      <c r="M61" s="10">
        <f ca="1">INDIRECT(ADDRESS(Table22[[#This Row],[Participat ID]],7,1,TRUE,"Overall Data"))</f>
        <v>5</v>
      </c>
      <c r="Q61" s="9" t="e">
        <f>AVERAGE(Table22[[#This Row],[R1 GEARS (of 30)]:[R3 GEARS (of 30)]])</f>
        <v>#DIV/0!</v>
      </c>
      <c r="R61" t="e">
        <f>_xlfn.STDEV.P(Table22[[#This Row],[R1 GEARS (of 30)]:[R3 GEARS (of 30)]])</f>
        <v>#DIV/0!</v>
      </c>
      <c r="V61" t="e">
        <f>AVERAGE(Table22[[#This Row],[R1 PACE (of 15)]:[R3 PACE (of 15)]])</f>
        <v>#DIV/0!</v>
      </c>
      <c r="W61" t="e">
        <f>_xlfn.STDEV.P(Table22[[#This Row],[R1 PACE (of 15)]:[R3 PACE (of 15)]])</f>
        <v>#DIV/0!</v>
      </c>
    </row>
    <row r="62" spans="1:23" x14ac:dyDescent="0.2">
      <c r="A62" s="23"/>
      <c r="B62" s="24"/>
      <c r="C62" s="24"/>
      <c r="D62" s="26">
        <v>6</v>
      </c>
      <c r="E62" s="26" t="s">
        <v>15</v>
      </c>
      <c r="F62" s="26" t="s">
        <v>16</v>
      </c>
      <c r="G62" s="26">
        <v>5</v>
      </c>
      <c r="H62" s="26">
        <v>2</v>
      </c>
      <c r="I62" s="26">
        <v>12</v>
      </c>
      <c r="J62" s="24">
        <v>12</v>
      </c>
      <c r="K62" s="27"/>
      <c r="L62" s="34">
        <f ca="1">INDIRECT(ADDRESS(Table22[[#This Row],[Participat ID]],6,1,TRUE,"Overall Data"))</f>
        <v>90</v>
      </c>
      <c r="M62" s="10">
        <f ca="1">INDIRECT(ADDRESS(Table22[[#This Row],[Participat ID]],7,1,TRUE,"Overall Data"))</f>
        <v>7</v>
      </c>
      <c r="N62">
        <f ca="1">INDIRECT(ADDRESS(Table22[[#This Row],[Participat ID]],4,1,TRUE,"Gears.Pace"))</f>
        <v>25</v>
      </c>
      <c r="O62">
        <f ca="1">INDIRECT(ADDRESS(Table22[[#This Row],[Participat ID]],5,1,TRUE,"Gears.Pace"))</f>
        <v>17</v>
      </c>
      <c r="P62">
        <f ca="1">INDIRECT(ADDRESS(Table22[[#This Row],[Participat ID]],6,1,TRUE,"Gears.Pace"))</f>
        <v>19</v>
      </c>
      <c r="Q62" s="9">
        <f ca="1">AVERAGE(Table22[[#This Row],[R1 GEARS (of 30)]:[R3 GEARS (of 30)]])</f>
        <v>20.333333333333332</v>
      </c>
      <c r="R62">
        <f ca="1">_xlfn.STDEV.P(Table22[[#This Row],[R1 GEARS (of 30)]:[R3 GEARS (of 30)]])</f>
        <v>3.39934634239519</v>
      </c>
      <c r="S62">
        <f ca="1">INDIRECT(ADDRESS(Table22[[#This Row],[Participat ID]],9,1,TRUE,"Gears.Pace"))</f>
        <v>12</v>
      </c>
      <c r="T62">
        <f ca="1">INDIRECT(ADDRESS(Table22[[#This Row],[Participat ID]],10,1,TRUE,"Gears.Pace"))</f>
        <v>9</v>
      </c>
      <c r="U62">
        <f ca="1">INDIRECT(ADDRESS(Table22[[#This Row],[Participat ID]],11,1,TRUE,"Gears.Pace"))</f>
        <v>9</v>
      </c>
      <c r="V62">
        <f ca="1">AVERAGE(Table22[[#This Row],[R1 PACE (of 15)]:[R3 PACE (of 15)]])</f>
        <v>10</v>
      </c>
      <c r="W62">
        <f ca="1">_xlfn.STDEV.P(Table22[[#This Row],[R1 PACE (of 15)]:[R3 PACE (of 15)]])</f>
        <v>1.4142135623730951</v>
      </c>
    </row>
    <row r="63" spans="1:23" x14ac:dyDescent="0.2">
      <c r="A63" s="25">
        <v>1</v>
      </c>
      <c r="B63" s="26">
        <v>538</v>
      </c>
      <c r="C63" s="26">
        <v>1</v>
      </c>
      <c r="D63" s="26">
        <v>6</v>
      </c>
      <c r="E63" s="26" t="s">
        <v>15</v>
      </c>
      <c r="F63" s="26" t="s">
        <v>16</v>
      </c>
      <c r="G63" s="26">
        <v>5</v>
      </c>
      <c r="H63" s="26">
        <v>2</v>
      </c>
      <c r="I63" s="26">
        <v>12</v>
      </c>
      <c r="J63" s="26">
        <v>5</v>
      </c>
      <c r="K63" s="28">
        <v>0.25</v>
      </c>
      <c r="L63" s="34">
        <f ca="1">INDIRECT(ADDRESS(Table22[[#This Row],[Participat ID]],6,1,TRUE,"Overall Data"))</f>
        <v>90</v>
      </c>
      <c r="M63" s="10">
        <f ca="1">INDIRECT(ADDRESS(Table22[[#This Row],[Participat ID]],7,1,TRUE,"Overall Data"))</f>
        <v>7</v>
      </c>
      <c r="Q63" s="9" t="e">
        <f>AVERAGE(Table22[[#This Row],[R1 GEARS (of 30)]:[R3 GEARS (of 30)]])</f>
        <v>#DIV/0!</v>
      </c>
      <c r="R63" t="e">
        <f>_xlfn.STDEV.P(Table22[[#This Row],[R1 GEARS (of 30)]:[R3 GEARS (of 30)]])</f>
        <v>#DIV/0!</v>
      </c>
      <c r="V63" t="e">
        <f>AVERAGE(Table22[[#This Row],[R1 PACE (of 15)]:[R3 PACE (of 15)]])</f>
        <v>#DIV/0!</v>
      </c>
      <c r="W63" t="e">
        <f>_xlfn.STDEV.P(Table22[[#This Row],[R1 PACE (of 15)]:[R3 PACE (of 15)]])</f>
        <v>#DIV/0!</v>
      </c>
    </row>
    <row r="64" spans="1:23" x14ac:dyDescent="0.2">
      <c r="A64" s="25">
        <v>1</v>
      </c>
      <c r="B64" s="26">
        <v>536</v>
      </c>
      <c r="C64" s="26">
        <v>1</v>
      </c>
      <c r="D64" s="26">
        <v>6</v>
      </c>
      <c r="E64" s="26" t="s">
        <v>15</v>
      </c>
      <c r="F64" s="26" t="s">
        <v>16</v>
      </c>
      <c r="G64" s="26">
        <v>5</v>
      </c>
      <c r="H64" s="26">
        <v>2</v>
      </c>
      <c r="I64" s="26">
        <v>12</v>
      </c>
      <c r="J64" s="26">
        <v>2</v>
      </c>
      <c r="K64" s="28">
        <v>0.29166666666666669</v>
      </c>
      <c r="L64" s="34">
        <f ca="1">INDIRECT(ADDRESS(Table22[[#This Row],[Participat ID]],6,1,TRUE,"Overall Data"))</f>
        <v>90</v>
      </c>
      <c r="M64" s="10">
        <f ca="1">INDIRECT(ADDRESS(Table22[[#This Row],[Participat ID]],7,1,TRUE,"Overall Data"))</f>
        <v>7</v>
      </c>
      <c r="Q64" s="9" t="e">
        <f>AVERAGE(Table22[[#This Row],[R1 GEARS (of 30)]:[R3 GEARS (of 30)]])</f>
        <v>#DIV/0!</v>
      </c>
      <c r="R64" t="e">
        <f>_xlfn.STDEV.P(Table22[[#This Row],[R1 GEARS (of 30)]:[R3 GEARS (of 30)]])</f>
        <v>#DIV/0!</v>
      </c>
      <c r="V64" t="e">
        <f>AVERAGE(Table22[[#This Row],[R1 PACE (of 15)]:[R3 PACE (of 15)]])</f>
        <v>#DIV/0!</v>
      </c>
      <c r="W64" t="e">
        <f>_xlfn.STDEV.P(Table22[[#This Row],[R1 PACE (of 15)]:[R3 PACE (of 15)]])</f>
        <v>#DIV/0!</v>
      </c>
    </row>
    <row r="65" spans="1:23" x14ac:dyDescent="0.2">
      <c r="A65" s="25">
        <v>1</v>
      </c>
      <c r="B65" s="26">
        <v>49</v>
      </c>
      <c r="C65" s="26">
        <v>1</v>
      </c>
      <c r="D65" s="26">
        <v>6</v>
      </c>
      <c r="E65" s="26" t="s">
        <v>15</v>
      </c>
      <c r="F65" s="26" t="s">
        <v>16</v>
      </c>
      <c r="G65" s="26">
        <v>5</v>
      </c>
      <c r="H65" s="26">
        <v>2</v>
      </c>
      <c r="I65" s="26">
        <v>12</v>
      </c>
      <c r="J65" s="26">
        <v>1</v>
      </c>
      <c r="K65" s="28">
        <v>0.23958333333333334</v>
      </c>
      <c r="L65" s="34">
        <f ca="1">INDIRECT(ADDRESS(Table22[[#This Row],[Participat ID]],6,1,TRUE,"Overall Data"))</f>
        <v>90</v>
      </c>
      <c r="M65" s="10">
        <f ca="1">INDIRECT(ADDRESS(Table22[[#This Row],[Participat ID]],7,1,TRUE,"Overall Data"))</f>
        <v>7</v>
      </c>
      <c r="Q65" s="9" t="e">
        <f>AVERAGE(Table22[[#This Row],[R1 GEARS (of 30)]:[R3 GEARS (of 30)]])</f>
        <v>#DIV/0!</v>
      </c>
      <c r="R65" t="e">
        <f>_xlfn.STDEV.P(Table22[[#This Row],[R1 GEARS (of 30)]:[R3 GEARS (of 30)]])</f>
        <v>#DIV/0!</v>
      </c>
      <c r="V65" t="e">
        <f>AVERAGE(Table22[[#This Row],[R1 PACE (of 15)]:[R3 PACE (of 15)]])</f>
        <v>#DIV/0!</v>
      </c>
      <c r="W65" t="e">
        <f>_xlfn.STDEV.P(Table22[[#This Row],[R1 PACE (of 15)]:[R3 PACE (of 15)]])</f>
        <v>#DIV/0!</v>
      </c>
    </row>
    <row r="66" spans="1:23" x14ac:dyDescent="0.2">
      <c r="A66" s="25">
        <v>1</v>
      </c>
      <c r="B66" s="26">
        <v>738</v>
      </c>
      <c r="C66" s="26">
        <v>1</v>
      </c>
      <c r="D66" s="26">
        <v>6</v>
      </c>
      <c r="E66" s="26" t="s">
        <v>15</v>
      </c>
      <c r="F66" s="26" t="s">
        <v>16</v>
      </c>
      <c r="G66" s="26">
        <v>5</v>
      </c>
      <c r="H66" s="26">
        <v>2</v>
      </c>
      <c r="I66" s="26">
        <v>12</v>
      </c>
      <c r="J66" s="26">
        <v>0.5</v>
      </c>
      <c r="K66" s="28">
        <v>0.1875</v>
      </c>
      <c r="L66" s="34">
        <f ca="1">INDIRECT(ADDRESS(Table22[[#This Row],[Participat ID]],6,1,TRUE,"Overall Data"))</f>
        <v>90</v>
      </c>
      <c r="M66" s="10">
        <f ca="1">INDIRECT(ADDRESS(Table22[[#This Row],[Participat ID]],7,1,TRUE,"Overall Data"))</f>
        <v>7</v>
      </c>
      <c r="Q66" s="9" t="e">
        <f>AVERAGE(Table22[[#This Row],[R1 GEARS (of 30)]:[R3 GEARS (of 30)]])</f>
        <v>#DIV/0!</v>
      </c>
      <c r="R66" t="e">
        <f>_xlfn.STDEV.P(Table22[[#This Row],[R1 GEARS (of 30)]:[R3 GEARS (of 30)]])</f>
        <v>#DIV/0!</v>
      </c>
      <c r="V66" t="e">
        <f>AVERAGE(Table22[[#This Row],[R1 PACE (of 15)]:[R3 PACE (of 15)]])</f>
        <v>#DIV/0!</v>
      </c>
      <c r="W66" t="e">
        <f>_xlfn.STDEV.P(Table22[[#This Row],[R1 PACE (of 15)]:[R3 PACE (of 15)]])</f>
        <v>#DIV/0!</v>
      </c>
    </row>
    <row r="67" spans="1:23" x14ac:dyDescent="0.2">
      <c r="A67" s="23">
        <v>1</v>
      </c>
      <c r="B67" s="24">
        <v>955</v>
      </c>
      <c r="C67" s="24">
        <v>1</v>
      </c>
      <c r="D67" s="24">
        <v>6</v>
      </c>
      <c r="E67" s="24" t="s">
        <v>15</v>
      </c>
      <c r="F67" s="24" t="s">
        <v>16</v>
      </c>
      <c r="G67" s="24">
        <v>5</v>
      </c>
      <c r="H67" s="24">
        <v>2</v>
      </c>
      <c r="I67" s="24">
        <v>12</v>
      </c>
      <c r="J67" s="24">
        <v>0.25</v>
      </c>
      <c r="K67" s="27">
        <v>0.15277777777777776</v>
      </c>
      <c r="L67" s="34">
        <f ca="1">INDIRECT(ADDRESS(Table22[[#This Row],[Participat ID]],6,1,TRUE,"Overall Data"))</f>
        <v>90</v>
      </c>
      <c r="M67" s="10">
        <f ca="1">INDIRECT(ADDRESS(Table22[[#This Row],[Participat ID]],7,1,TRUE,"Overall Data"))</f>
        <v>7</v>
      </c>
      <c r="Q67" s="9" t="e">
        <f>AVERAGE(Table22[[#This Row],[R1 GEARS (of 30)]:[R3 GEARS (of 30)]])</f>
        <v>#DIV/0!</v>
      </c>
      <c r="R67" t="e">
        <f>_xlfn.STDEV.P(Table22[[#This Row],[R1 GEARS (of 30)]:[R3 GEARS (of 30)]])</f>
        <v>#DIV/0!</v>
      </c>
      <c r="V67" t="e">
        <f>AVERAGE(Table22[[#This Row],[R1 PACE (of 15)]:[R3 PACE (of 15)]])</f>
        <v>#DIV/0!</v>
      </c>
      <c r="W67" t="e">
        <f>_xlfn.STDEV.P(Table22[[#This Row],[R1 PACE (of 15)]:[R3 PACE (of 15)]])</f>
        <v>#DIV/0!</v>
      </c>
    </row>
    <row r="68" spans="1:23" x14ac:dyDescent="0.2">
      <c r="A68" s="23"/>
      <c r="B68" s="24"/>
      <c r="C68" s="24"/>
      <c r="D68" s="26">
        <v>13</v>
      </c>
      <c r="E68" s="26" t="s">
        <v>34</v>
      </c>
      <c r="F68" s="26" t="s">
        <v>33</v>
      </c>
      <c r="G68" s="26">
        <v>5</v>
      </c>
      <c r="H68" s="26">
        <v>2</v>
      </c>
      <c r="I68" s="32">
        <v>0.42569444444444443</v>
      </c>
      <c r="J68" s="24">
        <v>12</v>
      </c>
      <c r="K68" s="27"/>
      <c r="L68" s="34">
        <f ca="1">INDIRECT(ADDRESS(Table22[[#This Row],[Participat ID]],6,1,TRUE,"Overall Data"))</f>
        <v>100</v>
      </c>
      <c r="M68" s="10">
        <f ca="1">INDIRECT(ADDRESS(Table22[[#This Row],[Participat ID]],7,1,TRUE,"Overall Data"))</f>
        <v>10</v>
      </c>
      <c r="N68">
        <f ca="1">INDIRECT(ADDRESS(Table22[[#This Row],[Participat ID]],4,1,TRUE,"Gears.Pace"))</f>
        <v>16</v>
      </c>
      <c r="O68">
        <f ca="1">INDIRECT(ADDRESS(Table22[[#This Row],[Participat ID]],5,1,TRUE,"Gears.Pace"))</f>
        <v>22</v>
      </c>
      <c r="P68">
        <f ca="1">INDIRECT(ADDRESS(Table22[[#This Row],[Participat ID]],6,1,TRUE,"Gears.Pace"))</f>
        <v>22</v>
      </c>
      <c r="Q68" s="9">
        <f ca="1">AVERAGE(Table22[[#This Row],[R1 GEARS (of 30)]:[R3 GEARS (of 30)]])</f>
        <v>20</v>
      </c>
      <c r="R68">
        <f ca="1">_xlfn.STDEV.P(Table22[[#This Row],[R1 GEARS (of 30)]:[R3 GEARS (of 30)]])</f>
        <v>2.8284271247461903</v>
      </c>
      <c r="S68">
        <f ca="1">INDIRECT(ADDRESS(Table22[[#This Row],[Participat ID]],9,1,TRUE,"Gears.Pace"))</f>
        <v>5</v>
      </c>
      <c r="T68">
        <f ca="1">INDIRECT(ADDRESS(Table22[[#This Row],[Participat ID]],10,1,TRUE,"Gears.Pace"))</f>
        <v>13</v>
      </c>
      <c r="U68">
        <f ca="1">INDIRECT(ADDRESS(Table22[[#This Row],[Participat ID]],11,1,TRUE,"Gears.Pace"))</f>
        <v>8</v>
      </c>
      <c r="V68">
        <f ca="1">AVERAGE(Table22[[#This Row],[R1 PACE (of 15)]:[R3 PACE (of 15)]])</f>
        <v>8.6666666666666661</v>
      </c>
      <c r="W68">
        <f ca="1">_xlfn.STDEV.P(Table22[[#This Row],[R1 PACE (of 15)]:[R3 PACE (of 15)]])</f>
        <v>3.2998316455372216</v>
      </c>
    </row>
    <row r="69" spans="1:23" x14ac:dyDescent="0.2">
      <c r="A69" s="25">
        <v>1</v>
      </c>
      <c r="B69" s="26">
        <v>194</v>
      </c>
      <c r="C69" s="26">
        <v>1</v>
      </c>
      <c r="D69" s="26">
        <v>13</v>
      </c>
      <c r="E69" s="26" t="s">
        <v>34</v>
      </c>
      <c r="F69" s="26" t="s">
        <v>33</v>
      </c>
      <c r="G69" s="26">
        <v>5</v>
      </c>
      <c r="H69" s="26">
        <v>2</v>
      </c>
      <c r="I69" s="32">
        <v>0.42569444444444443</v>
      </c>
      <c r="J69" s="26">
        <v>5</v>
      </c>
      <c r="K69" s="28">
        <v>0.21736111111111112</v>
      </c>
      <c r="L69" s="34">
        <f ca="1">INDIRECT(ADDRESS(Table22[[#This Row],[Participat ID]],6,1,TRUE,"Overall Data"))</f>
        <v>100</v>
      </c>
      <c r="M69" s="10">
        <f ca="1">INDIRECT(ADDRESS(Table22[[#This Row],[Participat ID]],7,1,TRUE,"Overall Data"))</f>
        <v>10</v>
      </c>
      <c r="Q69" s="9" t="e">
        <f>AVERAGE(Table22[[#This Row],[R1 GEARS (of 30)]:[R3 GEARS (of 30)]])</f>
        <v>#DIV/0!</v>
      </c>
      <c r="R69" t="e">
        <f>_xlfn.STDEV.P(Table22[[#This Row],[R1 GEARS (of 30)]:[R3 GEARS (of 30)]])</f>
        <v>#DIV/0!</v>
      </c>
      <c r="V69" t="e">
        <f>AVERAGE(Table22[[#This Row],[R1 PACE (of 15)]:[R3 PACE (of 15)]])</f>
        <v>#DIV/0!</v>
      </c>
      <c r="W69" t="e">
        <f>_xlfn.STDEV.P(Table22[[#This Row],[R1 PACE (of 15)]:[R3 PACE (of 15)]])</f>
        <v>#DIV/0!</v>
      </c>
    </row>
    <row r="70" spans="1:23" x14ac:dyDescent="0.2">
      <c r="A70" s="25">
        <v>1</v>
      </c>
      <c r="B70" s="26">
        <v>921</v>
      </c>
      <c r="C70" s="26">
        <v>1</v>
      </c>
      <c r="D70" s="26">
        <v>13</v>
      </c>
      <c r="E70" s="26" t="s">
        <v>34</v>
      </c>
      <c r="F70" s="26" t="s">
        <v>33</v>
      </c>
      <c r="G70" s="26">
        <v>5</v>
      </c>
      <c r="H70" s="26">
        <v>2</v>
      </c>
      <c r="I70" s="32">
        <v>0.42569444444444443</v>
      </c>
      <c r="J70" s="26">
        <v>2</v>
      </c>
      <c r="K70" s="28">
        <v>0.29166666666666669</v>
      </c>
      <c r="L70" s="34">
        <f ca="1">INDIRECT(ADDRESS(Table22[[#This Row],[Participat ID]],6,1,TRUE,"Overall Data"))</f>
        <v>100</v>
      </c>
      <c r="M70" s="10">
        <f ca="1">INDIRECT(ADDRESS(Table22[[#This Row],[Participat ID]],7,1,TRUE,"Overall Data"))</f>
        <v>10</v>
      </c>
      <c r="Q70" s="9" t="e">
        <f>AVERAGE(Table22[[#This Row],[R1 GEARS (of 30)]:[R3 GEARS (of 30)]])</f>
        <v>#DIV/0!</v>
      </c>
      <c r="R70" t="e">
        <f>_xlfn.STDEV.P(Table22[[#This Row],[R1 GEARS (of 30)]:[R3 GEARS (of 30)]])</f>
        <v>#DIV/0!</v>
      </c>
      <c r="V70" t="e">
        <f>AVERAGE(Table22[[#This Row],[R1 PACE (of 15)]:[R3 PACE (of 15)]])</f>
        <v>#DIV/0!</v>
      </c>
      <c r="W70" t="e">
        <f>_xlfn.STDEV.P(Table22[[#This Row],[R1 PACE (of 15)]:[R3 PACE (of 15)]])</f>
        <v>#DIV/0!</v>
      </c>
    </row>
    <row r="71" spans="1:23" x14ac:dyDescent="0.2">
      <c r="A71" s="25">
        <v>1</v>
      </c>
      <c r="B71" s="26">
        <v>222</v>
      </c>
      <c r="C71" s="26">
        <v>1</v>
      </c>
      <c r="D71" s="26">
        <v>13</v>
      </c>
      <c r="E71" s="26" t="s">
        <v>34</v>
      </c>
      <c r="F71" s="26" t="s">
        <v>33</v>
      </c>
      <c r="G71" s="26">
        <v>5</v>
      </c>
      <c r="H71" s="26">
        <v>2</v>
      </c>
      <c r="I71" s="32">
        <v>0.42569444444444443</v>
      </c>
      <c r="J71" s="26">
        <v>1</v>
      </c>
      <c r="K71" s="28">
        <v>0.23958333333333334</v>
      </c>
      <c r="L71" s="34">
        <f ca="1">INDIRECT(ADDRESS(Table22[[#This Row],[Participat ID]],6,1,TRUE,"Overall Data"))</f>
        <v>100</v>
      </c>
      <c r="M71" s="10">
        <f ca="1">INDIRECT(ADDRESS(Table22[[#This Row],[Participat ID]],7,1,TRUE,"Overall Data"))</f>
        <v>10</v>
      </c>
      <c r="Q71" s="9" t="e">
        <f>AVERAGE(Table22[[#This Row],[R1 GEARS (of 30)]:[R3 GEARS (of 30)]])</f>
        <v>#DIV/0!</v>
      </c>
      <c r="R71" t="e">
        <f>_xlfn.STDEV.P(Table22[[#This Row],[R1 GEARS (of 30)]:[R3 GEARS (of 30)]])</f>
        <v>#DIV/0!</v>
      </c>
      <c r="V71" t="e">
        <f>AVERAGE(Table22[[#This Row],[R1 PACE (of 15)]:[R3 PACE (of 15)]])</f>
        <v>#DIV/0!</v>
      </c>
      <c r="W71" t="e">
        <f>_xlfn.STDEV.P(Table22[[#This Row],[R1 PACE (of 15)]:[R3 PACE (of 15)]])</f>
        <v>#DIV/0!</v>
      </c>
    </row>
    <row r="72" spans="1:23" x14ac:dyDescent="0.2">
      <c r="A72" s="25">
        <v>1</v>
      </c>
      <c r="B72" s="26">
        <v>130</v>
      </c>
      <c r="C72" s="26">
        <v>1</v>
      </c>
      <c r="D72" s="26">
        <v>13</v>
      </c>
      <c r="E72" s="26" t="s">
        <v>34</v>
      </c>
      <c r="F72" s="26" t="s">
        <v>33</v>
      </c>
      <c r="G72" s="26">
        <v>5</v>
      </c>
      <c r="H72" s="26">
        <v>2</v>
      </c>
      <c r="I72" s="32">
        <v>0.42569444444444443</v>
      </c>
      <c r="J72" s="26">
        <v>0.5</v>
      </c>
      <c r="K72" s="28">
        <v>0.1875</v>
      </c>
      <c r="L72" s="34">
        <f ca="1">INDIRECT(ADDRESS(Table22[[#This Row],[Participat ID]],6,1,TRUE,"Overall Data"))</f>
        <v>100</v>
      </c>
      <c r="M72" s="10">
        <f ca="1">INDIRECT(ADDRESS(Table22[[#This Row],[Participat ID]],7,1,TRUE,"Overall Data"))</f>
        <v>10</v>
      </c>
      <c r="Q72" s="9" t="e">
        <f>AVERAGE(Table22[[#This Row],[R1 GEARS (of 30)]:[R3 GEARS (of 30)]])</f>
        <v>#DIV/0!</v>
      </c>
      <c r="R72" t="e">
        <f>_xlfn.STDEV.P(Table22[[#This Row],[R1 GEARS (of 30)]:[R3 GEARS (of 30)]])</f>
        <v>#DIV/0!</v>
      </c>
      <c r="V72" t="e">
        <f>AVERAGE(Table22[[#This Row],[R1 PACE (of 15)]:[R3 PACE (of 15)]])</f>
        <v>#DIV/0!</v>
      </c>
      <c r="W72" t="e">
        <f>_xlfn.STDEV.P(Table22[[#This Row],[R1 PACE (of 15)]:[R3 PACE (of 15)]])</f>
        <v>#DIV/0!</v>
      </c>
    </row>
    <row r="73" spans="1:23" x14ac:dyDescent="0.2">
      <c r="A73" s="23">
        <v>1</v>
      </c>
      <c r="B73" s="24">
        <v>368</v>
      </c>
      <c r="C73" s="24">
        <v>1</v>
      </c>
      <c r="D73" s="24">
        <v>13</v>
      </c>
      <c r="E73" s="24" t="s">
        <v>34</v>
      </c>
      <c r="F73" s="24" t="s">
        <v>33</v>
      </c>
      <c r="G73" s="24">
        <v>5</v>
      </c>
      <c r="H73" s="24">
        <v>2</v>
      </c>
      <c r="I73" s="29">
        <v>0.42569444444444443</v>
      </c>
      <c r="J73" s="24">
        <v>0.25</v>
      </c>
      <c r="K73" s="27">
        <v>0.15277777777777776</v>
      </c>
      <c r="L73" s="34">
        <f ca="1">INDIRECT(ADDRESS(Table22[[#This Row],[Participat ID]],6,1,TRUE,"Overall Data"))</f>
        <v>100</v>
      </c>
      <c r="M73" s="10">
        <f ca="1">INDIRECT(ADDRESS(Table22[[#This Row],[Participat ID]],7,1,TRUE,"Overall Data"))</f>
        <v>10</v>
      </c>
      <c r="Q73" s="9" t="e">
        <f>AVERAGE(Table22[[#This Row],[R1 GEARS (of 30)]:[R3 GEARS (of 30)]])</f>
        <v>#DIV/0!</v>
      </c>
      <c r="R73" t="e">
        <f>_xlfn.STDEV.P(Table22[[#This Row],[R1 GEARS (of 30)]:[R3 GEARS (of 30)]])</f>
        <v>#DIV/0!</v>
      </c>
      <c r="V73" t="e">
        <f>AVERAGE(Table22[[#This Row],[R1 PACE (of 15)]:[R3 PACE (of 15)]])</f>
        <v>#DIV/0!</v>
      </c>
      <c r="W73" t="e">
        <f>_xlfn.STDEV.P(Table22[[#This Row],[R1 PACE (of 15)]:[R3 PACE (of 15)]])</f>
        <v>#DIV/0!</v>
      </c>
    </row>
    <row r="74" spans="1:23" x14ac:dyDescent="0.2">
      <c r="A74" s="23"/>
      <c r="B74" s="24"/>
      <c r="C74" s="24"/>
      <c r="D74" s="26">
        <v>19</v>
      </c>
      <c r="E74" s="26" t="s">
        <v>99</v>
      </c>
      <c r="F74" s="26" t="s">
        <v>100</v>
      </c>
      <c r="G74" s="26">
        <v>5</v>
      </c>
      <c r="H74" s="26">
        <v>2</v>
      </c>
      <c r="I74" s="32">
        <v>0.4694444444444445</v>
      </c>
      <c r="J74" s="24">
        <v>12</v>
      </c>
      <c r="K74" s="27"/>
      <c r="L74" s="34">
        <f ca="1">INDIRECT(ADDRESS(Table22[[#This Row],[Participat ID]],6,1,TRUE,"Overall Data"))</f>
        <v>100</v>
      </c>
      <c r="M74" s="10">
        <f ca="1">INDIRECT(ADDRESS(Table22[[#This Row],[Participat ID]],7,1,TRUE,"Overall Data"))</f>
        <v>10</v>
      </c>
      <c r="N74">
        <f ca="1">INDIRECT(ADDRESS(Table22[[#This Row],[Participat ID]],4,1,TRUE,"Gears.Pace"))</f>
        <v>22</v>
      </c>
      <c r="O74">
        <f ca="1">INDIRECT(ADDRESS(Table22[[#This Row],[Participat ID]],5,1,TRUE,"Gears.Pace"))</f>
        <v>23</v>
      </c>
      <c r="P74">
        <f ca="1">INDIRECT(ADDRESS(Table22[[#This Row],[Participat ID]],6,1,TRUE,"Gears.Pace"))</f>
        <v>0</v>
      </c>
      <c r="Q74" s="9">
        <f ca="1">AVERAGE(Table22[[#This Row],[R1 GEARS (of 30)]:[R3 GEARS (of 30)]])</f>
        <v>15</v>
      </c>
      <c r="R74">
        <f ca="1">_xlfn.STDEV.P(Table22[[#This Row],[R1 GEARS (of 30)]:[R3 GEARS (of 30)]])</f>
        <v>10.614455552060438</v>
      </c>
      <c r="S74">
        <f ca="1">INDIRECT(ADDRESS(Table22[[#This Row],[Participat ID]],9,1,TRUE,"Gears.Pace"))</f>
        <v>11</v>
      </c>
      <c r="T74">
        <f ca="1">INDIRECT(ADDRESS(Table22[[#This Row],[Participat ID]],10,1,TRUE,"Gears.Pace"))</f>
        <v>11</v>
      </c>
      <c r="U74">
        <f ca="1">INDIRECT(ADDRESS(Table22[[#This Row],[Participat ID]],11,1,TRUE,"Gears.Pace"))</f>
        <v>0</v>
      </c>
      <c r="V74">
        <f ca="1">AVERAGE(Table22[[#This Row],[R1 PACE (of 15)]:[R3 PACE (of 15)]])</f>
        <v>7.333333333333333</v>
      </c>
      <c r="W74">
        <f ca="1">_xlfn.STDEV.P(Table22[[#This Row],[R1 PACE (of 15)]:[R3 PACE (of 15)]])</f>
        <v>5.1854497287013483</v>
      </c>
    </row>
    <row r="75" spans="1:23" x14ac:dyDescent="0.2">
      <c r="A75" s="25">
        <v>1</v>
      </c>
      <c r="B75" s="26">
        <v>966</v>
      </c>
      <c r="C75" s="26">
        <v>1</v>
      </c>
      <c r="D75" s="26">
        <v>19</v>
      </c>
      <c r="E75" s="26" t="s">
        <v>99</v>
      </c>
      <c r="F75" s="26" t="s">
        <v>100</v>
      </c>
      <c r="G75" s="26">
        <v>5</v>
      </c>
      <c r="H75" s="26">
        <v>2</v>
      </c>
      <c r="I75" s="32">
        <v>0.4694444444444445</v>
      </c>
      <c r="J75" s="26">
        <v>5</v>
      </c>
      <c r="K75" s="28">
        <v>0.25</v>
      </c>
      <c r="L75" s="34">
        <f ca="1">INDIRECT(ADDRESS(Table22[[#This Row],[Participat ID]],6,1,TRUE,"Overall Data"))</f>
        <v>100</v>
      </c>
      <c r="M75" s="10">
        <f ca="1">INDIRECT(ADDRESS(Table22[[#This Row],[Participat ID]],7,1,TRUE,"Overall Data"))</f>
        <v>10</v>
      </c>
      <c r="Q75" s="9" t="e">
        <f>AVERAGE(Table22[[#This Row],[R1 GEARS (of 30)]:[R3 GEARS (of 30)]])</f>
        <v>#DIV/0!</v>
      </c>
      <c r="R75" t="e">
        <f>_xlfn.STDEV.P(Table22[[#This Row],[R1 GEARS (of 30)]:[R3 GEARS (of 30)]])</f>
        <v>#DIV/0!</v>
      </c>
      <c r="V75" t="e">
        <f>AVERAGE(Table22[[#This Row],[R1 PACE (of 15)]:[R3 PACE (of 15)]])</f>
        <v>#DIV/0!</v>
      </c>
      <c r="W75" t="e">
        <f>_xlfn.STDEV.P(Table22[[#This Row],[R1 PACE (of 15)]:[R3 PACE (of 15)]])</f>
        <v>#DIV/0!</v>
      </c>
    </row>
    <row r="76" spans="1:23" x14ac:dyDescent="0.2">
      <c r="A76" s="25">
        <v>1</v>
      </c>
      <c r="B76" s="26">
        <v>820</v>
      </c>
      <c r="C76" s="26">
        <v>1</v>
      </c>
      <c r="D76" s="26">
        <v>19</v>
      </c>
      <c r="E76" s="26" t="s">
        <v>99</v>
      </c>
      <c r="F76" s="26" t="s">
        <v>100</v>
      </c>
      <c r="G76" s="26">
        <v>5</v>
      </c>
      <c r="H76" s="26">
        <v>2</v>
      </c>
      <c r="I76" s="32">
        <v>0.4694444444444445</v>
      </c>
      <c r="J76" s="26">
        <v>2</v>
      </c>
      <c r="K76" s="28">
        <v>0.29166666666666669</v>
      </c>
      <c r="L76" s="34">
        <f ca="1">INDIRECT(ADDRESS(Table22[[#This Row],[Participat ID]],6,1,TRUE,"Overall Data"))</f>
        <v>100</v>
      </c>
      <c r="M76" s="10">
        <f ca="1">INDIRECT(ADDRESS(Table22[[#This Row],[Participat ID]],7,1,TRUE,"Overall Data"))</f>
        <v>10</v>
      </c>
      <c r="Q76" s="9" t="e">
        <f>AVERAGE(Table22[[#This Row],[R1 GEARS (of 30)]:[R3 GEARS (of 30)]])</f>
        <v>#DIV/0!</v>
      </c>
      <c r="R76" t="e">
        <f>_xlfn.STDEV.P(Table22[[#This Row],[R1 GEARS (of 30)]:[R3 GEARS (of 30)]])</f>
        <v>#DIV/0!</v>
      </c>
      <c r="V76" t="e">
        <f>AVERAGE(Table22[[#This Row],[R1 PACE (of 15)]:[R3 PACE (of 15)]])</f>
        <v>#DIV/0!</v>
      </c>
      <c r="W76" t="e">
        <f>_xlfn.STDEV.P(Table22[[#This Row],[R1 PACE (of 15)]:[R3 PACE (of 15)]])</f>
        <v>#DIV/0!</v>
      </c>
    </row>
    <row r="77" spans="1:23" x14ac:dyDescent="0.2">
      <c r="A77" s="25">
        <v>1</v>
      </c>
      <c r="B77" s="26">
        <v>417</v>
      </c>
      <c r="C77" s="26">
        <v>1</v>
      </c>
      <c r="D77" s="26">
        <v>19</v>
      </c>
      <c r="E77" s="26" t="s">
        <v>99</v>
      </c>
      <c r="F77" s="26" t="s">
        <v>100</v>
      </c>
      <c r="G77" s="26">
        <v>5</v>
      </c>
      <c r="H77" s="26">
        <v>2</v>
      </c>
      <c r="I77" s="32">
        <v>0.4694444444444445</v>
      </c>
      <c r="J77" s="26">
        <v>1</v>
      </c>
      <c r="K77" s="28">
        <v>0.23958333333333334</v>
      </c>
      <c r="L77" s="34">
        <f ca="1">INDIRECT(ADDRESS(Table22[[#This Row],[Participat ID]],6,1,TRUE,"Overall Data"))</f>
        <v>100</v>
      </c>
      <c r="M77" s="10">
        <f ca="1">INDIRECT(ADDRESS(Table22[[#This Row],[Participat ID]],7,1,TRUE,"Overall Data"))</f>
        <v>10</v>
      </c>
      <c r="Q77" s="9" t="e">
        <f>AVERAGE(Table22[[#This Row],[R1 GEARS (of 30)]:[R3 GEARS (of 30)]])</f>
        <v>#DIV/0!</v>
      </c>
      <c r="R77" t="e">
        <f>_xlfn.STDEV.P(Table22[[#This Row],[R1 GEARS (of 30)]:[R3 GEARS (of 30)]])</f>
        <v>#DIV/0!</v>
      </c>
      <c r="V77" t="e">
        <f>AVERAGE(Table22[[#This Row],[R1 PACE (of 15)]:[R3 PACE (of 15)]])</f>
        <v>#DIV/0!</v>
      </c>
      <c r="W77" t="e">
        <f>_xlfn.STDEV.P(Table22[[#This Row],[R1 PACE (of 15)]:[R3 PACE (of 15)]])</f>
        <v>#DIV/0!</v>
      </c>
    </row>
    <row r="78" spans="1:23" x14ac:dyDescent="0.2">
      <c r="A78" s="25">
        <v>1</v>
      </c>
      <c r="B78" s="26">
        <v>401</v>
      </c>
      <c r="C78" s="26">
        <v>1</v>
      </c>
      <c r="D78" s="26">
        <v>19</v>
      </c>
      <c r="E78" s="26" t="s">
        <v>99</v>
      </c>
      <c r="F78" s="26" t="s">
        <v>100</v>
      </c>
      <c r="G78" s="26">
        <v>5</v>
      </c>
      <c r="H78" s="26">
        <v>2</v>
      </c>
      <c r="I78" s="32">
        <v>0.4694444444444445</v>
      </c>
      <c r="J78" s="26">
        <v>0.5</v>
      </c>
      <c r="K78" s="28">
        <v>0.1875</v>
      </c>
      <c r="L78" s="34">
        <f ca="1">INDIRECT(ADDRESS(Table22[[#This Row],[Participat ID]],6,1,TRUE,"Overall Data"))</f>
        <v>100</v>
      </c>
      <c r="M78" s="10">
        <f ca="1">INDIRECT(ADDRESS(Table22[[#This Row],[Participat ID]],7,1,TRUE,"Overall Data"))</f>
        <v>10</v>
      </c>
      <c r="Q78" s="9" t="e">
        <f>AVERAGE(Table22[[#This Row],[R1 GEARS (of 30)]:[R3 GEARS (of 30)]])</f>
        <v>#DIV/0!</v>
      </c>
      <c r="R78" t="e">
        <f>_xlfn.STDEV.P(Table22[[#This Row],[R1 GEARS (of 30)]:[R3 GEARS (of 30)]])</f>
        <v>#DIV/0!</v>
      </c>
      <c r="V78" t="e">
        <f>AVERAGE(Table22[[#This Row],[R1 PACE (of 15)]:[R3 PACE (of 15)]])</f>
        <v>#DIV/0!</v>
      </c>
      <c r="W78" t="e">
        <f>_xlfn.STDEV.P(Table22[[#This Row],[R1 PACE (of 15)]:[R3 PACE (of 15)]])</f>
        <v>#DIV/0!</v>
      </c>
    </row>
    <row r="79" spans="1:23" x14ac:dyDescent="0.2">
      <c r="A79" s="23">
        <v>1</v>
      </c>
      <c r="B79" s="24">
        <v>192</v>
      </c>
      <c r="C79" s="24">
        <v>1</v>
      </c>
      <c r="D79" s="24">
        <v>19</v>
      </c>
      <c r="E79" s="24" t="s">
        <v>99</v>
      </c>
      <c r="F79" s="24" t="s">
        <v>100</v>
      </c>
      <c r="G79" s="24">
        <v>5</v>
      </c>
      <c r="H79" s="24">
        <v>2</v>
      </c>
      <c r="I79" s="29">
        <v>0.4694444444444445</v>
      </c>
      <c r="J79" s="24">
        <v>0.25</v>
      </c>
      <c r="K79" s="27">
        <v>0.15277777777777776</v>
      </c>
      <c r="L79" s="34">
        <f ca="1">INDIRECT(ADDRESS(Table22[[#This Row],[Participat ID]],6,1,TRUE,"Overall Data"))</f>
        <v>100</v>
      </c>
      <c r="M79" s="10">
        <f ca="1">INDIRECT(ADDRESS(Table22[[#This Row],[Participat ID]],7,1,TRUE,"Overall Data"))</f>
        <v>10</v>
      </c>
      <c r="Q79" s="9" t="e">
        <f>AVERAGE(Table22[[#This Row],[R1 GEARS (of 30)]:[R3 GEARS (of 30)]])</f>
        <v>#DIV/0!</v>
      </c>
      <c r="R79" t="e">
        <f>_xlfn.STDEV.P(Table22[[#This Row],[R1 GEARS (of 30)]:[R3 GEARS (of 30)]])</f>
        <v>#DIV/0!</v>
      </c>
      <c r="V79" t="e">
        <f>AVERAGE(Table22[[#This Row],[R1 PACE (of 15)]:[R3 PACE (of 15)]])</f>
        <v>#DIV/0!</v>
      </c>
      <c r="W79" t="e">
        <f>_xlfn.STDEV.P(Table22[[#This Row],[R1 PACE (of 15)]:[R3 PACE (of 15)]])</f>
        <v>#DIV/0!</v>
      </c>
    </row>
    <row r="80" spans="1:23" x14ac:dyDescent="0.2">
      <c r="A80" s="23"/>
      <c r="B80" s="24"/>
      <c r="C80" s="24"/>
      <c r="D80" s="26">
        <v>4</v>
      </c>
      <c r="E80" s="26" t="s">
        <v>11</v>
      </c>
      <c r="F80" s="26" t="s">
        <v>12</v>
      </c>
      <c r="G80" s="26">
        <v>7</v>
      </c>
      <c r="H80" s="26">
        <v>3</v>
      </c>
      <c r="I80" s="26">
        <v>12</v>
      </c>
      <c r="J80" s="24">
        <v>12</v>
      </c>
      <c r="K80" s="27"/>
      <c r="L80" s="34">
        <f ca="1">INDIRECT(ADDRESS(Table22[[#This Row],[Participat ID]],6,1,TRUE,"Overall Data"))</f>
        <v>100</v>
      </c>
      <c r="M80" s="10">
        <f ca="1">INDIRECT(ADDRESS(Table22[[#This Row],[Participat ID]],7,1,TRUE,"Overall Data"))</f>
        <v>12</v>
      </c>
      <c r="N80">
        <f ca="1">INDIRECT(ADDRESS(Table22[[#This Row],[Participat ID]],4,1,TRUE,"Gears.Pace"))</f>
        <v>30</v>
      </c>
      <c r="O80">
        <f ca="1">INDIRECT(ADDRESS(Table22[[#This Row],[Participat ID]],5,1,TRUE,"Gears.Pace"))</f>
        <v>29</v>
      </c>
      <c r="P80">
        <f ca="1">INDIRECT(ADDRESS(Table22[[#This Row],[Participat ID]],6,1,TRUE,"Gears.Pace"))</f>
        <v>22</v>
      </c>
      <c r="Q80" s="9">
        <f ca="1">AVERAGE(Table22[[#This Row],[R1 GEARS (of 30)]:[R3 GEARS (of 30)]])</f>
        <v>27</v>
      </c>
      <c r="R80">
        <f ca="1">_xlfn.STDEV.P(Table22[[#This Row],[R1 GEARS (of 30)]:[R3 GEARS (of 30)]])</f>
        <v>3.5590260840104371</v>
      </c>
      <c r="S80">
        <f ca="1">INDIRECT(ADDRESS(Table22[[#This Row],[Participat ID]],9,1,TRUE,"Gears.Pace"))</f>
        <v>15</v>
      </c>
      <c r="T80">
        <f ca="1">INDIRECT(ADDRESS(Table22[[#This Row],[Participat ID]],10,1,TRUE,"Gears.Pace"))</f>
        <v>15</v>
      </c>
      <c r="U80">
        <f ca="1">INDIRECT(ADDRESS(Table22[[#This Row],[Participat ID]],11,1,TRUE,"Gears.Pace"))</f>
        <v>10</v>
      </c>
      <c r="V80">
        <f ca="1">AVERAGE(Table22[[#This Row],[R1 PACE (of 15)]:[R3 PACE (of 15)]])</f>
        <v>13.333333333333334</v>
      </c>
      <c r="W80">
        <f ca="1">_xlfn.STDEV.P(Table22[[#This Row],[R1 PACE (of 15)]:[R3 PACE (of 15)]])</f>
        <v>2.3570226039551585</v>
      </c>
    </row>
    <row r="81" spans="1:23" x14ac:dyDescent="0.2">
      <c r="A81" s="25">
        <v>1</v>
      </c>
      <c r="B81" s="26">
        <v>296</v>
      </c>
      <c r="C81" s="26">
        <v>1</v>
      </c>
      <c r="D81" s="26">
        <v>4</v>
      </c>
      <c r="E81" s="26" t="s">
        <v>11</v>
      </c>
      <c r="F81" s="26" t="s">
        <v>12</v>
      </c>
      <c r="G81" s="26">
        <v>7</v>
      </c>
      <c r="H81" s="26">
        <v>3</v>
      </c>
      <c r="I81" s="26">
        <v>12</v>
      </c>
      <c r="J81" s="26">
        <v>5</v>
      </c>
      <c r="K81" s="28">
        <v>0.25</v>
      </c>
      <c r="L81" s="34">
        <f ca="1">INDIRECT(ADDRESS(Table22[[#This Row],[Participat ID]],6,1,TRUE,"Overall Data"))</f>
        <v>100</v>
      </c>
      <c r="M81" s="10">
        <f ca="1">INDIRECT(ADDRESS(Table22[[#This Row],[Participat ID]],7,1,TRUE,"Overall Data"))</f>
        <v>12</v>
      </c>
      <c r="Q81" s="9" t="e">
        <f>AVERAGE(Table22[[#This Row],[R1 GEARS (of 30)]:[R3 GEARS (of 30)]])</f>
        <v>#DIV/0!</v>
      </c>
      <c r="R81" t="e">
        <f>_xlfn.STDEV.P(Table22[[#This Row],[R1 GEARS (of 30)]:[R3 GEARS (of 30)]])</f>
        <v>#DIV/0!</v>
      </c>
      <c r="U81" s="4"/>
      <c r="V81" s="4" t="e">
        <f>AVERAGE(Table22[[#This Row],[R1 PACE (of 15)]:[R3 PACE (of 15)]])</f>
        <v>#DIV/0!</v>
      </c>
      <c r="W81" s="4" t="e">
        <f>_xlfn.STDEV.P(Table22[[#This Row],[R1 PACE (of 15)]:[R3 PACE (of 15)]])</f>
        <v>#DIV/0!</v>
      </c>
    </row>
    <row r="82" spans="1:23" x14ac:dyDescent="0.2">
      <c r="A82" s="25">
        <v>1</v>
      </c>
      <c r="B82" s="26">
        <v>559</v>
      </c>
      <c r="C82" s="26">
        <v>1</v>
      </c>
      <c r="D82" s="26">
        <v>4</v>
      </c>
      <c r="E82" s="26" t="s">
        <v>11</v>
      </c>
      <c r="F82" s="26" t="s">
        <v>12</v>
      </c>
      <c r="G82" s="26">
        <v>7</v>
      </c>
      <c r="H82" s="26">
        <v>3</v>
      </c>
      <c r="I82" s="26">
        <v>12</v>
      </c>
      <c r="J82" s="26">
        <v>2</v>
      </c>
      <c r="K82" s="28">
        <v>0.29166666666666669</v>
      </c>
      <c r="L82" s="34">
        <f ca="1">INDIRECT(ADDRESS(Table22[[#This Row],[Participat ID]],6,1,TRUE,"Overall Data"))</f>
        <v>100</v>
      </c>
      <c r="M82" s="10">
        <f ca="1">INDIRECT(ADDRESS(Table22[[#This Row],[Participat ID]],7,1,TRUE,"Overall Data"))</f>
        <v>12</v>
      </c>
      <c r="Q82" s="9" t="e">
        <f>AVERAGE(Table22[[#This Row],[R1 GEARS (of 30)]:[R3 GEARS (of 30)]])</f>
        <v>#DIV/0!</v>
      </c>
      <c r="R82" t="e">
        <f>_xlfn.STDEV.P(Table22[[#This Row],[R1 GEARS (of 30)]:[R3 GEARS (of 30)]])</f>
        <v>#DIV/0!</v>
      </c>
      <c r="U82" s="4"/>
      <c r="V82" s="4" t="e">
        <f>AVERAGE(Table22[[#This Row],[R1 PACE (of 15)]:[R3 PACE (of 15)]])</f>
        <v>#DIV/0!</v>
      </c>
      <c r="W82" s="4" t="e">
        <f>_xlfn.STDEV.P(Table22[[#This Row],[R1 PACE (of 15)]:[R3 PACE (of 15)]])</f>
        <v>#DIV/0!</v>
      </c>
    </row>
    <row r="83" spans="1:23" x14ac:dyDescent="0.2">
      <c r="A83" s="25">
        <v>1</v>
      </c>
      <c r="B83" s="26">
        <v>742</v>
      </c>
      <c r="C83" s="26">
        <v>1</v>
      </c>
      <c r="D83" s="26">
        <v>4</v>
      </c>
      <c r="E83" s="26" t="s">
        <v>11</v>
      </c>
      <c r="F83" s="26" t="s">
        <v>12</v>
      </c>
      <c r="G83" s="26">
        <v>7</v>
      </c>
      <c r="H83" s="26">
        <v>3</v>
      </c>
      <c r="I83" s="26">
        <v>12</v>
      </c>
      <c r="J83" s="26">
        <v>1</v>
      </c>
      <c r="K83" s="28">
        <v>0.23958333333333334</v>
      </c>
      <c r="L83" s="34">
        <f ca="1">INDIRECT(ADDRESS(Table22[[#This Row],[Participat ID]],6,1,TRUE,"Overall Data"))</f>
        <v>100</v>
      </c>
      <c r="M83" s="10">
        <f ca="1">INDIRECT(ADDRESS(Table22[[#This Row],[Participat ID]],7,1,TRUE,"Overall Data"))</f>
        <v>12</v>
      </c>
      <c r="Q83" s="9" t="e">
        <f>AVERAGE(Table22[[#This Row],[R1 GEARS (of 30)]:[R3 GEARS (of 30)]])</f>
        <v>#DIV/0!</v>
      </c>
      <c r="R83" t="e">
        <f>_xlfn.STDEV.P(Table22[[#This Row],[R1 GEARS (of 30)]:[R3 GEARS (of 30)]])</f>
        <v>#DIV/0!</v>
      </c>
      <c r="U83" s="4"/>
      <c r="V83" s="4" t="e">
        <f>AVERAGE(Table22[[#This Row],[R1 PACE (of 15)]:[R3 PACE (of 15)]])</f>
        <v>#DIV/0!</v>
      </c>
      <c r="W83" s="4" t="e">
        <f>_xlfn.STDEV.P(Table22[[#This Row],[R1 PACE (of 15)]:[R3 PACE (of 15)]])</f>
        <v>#DIV/0!</v>
      </c>
    </row>
    <row r="84" spans="1:23" x14ac:dyDescent="0.2">
      <c r="A84" s="25">
        <v>1</v>
      </c>
      <c r="B84" s="26">
        <v>258</v>
      </c>
      <c r="C84" s="26">
        <v>1</v>
      </c>
      <c r="D84" s="26">
        <v>4</v>
      </c>
      <c r="E84" s="26" t="s">
        <v>11</v>
      </c>
      <c r="F84" s="26" t="s">
        <v>12</v>
      </c>
      <c r="G84" s="26">
        <v>7</v>
      </c>
      <c r="H84" s="26">
        <v>3</v>
      </c>
      <c r="I84" s="26">
        <v>12</v>
      </c>
      <c r="J84" s="26">
        <v>0.5</v>
      </c>
      <c r="K84" s="28">
        <v>0.1875</v>
      </c>
      <c r="L84" s="34">
        <f ca="1">INDIRECT(ADDRESS(Table22[[#This Row],[Participat ID]],6,1,TRUE,"Overall Data"))</f>
        <v>100</v>
      </c>
      <c r="M84" s="10">
        <f ca="1">INDIRECT(ADDRESS(Table22[[#This Row],[Participat ID]],7,1,TRUE,"Overall Data"))</f>
        <v>12</v>
      </c>
      <c r="Q84" s="9" t="e">
        <f>AVERAGE(Table22[[#This Row],[R1 GEARS (of 30)]:[R3 GEARS (of 30)]])</f>
        <v>#DIV/0!</v>
      </c>
      <c r="R84" t="e">
        <f>_xlfn.STDEV.P(Table22[[#This Row],[R1 GEARS (of 30)]:[R3 GEARS (of 30)]])</f>
        <v>#DIV/0!</v>
      </c>
      <c r="U84" s="4"/>
      <c r="V84" s="4" t="e">
        <f>AVERAGE(Table22[[#This Row],[R1 PACE (of 15)]:[R3 PACE (of 15)]])</f>
        <v>#DIV/0!</v>
      </c>
      <c r="W84" s="4" t="e">
        <f>_xlfn.STDEV.P(Table22[[#This Row],[R1 PACE (of 15)]:[R3 PACE (of 15)]])</f>
        <v>#DIV/0!</v>
      </c>
    </row>
    <row r="85" spans="1:23" x14ac:dyDescent="0.2">
      <c r="A85" s="23">
        <v>1</v>
      </c>
      <c r="B85" s="24">
        <v>756</v>
      </c>
      <c r="C85" s="24">
        <v>1</v>
      </c>
      <c r="D85" s="24">
        <v>4</v>
      </c>
      <c r="E85" s="24" t="s">
        <v>11</v>
      </c>
      <c r="F85" s="24" t="s">
        <v>12</v>
      </c>
      <c r="G85" s="24">
        <v>7</v>
      </c>
      <c r="H85" s="24">
        <v>3</v>
      </c>
      <c r="I85" s="24">
        <v>12</v>
      </c>
      <c r="J85" s="24">
        <v>0.25</v>
      </c>
      <c r="K85" s="27">
        <v>0.15277777777777776</v>
      </c>
      <c r="L85" s="34">
        <f ca="1">INDIRECT(ADDRESS(Table22[[#This Row],[Participat ID]],6,1,TRUE,"Overall Data"))</f>
        <v>100</v>
      </c>
      <c r="M85" s="10">
        <f ca="1">INDIRECT(ADDRESS(Table22[[#This Row],[Participat ID]],7,1,TRUE,"Overall Data"))</f>
        <v>12</v>
      </c>
      <c r="Q85" s="9" t="e">
        <f>AVERAGE(Table22[[#This Row],[R1 GEARS (of 30)]:[R3 GEARS (of 30)]])</f>
        <v>#DIV/0!</v>
      </c>
      <c r="R85" t="e">
        <f>_xlfn.STDEV.P(Table22[[#This Row],[R1 GEARS (of 30)]:[R3 GEARS (of 30)]])</f>
        <v>#DIV/0!</v>
      </c>
      <c r="U85" s="4"/>
      <c r="V85" s="4" t="e">
        <f>AVERAGE(Table22[[#This Row],[R1 PACE (of 15)]:[R3 PACE (of 15)]])</f>
        <v>#DIV/0!</v>
      </c>
      <c r="W85" s="4" t="e">
        <f>_xlfn.STDEV.P(Table22[[#This Row],[R1 PACE (of 15)]:[R3 PACE (of 15)]])</f>
        <v>#DIV/0!</v>
      </c>
    </row>
    <row r="86" spans="1:23" x14ac:dyDescent="0.2">
      <c r="A86" s="23"/>
      <c r="B86" s="24"/>
      <c r="C86" s="24"/>
      <c r="D86" s="26">
        <v>7</v>
      </c>
      <c r="E86" s="26" t="s">
        <v>17</v>
      </c>
      <c r="F86" s="26" t="s">
        <v>18</v>
      </c>
      <c r="G86" s="26">
        <v>6</v>
      </c>
      <c r="H86" s="26">
        <v>3</v>
      </c>
      <c r="I86" s="30">
        <v>0.4597222222222222</v>
      </c>
      <c r="J86" s="24">
        <v>12</v>
      </c>
      <c r="K86" s="27"/>
      <c r="L86" s="34">
        <f ca="1">INDIRECT(ADDRESS(Table22[[#This Row],[Participat ID]],6,1,TRUE,"Overall Data"))</f>
        <v>100</v>
      </c>
      <c r="M86" s="10">
        <f ca="1">INDIRECT(ADDRESS(Table22[[#This Row],[Participat ID]],7,1,TRUE,"Overall Data"))</f>
        <v>12</v>
      </c>
      <c r="N86">
        <f ca="1">INDIRECT(ADDRESS(Table22[[#This Row],[Participat ID]],4,1,TRUE,"Gears.Pace"))</f>
        <v>28</v>
      </c>
      <c r="O86">
        <f ca="1">INDIRECT(ADDRESS(Table22[[#This Row],[Participat ID]],5,1,TRUE,"Gears.Pace"))</f>
        <v>28</v>
      </c>
      <c r="P86">
        <f ca="1">INDIRECT(ADDRESS(Table22[[#This Row],[Participat ID]],6,1,TRUE,"Gears.Pace"))</f>
        <v>25</v>
      </c>
      <c r="Q86" s="9">
        <f ca="1">AVERAGE(Table22[[#This Row],[R1 GEARS (of 30)]:[R3 GEARS (of 30)]])</f>
        <v>27</v>
      </c>
      <c r="R86">
        <f ca="1">_xlfn.STDEV.P(Table22[[#This Row],[R1 GEARS (of 30)]:[R3 GEARS (of 30)]])</f>
        <v>1.4142135623730951</v>
      </c>
      <c r="S86">
        <f ca="1">INDIRECT(ADDRESS(Table22[[#This Row],[Participat ID]],9,1,TRUE,"Gears.Pace"))</f>
        <v>14</v>
      </c>
      <c r="T86">
        <f ca="1">INDIRECT(ADDRESS(Table22[[#This Row],[Participat ID]],10,1,TRUE,"Gears.Pace"))</f>
        <v>14</v>
      </c>
      <c r="U86">
        <f ca="1">INDIRECT(ADDRESS(Table22[[#This Row],[Participat ID]],11,1,TRUE,"Gears.Pace"))</f>
        <v>13</v>
      </c>
      <c r="V86">
        <f ca="1">AVERAGE(Table22[[#This Row],[R1 PACE (of 15)]:[R3 PACE (of 15)]])</f>
        <v>13.666666666666666</v>
      </c>
      <c r="W86">
        <f ca="1">_xlfn.STDEV.P(Table22[[#This Row],[R1 PACE (of 15)]:[R3 PACE (of 15)]])</f>
        <v>0.47140452079103168</v>
      </c>
    </row>
    <row r="87" spans="1:23" x14ac:dyDescent="0.2">
      <c r="A87" s="25">
        <v>1</v>
      </c>
      <c r="B87" s="26">
        <v>699</v>
      </c>
      <c r="C87" s="26">
        <v>1</v>
      </c>
      <c r="D87" s="26">
        <v>7</v>
      </c>
      <c r="E87" s="26" t="s">
        <v>17</v>
      </c>
      <c r="F87" s="26" t="s">
        <v>18</v>
      </c>
      <c r="G87" s="26">
        <v>6</v>
      </c>
      <c r="H87" s="26">
        <v>3</v>
      </c>
      <c r="I87" s="30">
        <v>0.4597222222222222</v>
      </c>
      <c r="J87" s="26">
        <v>5</v>
      </c>
      <c r="K87" s="28">
        <v>0.25</v>
      </c>
      <c r="L87" s="34">
        <f ca="1">INDIRECT(ADDRESS(Table22[[#This Row],[Participat ID]],6,1,TRUE,"Overall Data"))</f>
        <v>100</v>
      </c>
      <c r="M87" s="10">
        <f ca="1">INDIRECT(ADDRESS(Table22[[#This Row],[Participat ID]],7,1,TRUE,"Overall Data"))</f>
        <v>12</v>
      </c>
      <c r="Q87" s="9" t="e">
        <f>AVERAGE(Table22[[#This Row],[R1 GEARS (of 30)]:[R3 GEARS (of 30)]])</f>
        <v>#DIV/0!</v>
      </c>
      <c r="R87" t="e">
        <f>_xlfn.STDEV.P(Table22[[#This Row],[R1 GEARS (of 30)]:[R3 GEARS (of 30)]])</f>
        <v>#DIV/0!</v>
      </c>
      <c r="V87" t="e">
        <f>AVERAGE(Table22[[#This Row],[R1 PACE (of 15)]:[R3 PACE (of 15)]])</f>
        <v>#DIV/0!</v>
      </c>
      <c r="W87" t="e">
        <f>_xlfn.STDEV.P(Table22[[#This Row],[R1 PACE (of 15)]:[R3 PACE (of 15)]])</f>
        <v>#DIV/0!</v>
      </c>
    </row>
    <row r="88" spans="1:23" x14ac:dyDescent="0.2">
      <c r="A88" s="25">
        <v>1</v>
      </c>
      <c r="B88" s="26">
        <v>615</v>
      </c>
      <c r="C88" s="26">
        <v>1</v>
      </c>
      <c r="D88" s="26">
        <v>7</v>
      </c>
      <c r="E88" s="26" t="s">
        <v>17</v>
      </c>
      <c r="F88" s="26" t="s">
        <v>18</v>
      </c>
      <c r="G88" s="26">
        <v>6</v>
      </c>
      <c r="H88" s="26">
        <v>3</v>
      </c>
      <c r="I88" s="30">
        <v>0.4597222222222222</v>
      </c>
      <c r="J88" s="26">
        <v>2</v>
      </c>
      <c r="K88" s="28">
        <v>0.29166666666666669</v>
      </c>
      <c r="L88" s="34">
        <f ca="1">INDIRECT(ADDRESS(Table22[[#This Row],[Participat ID]],6,1,TRUE,"Overall Data"))</f>
        <v>100</v>
      </c>
      <c r="M88" s="10">
        <f ca="1">INDIRECT(ADDRESS(Table22[[#This Row],[Participat ID]],7,1,TRUE,"Overall Data"))</f>
        <v>12</v>
      </c>
      <c r="Q88" s="9" t="e">
        <f>AVERAGE(Table22[[#This Row],[R1 GEARS (of 30)]:[R3 GEARS (of 30)]])</f>
        <v>#DIV/0!</v>
      </c>
      <c r="R88" t="e">
        <f>_xlfn.STDEV.P(Table22[[#This Row],[R1 GEARS (of 30)]:[R3 GEARS (of 30)]])</f>
        <v>#DIV/0!</v>
      </c>
      <c r="V88" t="e">
        <f>AVERAGE(Table22[[#This Row],[R1 PACE (of 15)]:[R3 PACE (of 15)]])</f>
        <v>#DIV/0!</v>
      </c>
      <c r="W88" t="e">
        <f>_xlfn.STDEV.P(Table22[[#This Row],[R1 PACE (of 15)]:[R3 PACE (of 15)]])</f>
        <v>#DIV/0!</v>
      </c>
    </row>
    <row r="89" spans="1:23" x14ac:dyDescent="0.2">
      <c r="A89" s="25">
        <v>1</v>
      </c>
      <c r="B89" s="26">
        <v>441</v>
      </c>
      <c r="C89" s="26">
        <v>1</v>
      </c>
      <c r="D89" s="26">
        <v>7</v>
      </c>
      <c r="E89" s="26" t="s">
        <v>17</v>
      </c>
      <c r="F89" s="26" t="s">
        <v>18</v>
      </c>
      <c r="G89" s="26">
        <v>6</v>
      </c>
      <c r="H89" s="26">
        <v>3</v>
      </c>
      <c r="I89" s="30">
        <v>0.4597222222222222</v>
      </c>
      <c r="J89" s="26">
        <v>1</v>
      </c>
      <c r="K89" s="28">
        <v>0.23958333333333334</v>
      </c>
      <c r="L89" s="34">
        <f ca="1">INDIRECT(ADDRESS(Table22[[#This Row],[Participat ID]],6,1,TRUE,"Overall Data"))</f>
        <v>100</v>
      </c>
      <c r="M89" s="10">
        <f ca="1">INDIRECT(ADDRESS(Table22[[#This Row],[Participat ID]],7,1,TRUE,"Overall Data"))</f>
        <v>12</v>
      </c>
      <c r="Q89" s="9" t="e">
        <f>AVERAGE(Table22[[#This Row],[R1 GEARS (of 30)]:[R3 GEARS (of 30)]])</f>
        <v>#DIV/0!</v>
      </c>
      <c r="R89" t="e">
        <f>_xlfn.STDEV.P(Table22[[#This Row],[R1 GEARS (of 30)]:[R3 GEARS (of 30)]])</f>
        <v>#DIV/0!</v>
      </c>
      <c r="V89" t="e">
        <f>AVERAGE(Table22[[#This Row],[R1 PACE (of 15)]:[R3 PACE (of 15)]])</f>
        <v>#DIV/0!</v>
      </c>
      <c r="W89" t="e">
        <f>_xlfn.STDEV.P(Table22[[#This Row],[R1 PACE (of 15)]:[R3 PACE (of 15)]])</f>
        <v>#DIV/0!</v>
      </c>
    </row>
    <row r="90" spans="1:23" x14ac:dyDescent="0.2">
      <c r="A90" s="25">
        <v>1</v>
      </c>
      <c r="B90" s="26">
        <v>693</v>
      </c>
      <c r="C90" s="26">
        <v>1</v>
      </c>
      <c r="D90" s="26">
        <v>7</v>
      </c>
      <c r="E90" s="26" t="s">
        <v>17</v>
      </c>
      <c r="F90" s="26" t="s">
        <v>18</v>
      </c>
      <c r="G90" s="26">
        <v>6</v>
      </c>
      <c r="H90" s="26">
        <v>3</v>
      </c>
      <c r="I90" s="32">
        <v>0.4597222222222222</v>
      </c>
      <c r="J90" s="26">
        <v>0.5</v>
      </c>
      <c r="K90" s="28">
        <v>0.1875</v>
      </c>
      <c r="L90" s="34">
        <f ca="1">INDIRECT(ADDRESS(Table22[[#This Row],[Participat ID]],6,1,TRUE,"Overall Data"))</f>
        <v>100</v>
      </c>
      <c r="M90" s="10">
        <f ca="1">INDIRECT(ADDRESS(Table22[[#This Row],[Participat ID]],7,1,TRUE,"Overall Data"))</f>
        <v>12</v>
      </c>
      <c r="Q90" s="9" t="e">
        <f>AVERAGE(Table22[[#This Row],[R1 GEARS (of 30)]:[R3 GEARS (of 30)]])</f>
        <v>#DIV/0!</v>
      </c>
      <c r="R90" t="e">
        <f>_xlfn.STDEV.P(Table22[[#This Row],[R1 GEARS (of 30)]:[R3 GEARS (of 30)]])</f>
        <v>#DIV/0!</v>
      </c>
      <c r="V90" t="e">
        <f>AVERAGE(Table22[[#This Row],[R1 PACE (of 15)]:[R3 PACE (of 15)]])</f>
        <v>#DIV/0!</v>
      </c>
      <c r="W90" t="e">
        <f>_xlfn.STDEV.P(Table22[[#This Row],[R1 PACE (of 15)]:[R3 PACE (of 15)]])</f>
        <v>#DIV/0!</v>
      </c>
    </row>
    <row r="91" spans="1:23" x14ac:dyDescent="0.2">
      <c r="A91" s="23">
        <v>1</v>
      </c>
      <c r="B91" s="24">
        <v>733</v>
      </c>
      <c r="C91" s="24">
        <v>1</v>
      </c>
      <c r="D91" s="24">
        <v>7</v>
      </c>
      <c r="E91" s="24" t="s">
        <v>17</v>
      </c>
      <c r="F91" s="24" t="s">
        <v>18</v>
      </c>
      <c r="G91" s="24">
        <v>6</v>
      </c>
      <c r="H91" s="24">
        <v>3</v>
      </c>
      <c r="I91" s="31">
        <v>0.4597222222222222</v>
      </c>
      <c r="J91" s="24">
        <v>0.25</v>
      </c>
      <c r="K91" s="27">
        <v>0.15277777777777776</v>
      </c>
      <c r="L91" s="34">
        <f ca="1">INDIRECT(ADDRESS(Table22[[#This Row],[Participat ID]],6,1,TRUE,"Overall Data"))</f>
        <v>100</v>
      </c>
      <c r="M91" s="10">
        <f ca="1">INDIRECT(ADDRESS(Table22[[#This Row],[Participat ID]],7,1,TRUE,"Overall Data"))</f>
        <v>12</v>
      </c>
      <c r="Q91" s="9" t="e">
        <f>AVERAGE(Table22[[#This Row],[R1 GEARS (of 30)]:[R3 GEARS (of 30)]])</f>
        <v>#DIV/0!</v>
      </c>
      <c r="R91" t="e">
        <f>_xlfn.STDEV.P(Table22[[#This Row],[R1 GEARS (of 30)]:[R3 GEARS (of 30)]])</f>
        <v>#DIV/0!</v>
      </c>
      <c r="V91" t="e">
        <f>AVERAGE(Table22[[#This Row],[R1 PACE (of 15)]:[R3 PACE (of 15)]])</f>
        <v>#DIV/0!</v>
      </c>
      <c r="W91" t="e">
        <f>_xlfn.STDEV.P(Table22[[#This Row],[R1 PACE (of 15)]:[R3 PACE (of 15)]])</f>
        <v>#DIV/0!</v>
      </c>
    </row>
    <row r="92" spans="1:23" x14ac:dyDescent="0.2">
      <c r="A92" s="23"/>
      <c r="B92" s="24"/>
      <c r="C92" s="24"/>
      <c r="D92" s="26">
        <v>12</v>
      </c>
      <c r="E92" s="26" t="s">
        <v>31</v>
      </c>
      <c r="F92" s="26" t="s">
        <v>25</v>
      </c>
      <c r="G92" s="26">
        <v>7</v>
      </c>
      <c r="H92" s="26">
        <v>3</v>
      </c>
      <c r="I92" s="26">
        <v>12</v>
      </c>
      <c r="J92" s="24">
        <v>12</v>
      </c>
      <c r="K92" s="27"/>
      <c r="L92" s="34">
        <f ca="1">INDIRECT(ADDRESS(Table22[[#This Row],[Participat ID]],6,1,TRUE,"Overall Data"))</f>
        <v>80</v>
      </c>
      <c r="M92" s="10">
        <f ca="1">INDIRECT(ADDRESS(Table22[[#This Row],[Participat ID]],7,1,TRUE,"Overall Data"))</f>
        <v>8</v>
      </c>
      <c r="N92">
        <f ca="1">INDIRECT(ADDRESS(Table22[[#This Row],[Participat ID]],4,1,TRUE,"Gears.Pace"))</f>
        <v>9</v>
      </c>
      <c r="O92">
        <f ca="1">INDIRECT(ADDRESS(Table22[[#This Row],[Participat ID]],5,1,TRUE,"Gears.Pace"))</f>
        <v>12</v>
      </c>
      <c r="P92">
        <f ca="1">INDIRECT(ADDRESS(Table22[[#This Row],[Participat ID]],6,1,TRUE,"Gears.Pace"))</f>
        <v>23</v>
      </c>
      <c r="Q92" s="9">
        <f ca="1">AVERAGE(Table22[[#This Row],[R1 GEARS (of 30)]:[R3 GEARS (of 30)]])</f>
        <v>14.666666666666666</v>
      </c>
      <c r="R92">
        <f ca="1">_xlfn.STDEV.P(Table22[[#This Row],[R1 GEARS (of 30)]:[R3 GEARS (of 30)]])</f>
        <v>6.0184900284225957</v>
      </c>
      <c r="S92">
        <f ca="1">INDIRECT(ADDRESS(Table22[[#This Row],[Participat ID]],9,1,TRUE,"Gears.Pace"))</f>
        <v>3</v>
      </c>
      <c r="T92">
        <f ca="1">INDIRECT(ADDRESS(Table22[[#This Row],[Participat ID]],10,1,TRUE,"Gears.Pace"))</f>
        <v>4</v>
      </c>
      <c r="U92">
        <f ca="1">INDIRECT(ADDRESS(Table22[[#This Row],[Participat ID]],11,1,TRUE,"Gears.Pace"))</f>
        <v>9</v>
      </c>
      <c r="V92" s="4">
        <f ca="1">AVERAGE(Table22[[#This Row],[R1 PACE (of 15)]:[R3 PACE (of 15)]])</f>
        <v>5.333333333333333</v>
      </c>
      <c r="W92" s="4">
        <f ca="1">_xlfn.STDEV.P(Table22[[#This Row],[R1 PACE (of 15)]:[R3 PACE (of 15)]])</f>
        <v>2.6246692913372702</v>
      </c>
    </row>
    <row r="93" spans="1:23" x14ac:dyDescent="0.2">
      <c r="A93" s="25">
        <v>1</v>
      </c>
      <c r="B93" s="26">
        <v>527</v>
      </c>
      <c r="C93" s="26">
        <v>1</v>
      </c>
      <c r="D93" s="26">
        <v>12</v>
      </c>
      <c r="E93" s="26" t="s">
        <v>31</v>
      </c>
      <c r="F93" s="26" t="s">
        <v>25</v>
      </c>
      <c r="G93" s="26">
        <v>7</v>
      </c>
      <c r="H93" s="26">
        <v>3</v>
      </c>
      <c r="I93" s="26">
        <v>12</v>
      </c>
      <c r="J93" s="26">
        <v>5</v>
      </c>
      <c r="K93" s="28">
        <v>0.25</v>
      </c>
      <c r="L93" s="34">
        <f ca="1">INDIRECT(ADDRESS(Table22[[#This Row],[Participat ID]],6,1,TRUE,"Overall Data"))</f>
        <v>80</v>
      </c>
      <c r="M93" s="10">
        <f ca="1">INDIRECT(ADDRESS(Table22[[#This Row],[Participat ID]],7,1,TRUE,"Overall Data"))</f>
        <v>8</v>
      </c>
      <c r="Q93" s="9" t="e">
        <f>AVERAGE(Table22[[#This Row],[R1 GEARS (of 30)]:[R3 GEARS (of 30)]])</f>
        <v>#DIV/0!</v>
      </c>
      <c r="R93" t="e">
        <f>_xlfn.STDEV.P(Table22[[#This Row],[R1 GEARS (of 30)]:[R3 GEARS (of 30)]])</f>
        <v>#DIV/0!</v>
      </c>
      <c r="V93" t="e">
        <f>AVERAGE(Table22[[#This Row],[R1 PACE (of 15)]:[R3 PACE (of 15)]])</f>
        <v>#DIV/0!</v>
      </c>
      <c r="W93" t="e">
        <f>_xlfn.STDEV.P(Table22[[#This Row],[R1 PACE (of 15)]:[R3 PACE (of 15)]])</f>
        <v>#DIV/0!</v>
      </c>
    </row>
    <row r="94" spans="1:23" x14ac:dyDescent="0.2">
      <c r="A94" s="25">
        <v>1</v>
      </c>
      <c r="B94" s="26">
        <v>861</v>
      </c>
      <c r="C94" s="26">
        <v>1</v>
      </c>
      <c r="D94" s="26">
        <v>12</v>
      </c>
      <c r="E94" s="26" t="s">
        <v>31</v>
      </c>
      <c r="F94" s="26" t="s">
        <v>25</v>
      </c>
      <c r="G94" s="26">
        <v>7</v>
      </c>
      <c r="H94" s="26">
        <v>3</v>
      </c>
      <c r="I94" s="26">
        <v>12</v>
      </c>
      <c r="J94" s="26">
        <v>2</v>
      </c>
      <c r="K94" s="28">
        <v>0.29166666666666669</v>
      </c>
      <c r="L94" s="34">
        <f ca="1">INDIRECT(ADDRESS(Table22[[#This Row],[Participat ID]],6,1,TRUE,"Overall Data"))</f>
        <v>80</v>
      </c>
      <c r="M94" s="10">
        <f ca="1">INDIRECT(ADDRESS(Table22[[#This Row],[Participat ID]],7,1,TRUE,"Overall Data"))</f>
        <v>8</v>
      </c>
      <c r="Q94" s="9" t="e">
        <f>AVERAGE(Table22[[#This Row],[R1 GEARS (of 30)]:[R3 GEARS (of 30)]])</f>
        <v>#DIV/0!</v>
      </c>
      <c r="R94" t="e">
        <f>_xlfn.STDEV.P(Table22[[#This Row],[R1 GEARS (of 30)]:[R3 GEARS (of 30)]])</f>
        <v>#DIV/0!</v>
      </c>
      <c r="V94" t="e">
        <f>AVERAGE(Table22[[#This Row],[R1 PACE (of 15)]:[R3 PACE (of 15)]])</f>
        <v>#DIV/0!</v>
      </c>
      <c r="W94" t="e">
        <f>_xlfn.STDEV.P(Table22[[#This Row],[R1 PACE (of 15)]:[R3 PACE (of 15)]])</f>
        <v>#DIV/0!</v>
      </c>
    </row>
    <row r="95" spans="1:23" x14ac:dyDescent="0.2">
      <c r="A95" s="25">
        <v>1</v>
      </c>
      <c r="B95" s="26">
        <v>344</v>
      </c>
      <c r="C95" s="26">
        <v>1</v>
      </c>
      <c r="D95" s="26">
        <v>12</v>
      </c>
      <c r="E95" s="26" t="s">
        <v>31</v>
      </c>
      <c r="F95" s="26" t="s">
        <v>25</v>
      </c>
      <c r="G95" s="26">
        <v>7</v>
      </c>
      <c r="H95" s="26">
        <v>3</v>
      </c>
      <c r="I95" s="26">
        <v>12</v>
      </c>
      <c r="J95" s="26">
        <v>1</v>
      </c>
      <c r="K95" s="28">
        <v>0.23958333333333334</v>
      </c>
      <c r="L95" s="34">
        <f ca="1">INDIRECT(ADDRESS(Table22[[#This Row],[Participat ID]],6,1,TRUE,"Overall Data"))</f>
        <v>80</v>
      </c>
      <c r="M95" s="10">
        <f ca="1">INDIRECT(ADDRESS(Table22[[#This Row],[Participat ID]],7,1,TRUE,"Overall Data"))</f>
        <v>8</v>
      </c>
      <c r="Q95" s="9" t="e">
        <f>AVERAGE(Table22[[#This Row],[R1 GEARS (of 30)]:[R3 GEARS (of 30)]])</f>
        <v>#DIV/0!</v>
      </c>
      <c r="R95" t="e">
        <f>_xlfn.STDEV.P(Table22[[#This Row],[R1 GEARS (of 30)]:[R3 GEARS (of 30)]])</f>
        <v>#DIV/0!</v>
      </c>
      <c r="V95" t="e">
        <f>AVERAGE(Table22[[#This Row],[R1 PACE (of 15)]:[R3 PACE (of 15)]])</f>
        <v>#DIV/0!</v>
      </c>
      <c r="W95" t="e">
        <f>_xlfn.STDEV.P(Table22[[#This Row],[R1 PACE (of 15)]:[R3 PACE (of 15)]])</f>
        <v>#DIV/0!</v>
      </c>
    </row>
    <row r="96" spans="1:23" x14ac:dyDescent="0.2">
      <c r="A96" s="25">
        <v>1</v>
      </c>
      <c r="B96" s="26">
        <v>152</v>
      </c>
      <c r="C96" s="26">
        <v>1</v>
      </c>
      <c r="D96" s="26">
        <v>12</v>
      </c>
      <c r="E96" s="26" t="s">
        <v>31</v>
      </c>
      <c r="F96" s="26" t="s">
        <v>25</v>
      </c>
      <c r="G96" s="26">
        <v>7</v>
      </c>
      <c r="H96" s="26">
        <v>3</v>
      </c>
      <c r="I96" s="26">
        <v>12</v>
      </c>
      <c r="J96" s="26">
        <v>0.5</v>
      </c>
      <c r="K96" s="28">
        <v>0.1875</v>
      </c>
      <c r="L96" s="34">
        <f ca="1">INDIRECT(ADDRESS(Table22[[#This Row],[Participat ID]],6,1,TRUE,"Overall Data"))</f>
        <v>80</v>
      </c>
      <c r="M96" s="10">
        <f ca="1">INDIRECT(ADDRESS(Table22[[#This Row],[Participat ID]],7,1,TRUE,"Overall Data"))</f>
        <v>8</v>
      </c>
      <c r="Q96" s="9" t="e">
        <f>AVERAGE(Table22[[#This Row],[R1 GEARS (of 30)]:[R3 GEARS (of 30)]])</f>
        <v>#DIV/0!</v>
      </c>
      <c r="R96" t="e">
        <f>_xlfn.STDEV.P(Table22[[#This Row],[R1 GEARS (of 30)]:[R3 GEARS (of 30)]])</f>
        <v>#DIV/0!</v>
      </c>
      <c r="V96" t="e">
        <f>AVERAGE(Table22[[#This Row],[R1 PACE (of 15)]:[R3 PACE (of 15)]])</f>
        <v>#DIV/0!</v>
      </c>
      <c r="W96" t="e">
        <f>_xlfn.STDEV.P(Table22[[#This Row],[R1 PACE (of 15)]:[R3 PACE (of 15)]])</f>
        <v>#DIV/0!</v>
      </c>
    </row>
    <row r="97" spans="1:23" x14ac:dyDescent="0.2">
      <c r="A97" s="23">
        <v>1</v>
      </c>
      <c r="B97" s="24">
        <v>694</v>
      </c>
      <c r="C97" s="24">
        <v>1</v>
      </c>
      <c r="D97" s="24">
        <v>12</v>
      </c>
      <c r="E97" s="24" t="s">
        <v>31</v>
      </c>
      <c r="F97" s="24" t="s">
        <v>25</v>
      </c>
      <c r="G97" s="24">
        <v>7</v>
      </c>
      <c r="H97" s="24">
        <v>3</v>
      </c>
      <c r="I97" s="24">
        <v>12</v>
      </c>
      <c r="J97" s="24">
        <v>0.25</v>
      </c>
      <c r="K97" s="27">
        <v>0.15277777777777776</v>
      </c>
      <c r="L97" s="34">
        <f ca="1">INDIRECT(ADDRESS(Table22[[#This Row],[Participat ID]],6,1,TRUE,"Overall Data"))</f>
        <v>80</v>
      </c>
      <c r="M97" s="10">
        <f ca="1">INDIRECT(ADDRESS(Table22[[#This Row],[Participat ID]],7,1,TRUE,"Overall Data"))</f>
        <v>8</v>
      </c>
      <c r="Q97" s="9" t="e">
        <f>AVERAGE(Table22[[#This Row],[R1 GEARS (of 30)]:[R3 GEARS (of 30)]])</f>
        <v>#DIV/0!</v>
      </c>
      <c r="R97" t="e">
        <f>_xlfn.STDEV.P(Table22[[#This Row],[R1 GEARS (of 30)]:[R3 GEARS (of 30)]])</f>
        <v>#DIV/0!</v>
      </c>
      <c r="V97" t="e">
        <f>AVERAGE(Table22[[#This Row],[R1 PACE (of 15)]:[R3 PACE (of 15)]])</f>
        <v>#DIV/0!</v>
      </c>
      <c r="W97" t="e">
        <f>_xlfn.STDEV.P(Table22[[#This Row],[R1 PACE (of 15)]:[R3 PACE (of 15)]])</f>
        <v>#DIV/0!</v>
      </c>
    </row>
    <row r="98" spans="1:23" x14ac:dyDescent="0.2">
      <c r="A98" s="23"/>
      <c r="B98" s="24"/>
      <c r="C98" s="24"/>
      <c r="D98" s="26">
        <v>18</v>
      </c>
      <c r="E98" s="26" t="s">
        <v>39</v>
      </c>
      <c r="F98" s="26" t="s">
        <v>30</v>
      </c>
      <c r="G98" s="26">
        <v>7</v>
      </c>
      <c r="H98" s="26">
        <v>3</v>
      </c>
      <c r="I98" s="26">
        <v>12</v>
      </c>
      <c r="J98" s="24">
        <v>12</v>
      </c>
      <c r="K98" s="27"/>
      <c r="L98" s="34">
        <f ca="1">INDIRECT(ADDRESS(Table22[[#This Row],[Participat ID]],6,1,TRUE,"Overall Data"))</f>
        <v>90</v>
      </c>
      <c r="M98" s="10">
        <f ca="1">INDIRECT(ADDRESS(Table22[[#This Row],[Participat ID]],7,1,TRUE,"Overall Data"))</f>
        <v>7</v>
      </c>
      <c r="N98">
        <f ca="1">INDIRECT(ADDRESS(Table22[[#This Row],[Participat ID]],4,1,TRUE,"Gears.Pace"))</f>
        <v>29</v>
      </c>
      <c r="O98">
        <f ca="1">INDIRECT(ADDRESS(Table22[[#This Row],[Participat ID]],5,1,TRUE,"Gears.Pace"))</f>
        <v>22</v>
      </c>
      <c r="P98">
        <f ca="1">INDIRECT(ADDRESS(Table22[[#This Row],[Participat ID]],6,1,TRUE,"Gears.Pace"))</f>
        <v>25</v>
      </c>
      <c r="Q98" s="9">
        <f ca="1">AVERAGE(Table22[[#This Row],[R1 GEARS (of 30)]:[R3 GEARS (of 30)]])</f>
        <v>25.333333333333332</v>
      </c>
      <c r="R98">
        <f ca="1">_xlfn.STDEV.P(Table22[[#This Row],[R1 GEARS (of 30)]:[R3 GEARS (of 30)]])</f>
        <v>2.8674417556808756</v>
      </c>
      <c r="S98">
        <f ca="1">INDIRECT(ADDRESS(Table22[[#This Row],[Participat ID]],9,1,TRUE,"Gears.Pace"))</f>
        <v>13</v>
      </c>
      <c r="T98">
        <f ca="1">INDIRECT(ADDRESS(Table22[[#This Row],[Participat ID]],10,1,TRUE,"Gears.Pace"))</f>
        <v>10</v>
      </c>
      <c r="U98">
        <f ca="1">INDIRECT(ADDRESS(Table22[[#This Row],[Participat ID]],11,1,TRUE,"Gears.Pace"))</f>
        <v>13</v>
      </c>
      <c r="V98">
        <f ca="1">AVERAGE(Table22[[#This Row],[R1 PACE (of 15)]:[R3 PACE (of 15)]])</f>
        <v>12</v>
      </c>
      <c r="W98">
        <f ca="1">_xlfn.STDEV.P(Table22[[#This Row],[R1 PACE (of 15)]:[R3 PACE (of 15)]])</f>
        <v>1.4142135623730951</v>
      </c>
    </row>
    <row r="99" spans="1:23" x14ac:dyDescent="0.2">
      <c r="A99" s="25">
        <v>1</v>
      </c>
      <c r="B99" s="26">
        <v>507</v>
      </c>
      <c r="C99" s="26">
        <v>1</v>
      </c>
      <c r="D99" s="26">
        <v>18</v>
      </c>
      <c r="E99" s="26" t="s">
        <v>39</v>
      </c>
      <c r="F99" s="26" t="s">
        <v>30</v>
      </c>
      <c r="G99" s="26">
        <v>7</v>
      </c>
      <c r="H99" s="26">
        <v>3</v>
      </c>
      <c r="I99" s="26">
        <v>12</v>
      </c>
      <c r="J99" s="26">
        <v>5</v>
      </c>
      <c r="K99" s="28">
        <v>0.25</v>
      </c>
      <c r="L99" s="34">
        <f ca="1">INDIRECT(ADDRESS(Table22[[#This Row],[Participat ID]],6,1,TRUE,"Overall Data"))</f>
        <v>90</v>
      </c>
      <c r="M99" s="10">
        <f ca="1">INDIRECT(ADDRESS(Table22[[#This Row],[Participat ID]],7,1,TRUE,"Overall Data"))</f>
        <v>7</v>
      </c>
      <c r="Q99" s="9" t="e">
        <f>AVERAGE(Table22[[#This Row],[R1 GEARS (of 30)]:[R3 GEARS (of 30)]])</f>
        <v>#DIV/0!</v>
      </c>
      <c r="R99" t="e">
        <f>_xlfn.STDEV.P(Table22[[#This Row],[R1 GEARS (of 30)]:[R3 GEARS (of 30)]])</f>
        <v>#DIV/0!</v>
      </c>
      <c r="V99" t="e">
        <f>AVERAGE(Table22[[#This Row],[R1 PACE (of 15)]:[R3 PACE (of 15)]])</f>
        <v>#DIV/0!</v>
      </c>
      <c r="W99" t="e">
        <f>_xlfn.STDEV.P(Table22[[#This Row],[R1 PACE (of 15)]:[R3 PACE (of 15)]])</f>
        <v>#DIV/0!</v>
      </c>
    </row>
    <row r="100" spans="1:23" x14ac:dyDescent="0.2">
      <c r="A100" s="25">
        <v>1</v>
      </c>
      <c r="B100" s="26">
        <v>226</v>
      </c>
      <c r="C100" s="26">
        <v>1</v>
      </c>
      <c r="D100" s="26">
        <v>18</v>
      </c>
      <c r="E100" s="26" t="s">
        <v>39</v>
      </c>
      <c r="F100" s="26" t="s">
        <v>30</v>
      </c>
      <c r="G100" s="26">
        <v>7</v>
      </c>
      <c r="H100" s="26">
        <v>3</v>
      </c>
      <c r="I100" s="26">
        <v>12</v>
      </c>
      <c r="J100" s="26">
        <v>2</v>
      </c>
      <c r="K100" s="28">
        <v>0.29166666666666669</v>
      </c>
      <c r="L100" s="34">
        <f ca="1">INDIRECT(ADDRESS(Table22[[#This Row],[Participat ID]],6,1,TRUE,"Overall Data"))</f>
        <v>90</v>
      </c>
      <c r="M100" s="10">
        <f ca="1">INDIRECT(ADDRESS(Table22[[#This Row],[Participat ID]],7,1,TRUE,"Overall Data"))</f>
        <v>7</v>
      </c>
      <c r="Q100" s="9" t="e">
        <f>AVERAGE(Table22[[#This Row],[R1 GEARS (of 30)]:[R3 GEARS (of 30)]])</f>
        <v>#DIV/0!</v>
      </c>
      <c r="R100" t="e">
        <f>_xlfn.STDEV.P(Table22[[#This Row],[R1 GEARS (of 30)]:[R3 GEARS (of 30)]])</f>
        <v>#DIV/0!</v>
      </c>
      <c r="V100" t="e">
        <f>AVERAGE(Table22[[#This Row],[R1 PACE (of 15)]:[R3 PACE (of 15)]])</f>
        <v>#DIV/0!</v>
      </c>
      <c r="W100" t="e">
        <f>_xlfn.STDEV.P(Table22[[#This Row],[R1 PACE (of 15)]:[R3 PACE (of 15)]])</f>
        <v>#DIV/0!</v>
      </c>
    </row>
    <row r="101" spans="1:23" x14ac:dyDescent="0.2">
      <c r="A101" s="25">
        <v>1</v>
      </c>
      <c r="B101" s="26">
        <v>530</v>
      </c>
      <c r="C101" s="26">
        <v>1</v>
      </c>
      <c r="D101" s="26">
        <v>18</v>
      </c>
      <c r="E101" s="26" t="s">
        <v>39</v>
      </c>
      <c r="F101" s="26" t="s">
        <v>30</v>
      </c>
      <c r="G101" s="26">
        <v>7</v>
      </c>
      <c r="H101" s="26">
        <v>3</v>
      </c>
      <c r="I101" s="26">
        <v>12</v>
      </c>
      <c r="J101" s="26">
        <v>1</v>
      </c>
      <c r="K101" s="28">
        <v>0.23958333333333334</v>
      </c>
      <c r="L101" s="34">
        <f ca="1">INDIRECT(ADDRESS(Table22[[#This Row],[Participat ID]],6,1,TRUE,"Overall Data"))</f>
        <v>90</v>
      </c>
      <c r="M101" s="10">
        <f ca="1">INDIRECT(ADDRESS(Table22[[#This Row],[Participat ID]],7,1,TRUE,"Overall Data"))</f>
        <v>7</v>
      </c>
      <c r="Q101" s="9" t="e">
        <f>AVERAGE(Table22[[#This Row],[R1 GEARS (of 30)]:[R3 GEARS (of 30)]])</f>
        <v>#DIV/0!</v>
      </c>
      <c r="R101" t="e">
        <f>_xlfn.STDEV.P(Table22[[#This Row],[R1 GEARS (of 30)]:[R3 GEARS (of 30)]])</f>
        <v>#DIV/0!</v>
      </c>
      <c r="V101" t="e">
        <f>AVERAGE(Table22[[#This Row],[R1 PACE (of 15)]:[R3 PACE (of 15)]])</f>
        <v>#DIV/0!</v>
      </c>
      <c r="W101" t="e">
        <f>_xlfn.STDEV.P(Table22[[#This Row],[R1 PACE (of 15)]:[R3 PACE (of 15)]])</f>
        <v>#DIV/0!</v>
      </c>
    </row>
    <row r="102" spans="1:23" x14ac:dyDescent="0.2">
      <c r="A102" s="25">
        <v>1</v>
      </c>
      <c r="B102" s="26">
        <v>91</v>
      </c>
      <c r="C102" s="26">
        <v>1</v>
      </c>
      <c r="D102" s="26">
        <v>18</v>
      </c>
      <c r="E102" s="26" t="s">
        <v>39</v>
      </c>
      <c r="F102" s="26" t="s">
        <v>30</v>
      </c>
      <c r="G102" s="26">
        <v>7</v>
      </c>
      <c r="H102" s="26">
        <v>3</v>
      </c>
      <c r="I102" s="26">
        <v>12</v>
      </c>
      <c r="J102" s="26">
        <v>0.5</v>
      </c>
      <c r="K102" s="28">
        <v>0.1875</v>
      </c>
      <c r="L102" s="34">
        <f ca="1">INDIRECT(ADDRESS(Table22[[#This Row],[Participat ID]],6,1,TRUE,"Overall Data"))</f>
        <v>90</v>
      </c>
      <c r="M102" s="10">
        <f ca="1">INDIRECT(ADDRESS(Table22[[#This Row],[Participat ID]],7,1,TRUE,"Overall Data"))</f>
        <v>7</v>
      </c>
      <c r="Q102" s="9" t="e">
        <f>AVERAGE(Table22[[#This Row],[R1 GEARS (of 30)]:[R3 GEARS (of 30)]])</f>
        <v>#DIV/0!</v>
      </c>
      <c r="R102" t="e">
        <f>_xlfn.STDEV.P(Table22[[#This Row],[R1 GEARS (of 30)]:[R3 GEARS (of 30)]])</f>
        <v>#DIV/0!</v>
      </c>
      <c r="V102" t="e">
        <f>AVERAGE(Table22[[#This Row],[R1 PACE (of 15)]:[R3 PACE (of 15)]])</f>
        <v>#DIV/0!</v>
      </c>
      <c r="W102" t="e">
        <f>_xlfn.STDEV.P(Table22[[#This Row],[R1 PACE (of 15)]:[R3 PACE (of 15)]])</f>
        <v>#DIV/0!</v>
      </c>
    </row>
    <row r="103" spans="1:23" x14ac:dyDescent="0.2">
      <c r="A103" s="23">
        <v>1</v>
      </c>
      <c r="B103" s="24">
        <v>875</v>
      </c>
      <c r="C103" s="24">
        <v>1</v>
      </c>
      <c r="D103" s="24">
        <v>18</v>
      </c>
      <c r="E103" s="24" t="s">
        <v>39</v>
      </c>
      <c r="F103" s="24" t="s">
        <v>30</v>
      </c>
      <c r="G103" s="24">
        <v>7</v>
      </c>
      <c r="H103" s="24">
        <v>3</v>
      </c>
      <c r="I103" s="24">
        <v>12</v>
      </c>
      <c r="J103" s="24">
        <v>0.25</v>
      </c>
      <c r="K103" s="27">
        <v>0.15277777777777776</v>
      </c>
      <c r="L103" s="34">
        <f ca="1">INDIRECT(ADDRESS(Table22[[#This Row],[Participat ID]],6,1,TRUE,"Overall Data"))</f>
        <v>90</v>
      </c>
      <c r="M103" s="10">
        <f ca="1">INDIRECT(ADDRESS(Table22[[#This Row],[Participat ID]],7,1,TRUE,"Overall Data"))</f>
        <v>7</v>
      </c>
      <c r="Q103" s="9" t="e">
        <f>AVERAGE(Table22[[#This Row],[R1 GEARS (of 30)]:[R3 GEARS (of 30)]])</f>
        <v>#DIV/0!</v>
      </c>
      <c r="R103" t="e">
        <f>_xlfn.STDEV.P(Table22[[#This Row],[R1 GEARS (of 30)]:[R3 GEARS (of 30)]])</f>
        <v>#DIV/0!</v>
      </c>
      <c r="V103" t="e">
        <f>AVERAGE(Table22[[#This Row],[R1 PACE (of 15)]:[R3 PACE (of 15)]])</f>
        <v>#DIV/0!</v>
      </c>
      <c r="W103" t="e">
        <f>_xlfn.STDEV.P(Table22[[#This Row],[R1 PACE (of 15)]:[R3 PACE (of 15)]])</f>
        <v>#DIV/0!</v>
      </c>
    </row>
    <row r="104" spans="1:23" x14ac:dyDescent="0.2">
      <c r="A104" s="23"/>
      <c r="B104" s="24"/>
      <c r="C104" s="24"/>
      <c r="D104" s="26">
        <v>15</v>
      </c>
      <c r="E104" s="26" t="s">
        <v>36</v>
      </c>
      <c r="F104" s="26" t="s">
        <v>27</v>
      </c>
      <c r="G104" s="26">
        <v>8</v>
      </c>
      <c r="H104" s="26">
        <v>4</v>
      </c>
      <c r="I104" s="32">
        <v>0.32847222222222222</v>
      </c>
      <c r="J104" s="24">
        <v>12</v>
      </c>
      <c r="K104" s="27"/>
      <c r="L104" s="34">
        <f ca="1">INDIRECT(ADDRESS(Table22[[#This Row],[Participat ID]],6,1,TRUE,"Overall Data"))</f>
        <v>100</v>
      </c>
      <c r="M104" s="10">
        <f ca="1">INDIRECT(ADDRESS(Table22[[#This Row],[Participat ID]],7,1,TRUE,"Overall Data"))</f>
        <v>13</v>
      </c>
      <c r="N104">
        <f ca="1">INDIRECT(ADDRESS(Table22[[#This Row],[Participat ID]],4,1,TRUE,"Gears.Pace"))</f>
        <v>30</v>
      </c>
      <c r="O104">
        <f ca="1">INDIRECT(ADDRESS(Table22[[#This Row],[Participat ID]],5,1,TRUE,"Gears.Pace"))</f>
        <v>29</v>
      </c>
      <c r="P104">
        <f ca="1">INDIRECT(ADDRESS(Table22[[#This Row],[Participat ID]],6,1,TRUE,"Gears.Pace"))</f>
        <v>29</v>
      </c>
      <c r="Q104" s="9">
        <f ca="1">AVERAGE(Table22[[#This Row],[R1 GEARS (of 30)]:[R3 GEARS (of 30)]])</f>
        <v>29.333333333333332</v>
      </c>
      <c r="R104">
        <f ca="1">_xlfn.STDEV.P(Table22[[#This Row],[R1 GEARS (of 30)]:[R3 GEARS (of 30)]])</f>
        <v>0.47140452079103168</v>
      </c>
      <c r="S104">
        <f ca="1">INDIRECT(ADDRESS(Table22[[#This Row],[Participat ID]],9,1,TRUE,"Gears.Pace"))</f>
        <v>15</v>
      </c>
      <c r="T104">
        <f ca="1">INDIRECT(ADDRESS(Table22[[#This Row],[Participat ID]],10,1,TRUE,"Gears.Pace"))</f>
        <v>14</v>
      </c>
      <c r="U104">
        <f ca="1">INDIRECT(ADDRESS(Table22[[#This Row],[Participat ID]],11,1,TRUE,"Gears.Pace"))</f>
        <v>14</v>
      </c>
      <c r="V104">
        <f ca="1">AVERAGE(Table22[[#This Row],[R1 PACE (of 15)]:[R3 PACE (of 15)]])</f>
        <v>14.333333333333334</v>
      </c>
      <c r="W104">
        <f ca="1">_xlfn.STDEV.P(Table22[[#This Row],[R1 PACE (of 15)]:[R3 PACE (of 15)]])</f>
        <v>0.47140452079103168</v>
      </c>
    </row>
    <row r="105" spans="1:23" x14ac:dyDescent="0.2">
      <c r="A105" s="25">
        <v>1</v>
      </c>
      <c r="B105" s="26">
        <v>257</v>
      </c>
      <c r="C105" s="26">
        <v>1</v>
      </c>
      <c r="D105" s="26">
        <v>15</v>
      </c>
      <c r="E105" s="26" t="s">
        <v>36</v>
      </c>
      <c r="F105" s="26" t="s">
        <v>27</v>
      </c>
      <c r="G105" s="26">
        <v>8</v>
      </c>
      <c r="H105" s="26">
        <v>4</v>
      </c>
      <c r="I105" s="32">
        <v>0.32847222222222222</v>
      </c>
      <c r="J105" s="26">
        <v>5</v>
      </c>
      <c r="K105" s="28">
        <v>0.12013888888888889</v>
      </c>
      <c r="L105" s="34">
        <f ca="1">INDIRECT(ADDRESS(Table22[[#This Row],[Participat ID]],6,1,TRUE,"Overall Data"))</f>
        <v>100</v>
      </c>
      <c r="M105" s="10">
        <f ca="1">INDIRECT(ADDRESS(Table22[[#This Row],[Participat ID]],7,1,TRUE,"Overall Data"))</f>
        <v>13</v>
      </c>
      <c r="Q105" s="9" t="e">
        <f>AVERAGE(Table22[[#This Row],[R1 GEARS (of 30)]:[R3 GEARS (of 30)]])</f>
        <v>#DIV/0!</v>
      </c>
      <c r="R105" t="e">
        <f>_xlfn.STDEV.P(Table22[[#This Row],[R1 GEARS (of 30)]:[R3 GEARS (of 30)]])</f>
        <v>#DIV/0!</v>
      </c>
      <c r="V105" t="e">
        <f>AVERAGE(Table22[[#This Row],[R1 PACE (of 15)]:[R3 PACE (of 15)]])</f>
        <v>#DIV/0!</v>
      </c>
      <c r="W105" t="e">
        <f>_xlfn.STDEV.P(Table22[[#This Row],[R1 PACE (of 15)]:[R3 PACE (of 15)]])</f>
        <v>#DIV/0!</v>
      </c>
    </row>
    <row r="106" spans="1:23" x14ac:dyDescent="0.2">
      <c r="A106" s="25">
        <v>1</v>
      </c>
      <c r="B106" s="26">
        <v>384</v>
      </c>
      <c r="C106" s="26">
        <v>1</v>
      </c>
      <c r="D106" s="26">
        <v>15</v>
      </c>
      <c r="E106" s="26" t="s">
        <v>36</v>
      </c>
      <c r="F106" s="26" t="s">
        <v>27</v>
      </c>
      <c r="G106" s="26">
        <v>8</v>
      </c>
      <c r="H106" s="26">
        <v>4</v>
      </c>
      <c r="I106" s="32">
        <v>0.32847222222222222</v>
      </c>
      <c r="J106" s="26">
        <v>2</v>
      </c>
      <c r="K106" s="28">
        <v>0.1875</v>
      </c>
      <c r="L106" s="34">
        <f ca="1">INDIRECT(ADDRESS(Table22[[#This Row],[Participat ID]],6,1,TRUE,"Overall Data"))</f>
        <v>100</v>
      </c>
      <c r="M106" s="10">
        <f ca="1">INDIRECT(ADDRESS(Table22[[#This Row],[Participat ID]],7,1,TRUE,"Overall Data"))</f>
        <v>13</v>
      </c>
      <c r="Q106" s="9" t="e">
        <f>AVERAGE(Table22[[#This Row],[R1 GEARS (of 30)]:[R3 GEARS (of 30)]])</f>
        <v>#DIV/0!</v>
      </c>
      <c r="R106" t="e">
        <f>_xlfn.STDEV.P(Table22[[#This Row],[R1 GEARS (of 30)]:[R3 GEARS (of 30)]])</f>
        <v>#DIV/0!</v>
      </c>
      <c r="V106" t="e">
        <f>AVERAGE(Table22[[#This Row],[R1 PACE (of 15)]:[R3 PACE (of 15)]])</f>
        <v>#DIV/0!</v>
      </c>
      <c r="W106" t="e">
        <f>_xlfn.STDEV.P(Table22[[#This Row],[R1 PACE (of 15)]:[R3 PACE (of 15)]])</f>
        <v>#DIV/0!</v>
      </c>
    </row>
    <row r="107" spans="1:23" x14ac:dyDescent="0.2">
      <c r="A107" s="25">
        <v>1</v>
      </c>
      <c r="B107" s="26">
        <v>345</v>
      </c>
      <c r="C107" s="26">
        <v>1</v>
      </c>
      <c r="D107" s="26">
        <v>15</v>
      </c>
      <c r="E107" s="26" t="s">
        <v>36</v>
      </c>
      <c r="F107" s="26" t="s">
        <v>27</v>
      </c>
      <c r="G107" s="26">
        <v>8</v>
      </c>
      <c r="H107" s="26">
        <v>4</v>
      </c>
      <c r="I107" s="32">
        <v>0.32847222222222222</v>
      </c>
      <c r="J107" s="26">
        <v>1</v>
      </c>
      <c r="K107" s="28">
        <v>0.15625</v>
      </c>
      <c r="L107" s="34">
        <f ca="1">INDIRECT(ADDRESS(Table22[[#This Row],[Participat ID]],6,1,TRUE,"Overall Data"))</f>
        <v>100</v>
      </c>
      <c r="M107" s="10">
        <f ca="1">INDIRECT(ADDRESS(Table22[[#This Row],[Participat ID]],7,1,TRUE,"Overall Data"))</f>
        <v>13</v>
      </c>
      <c r="Q107" s="9" t="e">
        <f>AVERAGE(Table22[[#This Row],[R1 GEARS (of 30)]:[R3 GEARS (of 30)]])</f>
        <v>#DIV/0!</v>
      </c>
      <c r="R107" t="e">
        <f>_xlfn.STDEV.P(Table22[[#This Row],[R1 GEARS (of 30)]:[R3 GEARS (of 30)]])</f>
        <v>#DIV/0!</v>
      </c>
      <c r="V107" t="e">
        <f>AVERAGE(Table22[[#This Row],[R1 PACE (of 15)]:[R3 PACE (of 15)]])</f>
        <v>#DIV/0!</v>
      </c>
      <c r="W107" t="e">
        <f>_xlfn.STDEV.P(Table22[[#This Row],[R1 PACE (of 15)]:[R3 PACE (of 15)]])</f>
        <v>#DIV/0!</v>
      </c>
    </row>
    <row r="108" spans="1:23" x14ac:dyDescent="0.2">
      <c r="A108" s="25">
        <v>1</v>
      </c>
      <c r="B108" s="26">
        <v>378</v>
      </c>
      <c r="C108" s="26">
        <v>1</v>
      </c>
      <c r="D108" s="26">
        <v>15</v>
      </c>
      <c r="E108" s="26" t="s">
        <v>36</v>
      </c>
      <c r="F108" s="26" t="s">
        <v>27</v>
      </c>
      <c r="G108" s="26">
        <v>8</v>
      </c>
      <c r="H108" s="26">
        <v>4</v>
      </c>
      <c r="I108" s="32">
        <v>0.32847222222222222</v>
      </c>
      <c r="J108" s="26">
        <v>0.5</v>
      </c>
      <c r="K108" s="28">
        <v>0.18194444444444444</v>
      </c>
      <c r="L108" s="34">
        <f ca="1">INDIRECT(ADDRESS(Table22[[#This Row],[Participat ID]],6,1,TRUE,"Overall Data"))</f>
        <v>100</v>
      </c>
      <c r="M108" s="10">
        <f ca="1">INDIRECT(ADDRESS(Table22[[#This Row],[Participat ID]],7,1,TRUE,"Overall Data"))</f>
        <v>13</v>
      </c>
      <c r="Q108" s="9" t="e">
        <f>AVERAGE(Table22[[#This Row],[R1 GEARS (of 30)]:[R3 GEARS (of 30)]])</f>
        <v>#DIV/0!</v>
      </c>
      <c r="R108" t="e">
        <f>_xlfn.STDEV.P(Table22[[#This Row],[R1 GEARS (of 30)]:[R3 GEARS (of 30)]])</f>
        <v>#DIV/0!</v>
      </c>
      <c r="V108" t="e">
        <f>AVERAGE(Table22[[#This Row],[R1 PACE (of 15)]:[R3 PACE (of 15)]])</f>
        <v>#DIV/0!</v>
      </c>
      <c r="W108" t="e">
        <f>_xlfn.STDEV.P(Table22[[#This Row],[R1 PACE (of 15)]:[R3 PACE (of 15)]])</f>
        <v>#DIV/0!</v>
      </c>
    </row>
    <row r="109" spans="1:23" x14ac:dyDescent="0.2">
      <c r="A109" s="23">
        <v>1</v>
      </c>
      <c r="B109" s="24">
        <v>486</v>
      </c>
      <c r="C109" s="24">
        <v>1</v>
      </c>
      <c r="D109" s="24">
        <v>15</v>
      </c>
      <c r="E109" s="24" t="s">
        <v>36</v>
      </c>
      <c r="F109" s="24" t="s">
        <v>27</v>
      </c>
      <c r="G109" s="24">
        <v>8</v>
      </c>
      <c r="H109" s="24">
        <v>4</v>
      </c>
      <c r="I109" s="29">
        <v>0.32847222222222222</v>
      </c>
      <c r="J109" s="24">
        <v>0.25</v>
      </c>
      <c r="K109" s="27">
        <v>4.5138888888888888E-2</v>
      </c>
      <c r="L109" s="34">
        <f ca="1">INDIRECT(ADDRESS(Table22[[#This Row],[Participat ID]],6,1,TRUE,"Overall Data"))</f>
        <v>100</v>
      </c>
      <c r="M109" s="10">
        <f ca="1">INDIRECT(ADDRESS(Table22[[#This Row],[Participat ID]],7,1,TRUE,"Overall Data"))</f>
        <v>13</v>
      </c>
      <c r="Q109" s="9" t="e">
        <f>AVERAGE(Table22[[#This Row],[R1 GEARS (of 30)]:[R3 GEARS (of 30)]])</f>
        <v>#DIV/0!</v>
      </c>
      <c r="R109" t="e">
        <f>_xlfn.STDEV.P(Table22[[#This Row],[R1 GEARS (of 30)]:[R3 GEARS (of 30)]])</f>
        <v>#DIV/0!</v>
      </c>
      <c r="V109" t="e">
        <f>AVERAGE(Table22[[#This Row],[R1 PACE (of 15)]:[R3 PACE (of 15)]])</f>
        <v>#DIV/0!</v>
      </c>
      <c r="W109" t="e">
        <f>_xlfn.STDEV.P(Table22[[#This Row],[R1 PACE (of 15)]:[R3 PACE (of 15)]])</f>
        <v>#DIV/0!</v>
      </c>
    </row>
    <row r="110" spans="1:23" x14ac:dyDescent="0.2">
      <c r="A110" s="23"/>
      <c r="B110" s="24"/>
      <c r="C110" s="24"/>
      <c r="D110" s="26">
        <v>20</v>
      </c>
      <c r="E110" s="26" t="s">
        <v>98</v>
      </c>
      <c r="F110" s="26" t="s">
        <v>27</v>
      </c>
      <c r="G110" s="26">
        <v>8</v>
      </c>
      <c r="H110" s="26">
        <v>4</v>
      </c>
      <c r="I110" s="32">
        <v>0.42569444444444443</v>
      </c>
      <c r="J110" s="24">
        <v>12</v>
      </c>
      <c r="K110" s="27"/>
      <c r="L110" s="34">
        <f ca="1">INDIRECT(ADDRESS(Table22[[#This Row],[Participat ID]],6,1,TRUE,"Overall Data"))</f>
        <v>100</v>
      </c>
      <c r="M110" s="10">
        <f ca="1">INDIRECT(ADDRESS(Table22[[#This Row],[Participat ID]],7,1,TRUE,"Overall Data"))</f>
        <v>14</v>
      </c>
      <c r="N110">
        <f ca="1">INDIRECT(ADDRESS(Table22[[#This Row],[Participat ID]],4,1,TRUE,"Gears.Pace"))</f>
        <v>21</v>
      </c>
      <c r="O110">
        <f ca="1">INDIRECT(ADDRESS(Table22[[#This Row],[Participat ID]],5,1,TRUE,"Gears.Pace"))</f>
        <v>29</v>
      </c>
      <c r="P110">
        <f ca="1">INDIRECT(ADDRESS(Table22[[#This Row],[Participat ID]],6,1,TRUE,"Gears.Pace"))</f>
        <v>0</v>
      </c>
      <c r="Q110" s="9">
        <f ca="1">AVERAGE(Table22[[#This Row],[R1 GEARS (of 30)]:[R3 GEARS (of 30)]])</f>
        <v>16.666666666666668</v>
      </c>
      <c r="R110">
        <f ca="1">_xlfn.STDEV.P(Table22[[#This Row],[R1 GEARS (of 30)]:[R3 GEARS (of 30)]])</f>
        <v>12.229290885229426</v>
      </c>
      <c r="S110">
        <f ca="1">INDIRECT(ADDRESS(Table22[[#This Row],[Participat ID]],9,1,TRUE,"Gears.Pace"))</f>
        <v>10</v>
      </c>
      <c r="T110">
        <f ca="1">INDIRECT(ADDRESS(Table22[[#This Row],[Participat ID]],10,1,TRUE,"Gears.Pace"))</f>
        <v>14</v>
      </c>
      <c r="U110">
        <f ca="1">INDIRECT(ADDRESS(Table22[[#This Row],[Participat ID]],11,1,TRUE,"Gears.Pace"))</f>
        <v>0</v>
      </c>
      <c r="V110">
        <f ca="1">AVERAGE(Table22[[#This Row],[R1 PACE (of 15)]:[R3 PACE (of 15)]])</f>
        <v>8</v>
      </c>
      <c r="W110">
        <f ca="1">_xlfn.STDEV.P(Table22[[#This Row],[R1 PACE (of 15)]:[R3 PACE (of 15)]])</f>
        <v>5.8878405775518976</v>
      </c>
    </row>
    <row r="111" spans="1:23" x14ac:dyDescent="0.2">
      <c r="A111" s="25">
        <v>1</v>
      </c>
      <c r="B111" s="26">
        <v>642</v>
      </c>
      <c r="C111" s="26">
        <v>1</v>
      </c>
      <c r="D111" s="26">
        <v>20</v>
      </c>
      <c r="E111" s="26" t="s">
        <v>98</v>
      </c>
      <c r="F111" s="26" t="s">
        <v>27</v>
      </c>
      <c r="G111" s="26">
        <v>8</v>
      </c>
      <c r="H111" s="26">
        <v>4</v>
      </c>
      <c r="I111" s="32">
        <v>0.42569444444444443</v>
      </c>
      <c r="J111" s="26">
        <v>5</v>
      </c>
      <c r="K111" s="28">
        <v>0.20833333333333334</v>
      </c>
      <c r="L111" s="34">
        <f ca="1">INDIRECT(ADDRESS(Table22[[#This Row],[Participat ID]],6,1,TRUE,"Overall Data"))</f>
        <v>100</v>
      </c>
      <c r="M111" s="10">
        <f ca="1">INDIRECT(ADDRESS(Table22[[#This Row],[Participat ID]],7,1,TRUE,"Overall Data"))</f>
        <v>14</v>
      </c>
      <c r="Q111" s="9" t="e">
        <f>AVERAGE(Table22[[#This Row],[R1 GEARS (of 30)]:[R3 GEARS (of 30)]])</f>
        <v>#DIV/0!</v>
      </c>
      <c r="R111" t="e">
        <f>_xlfn.STDEV.P(Table22[[#This Row],[R1 GEARS (of 30)]:[R3 GEARS (of 30)]])</f>
        <v>#DIV/0!</v>
      </c>
      <c r="V111" t="e">
        <f>AVERAGE(Table22[[#This Row],[R1 PACE (of 15)]:[R3 PACE (of 15)]])</f>
        <v>#DIV/0!</v>
      </c>
      <c r="W111" t="e">
        <f>_xlfn.STDEV.P(Table22[[#This Row],[R1 PACE (of 15)]:[R3 PACE (of 15)]])</f>
        <v>#DIV/0!</v>
      </c>
    </row>
    <row r="112" spans="1:23" x14ac:dyDescent="0.2">
      <c r="A112" s="25">
        <v>1</v>
      </c>
      <c r="B112" s="26">
        <v>164</v>
      </c>
      <c r="C112" s="26">
        <v>1</v>
      </c>
      <c r="D112" s="26">
        <v>20</v>
      </c>
      <c r="E112" s="26" t="s">
        <v>98</v>
      </c>
      <c r="F112" s="26" t="s">
        <v>27</v>
      </c>
      <c r="G112" s="26">
        <v>8</v>
      </c>
      <c r="H112" s="26">
        <v>4</v>
      </c>
      <c r="I112" s="32">
        <v>0.42569444444444443</v>
      </c>
      <c r="J112" s="26">
        <v>2</v>
      </c>
      <c r="K112" s="28">
        <v>0.25</v>
      </c>
      <c r="L112" s="34">
        <f ca="1">INDIRECT(ADDRESS(Table22[[#This Row],[Participat ID]],6,1,TRUE,"Overall Data"))</f>
        <v>100</v>
      </c>
      <c r="M112" s="10">
        <f ca="1">INDIRECT(ADDRESS(Table22[[#This Row],[Participat ID]],7,1,TRUE,"Overall Data"))</f>
        <v>14</v>
      </c>
      <c r="Q112" s="9" t="e">
        <f>AVERAGE(Table22[[#This Row],[R1 GEARS (of 30)]:[R3 GEARS (of 30)]])</f>
        <v>#DIV/0!</v>
      </c>
      <c r="R112" t="e">
        <f>_xlfn.STDEV.P(Table22[[#This Row],[R1 GEARS (of 30)]:[R3 GEARS (of 30)]])</f>
        <v>#DIV/0!</v>
      </c>
      <c r="V112" t="e">
        <f>AVERAGE(Table22[[#This Row],[R1 PACE (of 15)]:[R3 PACE (of 15)]])</f>
        <v>#DIV/0!</v>
      </c>
      <c r="W112" t="e">
        <f>_xlfn.STDEV.P(Table22[[#This Row],[R1 PACE (of 15)]:[R3 PACE (of 15)]])</f>
        <v>#DIV/0!</v>
      </c>
    </row>
    <row r="113" spans="1:23" x14ac:dyDescent="0.2">
      <c r="A113" s="25">
        <v>1</v>
      </c>
      <c r="B113" s="26">
        <v>171</v>
      </c>
      <c r="C113" s="26">
        <v>1</v>
      </c>
      <c r="D113" s="26">
        <v>20</v>
      </c>
      <c r="E113" s="26" t="s">
        <v>98</v>
      </c>
      <c r="F113" s="26" t="s">
        <v>27</v>
      </c>
      <c r="G113" s="26">
        <v>8</v>
      </c>
      <c r="H113" s="26">
        <v>4</v>
      </c>
      <c r="I113" s="32">
        <v>0.42569444444444443</v>
      </c>
      <c r="J113" s="26">
        <v>1</v>
      </c>
      <c r="K113" s="28">
        <v>0.20138888888888887</v>
      </c>
      <c r="L113" s="34">
        <f ca="1">INDIRECT(ADDRESS(Table22[[#This Row],[Participat ID]],6,1,TRUE,"Overall Data"))</f>
        <v>100</v>
      </c>
      <c r="M113" s="10">
        <f ca="1">INDIRECT(ADDRESS(Table22[[#This Row],[Participat ID]],7,1,TRUE,"Overall Data"))</f>
        <v>14</v>
      </c>
      <c r="Q113" s="9" t="e">
        <f>AVERAGE(Table22[[#This Row],[R1 GEARS (of 30)]:[R3 GEARS (of 30)]])</f>
        <v>#DIV/0!</v>
      </c>
      <c r="R113" t="e">
        <f>_xlfn.STDEV.P(Table22[[#This Row],[R1 GEARS (of 30)]:[R3 GEARS (of 30)]])</f>
        <v>#DIV/0!</v>
      </c>
      <c r="V113" t="e">
        <f>AVERAGE(Table22[[#This Row],[R1 PACE (of 15)]:[R3 PACE (of 15)]])</f>
        <v>#DIV/0!</v>
      </c>
      <c r="W113" t="e">
        <f>_xlfn.STDEV.P(Table22[[#This Row],[R1 PACE (of 15)]:[R3 PACE (of 15)]])</f>
        <v>#DIV/0!</v>
      </c>
    </row>
    <row r="114" spans="1:23" x14ac:dyDescent="0.2">
      <c r="A114" s="25">
        <v>1</v>
      </c>
      <c r="B114" s="26">
        <v>740</v>
      </c>
      <c r="C114" s="26">
        <v>1</v>
      </c>
      <c r="D114" s="26">
        <v>20</v>
      </c>
      <c r="E114" s="26" t="s">
        <v>98</v>
      </c>
      <c r="F114" s="26" t="s">
        <v>27</v>
      </c>
      <c r="G114" s="26">
        <v>8</v>
      </c>
      <c r="H114" s="26">
        <v>4</v>
      </c>
      <c r="I114" s="32">
        <v>0.42569444444444443</v>
      </c>
      <c r="J114" s="26">
        <v>0.5</v>
      </c>
      <c r="K114" s="28">
        <v>0.15347222222222223</v>
      </c>
      <c r="L114" s="34">
        <f ca="1">INDIRECT(ADDRESS(Table22[[#This Row],[Participat ID]],6,1,TRUE,"Overall Data"))</f>
        <v>100</v>
      </c>
      <c r="M114" s="10">
        <f ca="1">INDIRECT(ADDRESS(Table22[[#This Row],[Participat ID]],7,1,TRUE,"Overall Data"))</f>
        <v>14</v>
      </c>
      <c r="Q114" s="9" t="e">
        <f>AVERAGE(Table22[[#This Row],[R1 GEARS (of 30)]:[R3 GEARS (of 30)]])</f>
        <v>#DIV/0!</v>
      </c>
      <c r="R114" t="e">
        <f>_xlfn.STDEV.P(Table22[[#This Row],[R1 GEARS (of 30)]:[R3 GEARS (of 30)]])</f>
        <v>#DIV/0!</v>
      </c>
      <c r="V114" t="e">
        <f>AVERAGE(Table22[[#This Row],[R1 PACE (of 15)]:[R3 PACE (of 15)]])</f>
        <v>#DIV/0!</v>
      </c>
      <c r="W114" t="e">
        <f>_xlfn.STDEV.P(Table22[[#This Row],[R1 PACE (of 15)]:[R3 PACE (of 15)]])</f>
        <v>#DIV/0!</v>
      </c>
    </row>
    <row r="115" spans="1:23" x14ac:dyDescent="0.2">
      <c r="A115" s="23">
        <v>1</v>
      </c>
      <c r="B115" s="24">
        <v>925</v>
      </c>
      <c r="C115" s="24">
        <v>1</v>
      </c>
      <c r="D115" s="24">
        <v>20</v>
      </c>
      <c r="E115" s="24" t="s">
        <v>98</v>
      </c>
      <c r="F115" s="24" t="s">
        <v>27</v>
      </c>
      <c r="G115" s="24">
        <v>8</v>
      </c>
      <c r="H115" s="24">
        <v>4</v>
      </c>
      <c r="I115" s="29">
        <v>0.42569444444444443</v>
      </c>
      <c r="J115" s="24">
        <v>0.25</v>
      </c>
      <c r="K115" s="27">
        <v>6.3194444444444442E-2</v>
      </c>
      <c r="L115" s="34">
        <f ca="1">INDIRECT(ADDRESS(Table22[[#This Row],[Participat ID]],6,1,TRUE,"Overall Data"))</f>
        <v>100</v>
      </c>
      <c r="M115" s="10">
        <f ca="1">INDIRECT(ADDRESS(Table22[[#This Row],[Participat ID]],7,1,TRUE,"Overall Data"))</f>
        <v>14</v>
      </c>
      <c r="Q115" s="9" t="e">
        <f>AVERAGE(Table22[[#This Row],[R1 GEARS (of 30)]:[R3 GEARS (of 30)]])</f>
        <v>#DIV/0!</v>
      </c>
      <c r="R115" t="e">
        <f>_xlfn.STDEV.P(Table22[[#This Row],[R1 GEARS (of 30)]:[R3 GEARS (of 30)]])</f>
        <v>#DIV/0!</v>
      </c>
      <c r="V115" t="e">
        <f>AVERAGE(Table22[[#This Row],[R1 PACE (of 15)]:[R3 PACE (of 15)]])</f>
        <v>#DIV/0!</v>
      </c>
      <c r="W115" t="e">
        <f>_xlfn.STDEV.P(Table22[[#This Row],[R1 PACE (of 15)]:[R3 PACE (of 15)]])</f>
        <v>#DIV/0!</v>
      </c>
    </row>
    <row r="118" spans="1:23" x14ac:dyDescent="0.2">
      <c r="B118" t="s">
        <v>141</v>
      </c>
    </row>
    <row r="119" spans="1:23" x14ac:dyDescent="0.2">
      <c r="C119" t="s">
        <v>135</v>
      </c>
      <c r="E119" t="s">
        <v>136</v>
      </c>
      <c r="G119" t="s">
        <v>137</v>
      </c>
      <c r="I119" t="s">
        <v>138</v>
      </c>
      <c r="K119" t="s">
        <v>139</v>
      </c>
      <c r="M119" t="s">
        <v>140</v>
      </c>
    </row>
    <row r="120" spans="1:23" x14ac:dyDescent="0.2">
      <c r="B120" t="s">
        <v>89</v>
      </c>
      <c r="M120" s="9">
        <f ca="1">AVERAGE(Q104,Q110)</f>
        <v>23</v>
      </c>
      <c r="N120">
        <f ca="1">_xlfn.STDEV.P(Q110,Q104)</f>
        <v>6.3333333333333313</v>
      </c>
    </row>
    <row r="121" spans="1:23" x14ac:dyDescent="0.2">
      <c r="B121" t="s">
        <v>90</v>
      </c>
      <c r="M121" s="9">
        <f ca="1">AVERAGE(Q80,Q86,Q92,Q98)</f>
        <v>23.5</v>
      </c>
      <c r="N121">
        <f ca="1">_xlfn.STDEV.P(Q80,Q86,Q92,Q98)</f>
        <v>5.1451163468110392</v>
      </c>
    </row>
    <row r="122" spans="1:23" x14ac:dyDescent="0.2">
      <c r="B122" t="s">
        <v>91</v>
      </c>
      <c r="M122" s="9">
        <f ca="1">AVERAGE(Q62,Q68,Q74)</f>
        <v>18.444444444444443</v>
      </c>
      <c r="N122">
        <f ca="1">_xlfn.STDEV.P(Q62,Q68,Q74)</f>
        <v>2.4393887111222412</v>
      </c>
    </row>
    <row r="123" spans="1:23" x14ac:dyDescent="0.2">
      <c r="B123" t="s">
        <v>92</v>
      </c>
      <c r="M123" s="9">
        <f ca="1">AVERAGE(Q2,Q8,Q14,Q20,Q26,Q32,Q38,Q44,Q50,Q56)</f>
        <v>10.066666666666666</v>
      </c>
      <c r="N123">
        <f ca="1">_xlfn.STDEV.P(Q2,Q8,Q14,Q20,Q26,Q32,Q38,Q44,Q50,Q56)</f>
        <v>2.7438820836342233</v>
      </c>
    </row>
    <row r="124" spans="1:23" x14ac:dyDescent="0.2">
      <c r="B124" t="s">
        <v>93</v>
      </c>
    </row>
    <row r="128" spans="1:23" x14ac:dyDescent="0.2">
      <c r="B128" t="s">
        <v>142</v>
      </c>
    </row>
    <row r="129" spans="2:14" x14ac:dyDescent="0.2">
      <c r="C129" t="s">
        <v>135</v>
      </c>
      <c r="E129" t="s">
        <v>136</v>
      </c>
      <c r="G129" t="s">
        <v>137</v>
      </c>
      <c r="I129" t="s">
        <v>138</v>
      </c>
      <c r="K129" t="s">
        <v>139</v>
      </c>
      <c r="M129" t="s">
        <v>140</v>
      </c>
    </row>
    <row r="130" spans="2:14" x14ac:dyDescent="0.2">
      <c r="B130" t="s">
        <v>89</v>
      </c>
      <c r="M130" s="10">
        <f ca="1">AVERAGE(V104,V110)</f>
        <v>11.166666666666668</v>
      </c>
      <c r="N130">
        <f ca="1">_xlfn.STDEV.P(V104,V110)</f>
        <v>3.1666666666666634</v>
      </c>
    </row>
    <row r="131" spans="2:14" x14ac:dyDescent="0.2">
      <c r="B131" t="s">
        <v>90</v>
      </c>
      <c r="M131" s="9">
        <f ca="1">AVERAGE(V80,V86,V92,V98)</f>
        <v>11.083333333333334</v>
      </c>
      <c r="N131">
        <f ca="1">_xlfn.STDEV.P(V80,V86,V92,V98)</f>
        <v>3.3778280332518729</v>
      </c>
    </row>
    <row r="132" spans="2:14" x14ac:dyDescent="0.2">
      <c r="B132" t="s">
        <v>91</v>
      </c>
      <c r="M132" s="9">
        <f ca="1">AVERAGE(V62,V68,V74)</f>
        <v>8.6666666666666661</v>
      </c>
      <c r="N132">
        <f ca="1">_xlfn.STDEV.P(V62,V68,V74)</f>
        <v>1.0886621079036385</v>
      </c>
    </row>
    <row r="133" spans="2:14" x14ac:dyDescent="0.2">
      <c r="B133" t="s">
        <v>92</v>
      </c>
      <c r="M133" s="9">
        <f ca="1">AVERAGE(V2,V8,V14,V20,V26,V32,V38,V44,V50,V56)</f>
        <v>4.8666666666666654</v>
      </c>
      <c r="N133">
        <f ca="1">_xlfn.STDEV.P(V2,V8,V14,V20,V26,V32,V38,V44,V50,V56)</f>
        <v>1.2927146286443605</v>
      </c>
    </row>
    <row r="134" spans="2:14" x14ac:dyDescent="0.2">
      <c r="B134" t="s">
        <v>93</v>
      </c>
    </row>
  </sheetData>
  <conditionalFormatting sqref="B2:B115">
    <cfRule type="duplicateValues" dxfId="20" priority="1"/>
  </conditionalFormatting>
  <conditionalFormatting sqref="S3:S7 S9:S13 S15:S19 S21:S25 S27:S31 S33:S37 S39:S43 S45:S49 S51:S55 S57:S61 S63:S67 S69:S73 S75:S79 S81:S85 S87:S91 S93:S97 S99:S103 S105:S109 S111:S115">
    <cfRule type="duplicateValues" dxfId="19" priority="4"/>
  </conditionalFormatting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Data</vt:lpstr>
      <vt:lpstr>Gears.Pace</vt:lpstr>
      <vt:lpstr>Data by Training Level</vt:lpstr>
      <vt:lpstr>All Short Video Codes</vt:lpstr>
      <vt:lpstr>Duration 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Johnson</dc:creator>
  <cp:lastModifiedBy>Qu, Xingming</cp:lastModifiedBy>
  <dcterms:created xsi:type="dcterms:W3CDTF">2017-10-27T16:54:30Z</dcterms:created>
  <dcterms:modified xsi:type="dcterms:W3CDTF">2019-11-20T18:14:40Z</dcterms:modified>
</cp:coreProperties>
</file>