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890" yWindow="0" windowWidth="22260" windowHeight="126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5" i="1"/>
  <c r="F5" i="1" l="1"/>
  <c r="F3" i="1"/>
  <c r="F2" i="1"/>
  <c r="D7" i="1"/>
  <c r="C7" i="1"/>
  <c r="F1" i="1"/>
  <c r="C5" i="1"/>
  <c r="D5" i="1"/>
  <c r="B1" i="2"/>
  <c r="F6" i="1" l="1"/>
  <c r="F9" i="1"/>
  <c r="F4" i="1"/>
  <c r="D8" i="1"/>
  <c r="D9" i="1" s="1"/>
  <c r="C8" i="1"/>
  <c r="C9" i="1" s="1"/>
  <c r="B8" i="1"/>
  <c r="B9" i="1" s="1"/>
  <c r="D11" i="1"/>
  <c r="B10" i="1"/>
  <c r="C10" i="1"/>
  <c r="B11" i="1"/>
  <c r="C11" i="1"/>
  <c r="D10" i="1"/>
  <c r="F8" i="1" l="1"/>
  <c r="B5" i="2" s="1"/>
  <c r="F7" i="1"/>
  <c r="B4" i="2" s="1"/>
  <c r="B6" i="2"/>
  <c r="B8" i="2" l="1"/>
  <c r="B7" i="2"/>
</calcChain>
</file>

<file path=xl/sharedStrings.xml><?xml version="1.0" encoding="utf-8"?>
<sst xmlns="http://schemas.openxmlformats.org/spreadsheetml/2006/main" count="28" uniqueCount="27">
  <si>
    <t>电容编号</t>
    <phoneticPr fontId="1" type="noConversion"/>
  </si>
  <si>
    <t>充满电压(V)</t>
    <phoneticPr fontId="1" type="noConversion"/>
  </si>
  <si>
    <t>单体理论容量(F)</t>
    <phoneticPr fontId="1" type="noConversion"/>
  </si>
  <si>
    <t>理论最低电压(V)</t>
    <phoneticPr fontId="1" type="noConversion"/>
  </si>
  <si>
    <t>单体实际容量(J)</t>
    <phoneticPr fontId="1" type="noConversion"/>
  </si>
  <si>
    <t>单体理论容量(C)</t>
    <phoneticPr fontId="1" type="noConversion"/>
  </si>
  <si>
    <t>单体实际容量(C)</t>
    <phoneticPr fontId="1" type="noConversion"/>
  </si>
  <si>
    <t>单体实际容量(mah)</t>
    <phoneticPr fontId="1" type="noConversion"/>
  </si>
  <si>
    <t>单体实际容量(mas)</t>
    <phoneticPr fontId="1" type="noConversion"/>
  </si>
  <si>
    <t>单体实际容量(as)</t>
    <phoneticPr fontId="1" type="noConversion"/>
  </si>
  <si>
    <t>理论最高电压(V)</t>
    <phoneticPr fontId="1" type="noConversion"/>
  </si>
  <si>
    <t>电池标定电压(V)</t>
    <phoneticPr fontId="1" type="noConversion"/>
  </si>
  <si>
    <t>等效容量(as)</t>
    <phoneticPr fontId="1" type="noConversion"/>
  </si>
  <si>
    <t>等效容量(J)</t>
    <phoneticPr fontId="1" type="noConversion"/>
  </si>
  <si>
    <t>1A放电时间(S)</t>
    <phoneticPr fontId="1" type="noConversion"/>
  </si>
  <si>
    <t>2A放电时间(S)</t>
    <phoneticPr fontId="1" type="noConversion"/>
  </si>
  <si>
    <r>
      <t>单体内阻(m</t>
    </r>
    <r>
      <rPr>
        <sz val="11"/>
        <color theme="1"/>
        <rFont val="仿宋"/>
        <family val="3"/>
        <charset val="134"/>
      </rPr>
      <t>Ω</t>
    </r>
    <r>
      <rPr>
        <sz val="11"/>
        <color theme="1"/>
        <rFont val="等线"/>
        <family val="2"/>
        <scheme val="minor"/>
      </rPr>
      <t>)</t>
    </r>
    <phoneticPr fontId="1" type="noConversion"/>
  </si>
  <si>
    <t>等效串联电压(V)</t>
    <phoneticPr fontId="1" type="noConversion"/>
  </si>
  <si>
    <t>等效串联电容(F)</t>
    <phoneticPr fontId="1" type="noConversion"/>
  </si>
  <si>
    <t>等效串联电阻(mΩ)</t>
    <phoneticPr fontId="1" type="noConversion"/>
  </si>
  <si>
    <t>等效理论容量(C)</t>
    <phoneticPr fontId="1" type="noConversion"/>
  </si>
  <si>
    <t>等效最低电压(V)</t>
    <phoneticPr fontId="1" type="noConversion"/>
  </si>
  <si>
    <t>等效实际容量(C)</t>
    <phoneticPr fontId="1" type="noConversion"/>
  </si>
  <si>
    <t>等效实际容量(mah)</t>
    <phoneticPr fontId="1" type="noConversion"/>
  </si>
  <si>
    <t>等效实际容量(as)</t>
    <phoneticPr fontId="1" type="noConversion"/>
  </si>
  <si>
    <t>等效实际容量(J)</t>
    <phoneticPr fontId="1" type="noConversion"/>
  </si>
  <si>
    <t>等效容量(mah)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</si>
</sst>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);[Red]\(0.00\)"/>
    <numFmt numFmtId="177" formatCode="0_);[Red]\(0\)"/>
    <numFmt numFmtId="178" formatCode="0.00;[Red]0.00"/>
  </numFmts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 style="thin">
        <color theme="2"/>
      </top>
      <bottom style="thin">
        <color theme="2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2"/>
      </right>
      <top/>
      <bottom/>
      <diagonal/>
    </border>
    <border>
      <left style="thin">
        <color theme="2"/>
      </left>
      <right style="medium">
        <color theme="1"/>
      </right>
      <top/>
      <bottom style="thin">
        <color theme="2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Border="1"/>
    <xf numFmtId="0" fontId="0" fillId="3" borderId="2" xfId="0" applyFill="1" applyBorder="1"/>
    <xf numFmtId="0" fontId="0" fillId="3" borderId="1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8" xfId="0" applyFill="1" applyBorder="1"/>
    <xf numFmtId="0" fontId="0" fillId="0" borderId="7" xfId="0" applyBorder="1"/>
    <xf numFmtId="0" fontId="0" fillId="0" borderId="9" xfId="0" applyBorder="1"/>
    <xf numFmtId="177" fontId="0" fillId="0" borderId="0" xfId="0" applyNumberFormat="1" applyBorder="1"/>
    <xf numFmtId="177" fontId="0" fillId="0" borderId="7" xfId="0" applyNumberFormat="1" applyBorder="1"/>
    <xf numFmtId="177" fontId="0" fillId="0" borderId="10" xfId="0" applyNumberFormat="1" applyBorder="1"/>
    <xf numFmtId="177" fontId="0" fillId="0" borderId="11" xfId="0" applyNumberFormat="1" applyBorder="1"/>
    <xf numFmtId="178" fontId="0" fillId="0" borderId="5" xfId="0" applyNumberFormat="1" applyBorder="1"/>
    <xf numFmtId="178" fontId="0" fillId="0" borderId="7" xfId="0" applyNumberFormat="1" applyBorder="1"/>
    <xf numFmtId="178" fontId="0" fillId="0" borderId="11" xfId="0" applyNumberFormat="1" applyBorder="1"/>
    <xf numFmtId="0" fontId="0" fillId="0" borderId="5" xfId="0" applyBorder="1" applyAlignment="1">
      <alignment horizontal="right"/>
    </xf>
    <xf numFmtId="178" fontId="0" fillId="0" borderId="7" xfId="0" applyNumberFormat="1" applyBorder="1" applyAlignment="1">
      <alignment horizontal="right"/>
    </xf>
    <xf numFmtId="178" fontId="0" fillId="0" borderId="11" xfId="0" applyNumberFormat="1" applyBorder="1" applyAlignment="1">
      <alignment horizontal="right"/>
    </xf>
    <xf numFmtId="0" fontId="0" fillId="2" borderId="0" xfId="0" applyFill="1" applyBorder="1" applyProtection="1">
      <protection locked="0"/>
    </xf>
    <xf numFmtId="0" fontId="0" fillId="2" borderId="7" xfId="0" applyFill="1" applyBorder="1" applyProtection="1">
      <protection locked="0"/>
    </xf>
    <xf numFmtId="0" fontId="0" fillId="2" borderId="7" xfId="0" applyNumberFormat="1" applyFill="1" applyBorder="1" applyAlignment="1" applyProtection="1"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0" borderId="12" xfId="0" applyBorder="1"/>
    <xf numFmtId="178" fontId="0" fillId="3" borderId="13" xfId="0" applyNumberFormat="1" applyFill="1" applyBorder="1" applyAlignment="1" applyProtection="1">
      <alignment horizontal="right"/>
    </xf>
    <xf numFmtId="176" fontId="0" fillId="2" borderId="0" xfId="0" applyNumberFormat="1" applyFill="1" applyBorder="1" applyProtection="1">
      <protection locked="0"/>
    </xf>
    <xf numFmtId="176" fontId="0" fillId="2" borderId="7" xfId="0" applyNumberFormat="1" applyFill="1" applyBorder="1" applyProtection="1"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B11" sqref="B11"/>
    </sheetView>
  </sheetViews>
  <sheetFormatPr defaultRowHeight="14"/>
  <cols>
    <col min="1" max="1" width="20.36328125" customWidth="1"/>
    <col min="2" max="4" width="11.36328125" bestFit="1" customWidth="1"/>
    <col min="5" max="5" width="18.08984375" customWidth="1"/>
  </cols>
  <sheetData>
    <row r="1" spans="1:6">
      <c r="A1" s="4" t="s">
        <v>0</v>
      </c>
      <c r="B1" s="5">
        <v>1</v>
      </c>
      <c r="C1" s="5">
        <v>2</v>
      </c>
      <c r="D1" s="6">
        <v>3</v>
      </c>
      <c r="E1" s="4" t="s">
        <v>18</v>
      </c>
      <c r="F1" s="15">
        <f>1/(1/B3+1/C3+1/D3)</f>
        <v>16.666666666666668</v>
      </c>
    </row>
    <row r="2" spans="1:6">
      <c r="A2" s="7" t="s">
        <v>1</v>
      </c>
      <c r="B2" s="21">
        <v>2.7</v>
      </c>
      <c r="C2" s="21">
        <v>2.7</v>
      </c>
      <c r="D2" s="22">
        <v>2.7</v>
      </c>
      <c r="E2" s="7" t="s">
        <v>17</v>
      </c>
      <c r="F2" s="9">
        <f>B2+C2+D2</f>
        <v>8.1000000000000014</v>
      </c>
    </row>
    <row r="3" spans="1:6">
      <c r="A3" s="7" t="s">
        <v>2</v>
      </c>
      <c r="B3" s="21">
        <v>50</v>
      </c>
      <c r="C3" s="21">
        <v>50</v>
      </c>
      <c r="D3" s="22">
        <v>50</v>
      </c>
      <c r="E3" s="7" t="s">
        <v>19</v>
      </c>
      <c r="F3" s="9">
        <f>1/(1/B4+1/C4+1/D4)</f>
        <v>5</v>
      </c>
    </row>
    <row r="4" spans="1:6">
      <c r="A4" s="7" t="s">
        <v>16</v>
      </c>
      <c r="B4" s="21">
        <v>15</v>
      </c>
      <c r="C4" s="21">
        <v>15</v>
      </c>
      <c r="D4" s="22">
        <v>15</v>
      </c>
      <c r="E4" s="7" t="s">
        <v>20</v>
      </c>
      <c r="F4" s="9">
        <f>F1*F2</f>
        <v>135.00000000000003</v>
      </c>
    </row>
    <row r="5" spans="1:6">
      <c r="A5" s="7" t="s">
        <v>5</v>
      </c>
      <c r="B5" s="3">
        <f>B2*B3</f>
        <v>135</v>
      </c>
      <c r="C5" s="2">
        <f t="shared" ref="C5:D5" si="0">C2*C3</f>
        <v>135</v>
      </c>
      <c r="D5" s="8">
        <f t="shared" si="0"/>
        <v>135</v>
      </c>
      <c r="E5" s="7" t="s">
        <v>21</v>
      </c>
      <c r="F5" s="9">
        <f>Sheet2!B2</f>
        <v>2</v>
      </c>
    </row>
    <row r="6" spans="1:6">
      <c r="A6" s="7" t="s">
        <v>3</v>
      </c>
      <c r="B6" s="27">
        <v>0.5</v>
      </c>
      <c r="C6" s="27">
        <v>0.9</v>
      </c>
      <c r="D6" s="28">
        <v>1.8</v>
      </c>
      <c r="E6" s="7" t="s">
        <v>22</v>
      </c>
      <c r="F6" s="16">
        <f>F1*F2-F1*F5</f>
        <v>101.66666666666669</v>
      </c>
    </row>
    <row r="7" spans="1:6">
      <c r="A7" s="7" t="s">
        <v>6</v>
      </c>
      <c r="B7" s="11">
        <f>(B2-B6)*B3</f>
        <v>110.00000000000001</v>
      </c>
      <c r="C7" s="11">
        <f t="shared" ref="C7:D7" si="1">(C2-C6)*C3</f>
        <v>90.000000000000014</v>
      </c>
      <c r="D7" s="12">
        <f t="shared" si="1"/>
        <v>45.000000000000007</v>
      </c>
      <c r="E7" s="7" t="s">
        <v>23</v>
      </c>
      <c r="F7" s="9">
        <f>F6*1000/3600</f>
        <v>28.240740740740748</v>
      </c>
    </row>
    <row r="8" spans="1:6">
      <c r="A8" s="7" t="s">
        <v>8</v>
      </c>
      <c r="B8" s="11">
        <f>B7*1000</f>
        <v>110000.00000000001</v>
      </c>
      <c r="C8" s="11">
        <f t="shared" ref="C8:D8" si="2">C7*1000</f>
        <v>90000.000000000015</v>
      </c>
      <c r="D8" s="12">
        <f t="shared" si="2"/>
        <v>45000.000000000007</v>
      </c>
      <c r="E8" s="7" t="s">
        <v>24</v>
      </c>
      <c r="F8" s="16">
        <f>F6</f>
        <v>101.66666666666669</v>
      </c>
    </row>
    <row r="9" spans="1:6" ht="14.5" thickBot="1">
      <c r="A9" s="7" t="s">
        <v>7</v>
      </c>
      <c r="B9" s="11">
        <f>B8/3600</f>
        <v>30.555555555555561</v>
      </c>
      <c r="C9" s="11">
        <f>C8/3600</f>
        <v>25.000000000000004</v>
      </c>
      <c r="D9" s="12">
        <f>D8/3600</f>
        <v>12.500000000000002</v>
      </c>
      <c r="E9" s="10" t="s">
        <v>25</v>
      </c>
      <c r="F9" s="17">
        <f>0.5*F1*(F2*F2-F5*F5)</f>
        <v>513.41666666666697</v>
      </c>
    </row>
    <row r="10" spans="1:6">
      <c r="A10" s="7" t="s">
        <v>9</v>
      </c>
      <c r="B10" s="11">
        <f>B7</f>
        <v>110.00000000000001</v>
      </c>
      <c r="C10" s="11">
        <f t="shared" ref="C10:D10" si="3">C7</f>
        <v>90.000000000000014</v>
      </c>
      <c r="D10" s="12">
        <f t="shared" si="3"/>
        <v>45.000000000000007</v>
      </c>
    </row>
    <row r="11" spans="1:6" ht="14.5" thickBot="1">
      <c r="A11" s="10" t="s">
        <v>4</v>
      </c>
      <c r="B11" s="13">
        <f>0.5*B3*(B2*B2-B6*B6)</f>
        <v>176.00000000000003</v>
      </c>
      <c r="C11" s="13">
        <f>0.5*C3*(C2*C2-C6*C6)</f>
        <v>162</v>
      </c>
      <c r="D11" s="14">
        <f>0.5*D3*(D2*D2-D6*D6)</f>
        <v>101.25000000000001</v>
      </c>
    </row>
    <row r="15" spans="1:6">
      <c r="E15" s="1"/>
    </row>
    <row r="17" spans="5:5">
      <c r="E17" s="1"/>
    </row>
    <row r="18" spans="5:5">
      <c r="E18" s="1"/>
    </row>
  </sheetData>
  <sheetProtection algorithmName="SHA-512" hashValue="e0iVW3gVx1QQ167bQVR/iMCBvSWNUYK7LyONyLmbuFPIaR+P/EEFuzKvGWJgZ+zMLVdfCRVxNNb7PHAtNJMTIw==" saltValue="VQFdGqaVnDcV1crpwhf6gw==" spinCount="100000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" sqref="B2"/>
    </sheetView>
  </sheetViews>
  <sheetFormatPr defaultRowHeight="14"/>
  <cols>
    <col min="1" max="1" width="16.81640625" customWidth="1"/>
  </cols>
  <sheetData>
    <row r="1" spans="1:2">
      <c r="A1" s="4" t="s">
        <v>10</v>
      </c>
      <c r="B1" s="18">
        <f>Sheet1!B2+Sheet1!C2+Sheet1!D2</f>
        <v>8.1000000000000014</v>
      </c>
    </row>
    <row r="2" spans="1:2">
      <c r="A2" s="7" t="s">
        <v>3</v>
      </c>
      <c r="B2" s="23">
        <v>2</v>
      </c>
    </row>
    <row r="3" spans="1:2">
      <c r="A3" s="7" t="s">
        <v>11</v>
      </c>
      <c r="B3" s="24">
        <v>7.2</v>
      </c>
    </row>
    <row r="4" spans="1:2">
      <c r="A4" s="25" t="s">
        <v>26</v>
      </c>
      <c r="B4" s="26">
        <f>Sheet1!F7</f>
        <v>28.240740740740748</v>
      </c>
    </row>
    <row r="5" spans="1:2">
      <c r="A5" s="7" t="s">
        <v>12</v>
      </c>
      <c r="B5" s="19">
        <f>Sheet1!F8</f>
        <v>101.66666666666669</v>
      </c>
    </row>
    <row r="6" spans="1:2">
      <c r="A6" s="7" t="s">
        <v>13</v>
      </c>
      <c r="B6" s="19">
        <f>Sheet1!B11+Sheet1!C11+Sheet1!D11</f>
        <v>439.25</v>
      </c>
    </row>
    <row r="7" spans="1:2">
      <c r="A7" s="7" t="s">
        <v>14</v>
      </c>
      <c r="B7" s="19">
        <f>B5</f>
        <v>101.66666666666669</v>
      </c>
    </row>
    <row r="8" spans="1:2" ht="14.5" thickBot="1">
      <c r="A8" s="10" t="s">
        <v>15</v>
      </c>
      <c r="B8" s="20">
        <f>B5/2</f>
        <v>50.833333333333343</v>
      </c>
    </row>
  </sheetData>
  <sheetProtection algorithmName="SHA-512" hashValue="KXnlCAkPzNn+FFlU2dHk3wR2zwRHeUQcK1B6Mm08OtElbnzElhCPlobq9YC4vR+uww5dTm9ElaNOAdOyYpZgYw==" saltValue="Fq4ZwVVuD9LySvTiGZ8QMA==" spinCount="100000" sheet="1" objects="1" scenarios="1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2017-02-27T12:46:18Z</dcterms:modified>
</cp:coreProperties>
</file>