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xy\iCloudDrive\Learning\FPST_Senior\FPST 3373 Fire Dynamics\Week15\"/>
    </mc:Choice>
  </mc:AlternateContent>
  <xr:revisionPtr revIDLastSave="0" documentId="13_ncr:1_{59D5FEEA-A429-4C57-83C4-A597DD0B9DD1}" xr6:coauthVersionLast="47" xr6:coauthVersionMax="47" xr10:uidLastSave="{00000000-0000-0000-0000-000000000000}"/>
  <bookViews>
    <workbookView xWindow="-110" yWindow="-110" windowWidth="25820" windowHeight="14020" activeTab="2" xr2:uid="{D309791A-E7D6-494C-96E5-954F1DA3DFE5}"/>
  </bookViews>
  <sheets>
    <sheet name="Ideal and Zukoski" sheetId="1" r:id="rId1"/>
    <sheet name="Heskestad Plume" sheetId="2" r:id="rId2"/>
    <sheet name="McCaffrey’s plum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3" l="1"/>
  <c r="K20" i="3"/>
  <c r="K21" i="3"/>
  <c r="K22" i="3"/>
  <c r="K23" i="3"/>
  <c r="K24" i="3"/>
  <c r="K25" i="3"/>
  <c r="K26" i="3"/>
  <c r="K27" i="3"/>
  <c r="K28" i="3"/>
  <c r="K29" i="3"/>
  <c r="K30" i="3"/>
  <c r="K31" i="3"/>
  <c r="K18" i="3"/>
  <c r="K9" i="3"/>
  <c r="K10" i="3"/>
  <c r="K11" i="3"/>
  <c r="K12" i="3"/>
  <c r="K13" i="3"/>
  <c r="K14" i="3"/>
  <c r="K15" i="3"/>
  <c r="K16" i="3"/>
  <c r="K17" i="3"/>
  <c r="K8" i="3"/>
  <c r="K3" i="3"/>
  <c r="K4" i="3"/>
  <c r="K5" i="3"/>
  <c r="K6" i="3"/>
  <c r="K7" i="3"/>
  <c r="K2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4" i="2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18" i="3"/>
  <c r="J9" i="3"/>
  <c r="J10" i="3"/>
  <c r="J11" i="3"/>
  <c r="J12" i="3"/>
  <c r="J13" i="3"/>
  <c r="J14" i="3"/>
  <c r="J15" i="3"/>
  <c r="J16" i="3"/>
  <c r="J17" i="3"/>
  <c r="J8" i="3"/>
  <c r="J3" i="3"/>
  <c r="J4" i="3"/>
  <c r="J5" i="3"/>
  <c r="J6" i="3"/>
  <c r="J7" i="3"/>
  <c r="J2" i="3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" i="1"/>
  <c r="K3" i="1"/>
  <c r="I19" i="3" l="1"/>
  <c r="I20" i="3"/>
  <c r="I21" i="3"/>
  <c r="I22" i="3"/>
  <c r="I23" i="3"/>
  <c r="I24" i="3"/>
  <c r="I25" i="3"/>
  <c r="I26" i="3"/>
  <c r="I27" i="3"/>
  <c r="I28" i="3"/>
  <c r="I29" i="3"/>
  <c r="I30" i="3"/>
  <c r="I31" i="3"/>
  <c r="I18" i="3"/>
  <c r="C15" i="3"/>
  <c r="B8" i="3"/>
  <c r="B6" i="3" s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4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D3" i="2"/>
  <c r="D2" i="2"/>
  <c r="B11" i="2"/>
  <c r="B9" i="2" s="1"/>
  <c r="B10" i="1"/>
  <c r="B8" i="1" s="1"/>
  <c r="K4" i="1" s="1"/>
  <c r="H26" i="3" l="1"/>
  <c r="H18" i="3"/>
  <c r="H10" i="3"/>
  <c r="I2" i="3"/>
  <c r="I16" i="3"/>
  <c r="H25" i="3"/>
  <c r="I7" i="3"/>
  <c r="H2" i="3"/>
  <c r="H24" i="3"/>
  <c r="H16" i="3"/>
  <c r="H8" i="3"/>
  <c r="I6" i="3"/>
  <c r="I14" i="3"/>
  <c r="H17" i="3"/>
  <c r="H9" i="3"/>
  <c r="H31" i="3"/>
  <c r="H23" i="3"/>
  <c r="H15" i="3"/>
  <c r="H7" i="3"/>
  <c r="I5" i="3"/>
  <c r="I13" i="3"/>
  <c r="I15" i="3"/>
  <c r="H30" i="3"/>
  <c r="H22" i="3"/>
  <c r="H14" i="3"/>
  <c r="H6" i="3"/>
  <c r="I4" i="3"/>
  <c r="I12" i="3"/>
  <c r="I11" i="3"/>
  <c r="H21" i="3"/>
  <c r="H13" i="3"/>
  <c r="I3" i="3"/>
  <c r="H28" i="3"/>
  <c r="H20" i="3"/>
  <c r="H12" i="3"/>
  <c r="H4" i="3"/>
  <c r="I8" i="3"/>
  <c r="I10" i="3"/>
  <c r="H29" i="3"/>
  <c r="H5" i="3"/>
  <c r="H27" i="3"/>
  <c r="H19" i="3"/>
  <c r="H11" i="3"/>
  <c r="H3" i="3"/>
  <c r="I17" i="3"/>
  <c r="I9" i="3"/>
  <c r="K27" i="1"/>
  <c r="K19" i="1"/>
  <c r="K11" i="1"/>
  <c r="K18" i="1"/>
  <c r="K25" i="1"/>
  <c r="K17" i="1"/>
  <c r="K9" i="1"/>
  <c r="K10" i="1"/>
  <c r="K32" i="1"/>
  <c r="K24" i="1"/>
  <c r="K16" i="1"/>
  <c r="K8" i="1"/>
  <c r="K26" i="1"/>
  <c r="K31" i="1"/>
  <c r="K23" i="1"/>
  <c r="K15" i="1"/>
  <c r="K7" i="1"/>
  <c r="K30" i="1"/>
  <c r="K22" i="1"/>
  <c r="K14" i="1"/>
  <c r="K6" i="1"/>
  <c r="K29" i="1"/>
  <c r="K21" i="1"/>
  <c r="K13" i="1"/>
  <c r="K5" i="1"/>
  <c r="K28" i="1"/>
  <c r="K20" i="1"/>
  <c r="K12" i="1"/>
  <c r="I11" i="1"/>
  <c r="I19" i="1"/>
  <c r="I27" i="1"/>
  <c r="E3" i="1"/>
  <c r="G27" i="1"/>
  <c r="G19" i="1"/>
  <c r="G11" i="1"/>
  <c r="G4" i="1"/>
  <c r="I4" i="1"/>
  <c r="I12" i="1"/>
  <c r="I20" i="1"/>
  <c r="I28" i="1"/>
  <c r="E6" i="1"/>
  <c r="G25" i="1"/>
  <c r="G17" i="1"/>
  <c r="G9" i="1"/>
  <c r="E30" i="1"/>
  <c r="E14" i="1"/>
  <c r="I16" i="1"/>
  <c r="G29" i="1"/>
  <c r="I17" i="1"/>
  <c r="I25" i="1"/>
  <c r="G28" i="1"/>
  <c r="G12" i="1"/>
  <c r="I18" i="1"/>
  <c r="E28" i="1"/>
  <c r="E12" i="1"/>
  <c r="I5" i="1"/>
  <c r="I13" i="1"/>
  <c r="I21" i="1"/>
  <c r="I29" i="1"/>
  <c r="E32" i="1"/>
  <c r="E24" i="1"/>
  <c r="E16" i="1"/>
  <c r="E8" i="1"/>
  <c r="I6" i="1"/>
  <c r="I14" i="1"/>
  <c r="I22" i="1"/>
  <c r="I30" i="1"/>
  <c r="E31" i="1"/>
  <c r="E23" i="1"/>
  <c r="E15" i="1"/>
  <c r="G32" i="1"/>
  <c r="I15" i="1"/>
  <c r="I23" i="1"/>
  <c r="I31" i="1"/>
  <c r="E22" i="1"/>
  <c r="G7" i="1"/>
  <c r="I24" i="1"/>
  <c r="G21" i="1"/>
  <c r="G13" i="1"/>
  <c r="I9" i="1"/>
  <c r="G20" i="1"/>
  <c r="I10" i="1"/>
  <c r="G3" i="1"/>
  <c r="G5" i="1"/>
  <c r="I7" i="1"/>
  <c r="I32" i="1"/>
  <c r="E7" i="1"/>
  <c r="I3" i="1"/>
  <c r="G6" i="1"/>
  <c r="I26" i="1"/>
  <c r="E20" i="1"/>
  <c r="I8" i="1"/>
  <c r="E4" i="1"/>
  <c r="E9" i="1"/>
  <c r="G14" i="1"/>
  <c r="E17" i="1"/>
  <c r="G22" i="1"/>
  <c r="E25" i="1"/>
  <c r="G30" i="1"/>
  <c r="E5" i="1"/>
  <c r="E10" i="1"/>
  <c r="G15" i="1"/>
  <c r="E18" i="1"/>
  <c r="G23" i="1"/>
  <c r="E26" i="1"/>
  <c r="G31" i="1"/>
  <c r="G10" i="1"/>
  <c r="E13" i="1"/>
  <c r="G18" i="1"/>
  <c r="E21" i="1"/>
  <c r="G26" i="1"/>
  <c r="E29" i="1"/>
  <c r="G8" i="1"/>
  <c r="E11" i="1"/>
  <c r="G16" i="1"/>
  <c r="E19" i="1"/>
  <c r="G24" i="1"/>
  <c r="E27" i="1"/>
</calcChain>
</file>

<file path=xl/sharedStrings.xml><?xml version="1.0" encoding="utf-8"?>
<sst xmlns="http://schemas.openxmlformats.org/spreadsheetml/2006/main" count="51" uniqueCount="33">
  <si>
    <t>z</t>
  </si>
  <si>
    <t>Ideal plume velocity</t>
  </si>
  <si>
    <t>gravity</t>
  </si>
  <si>
    <t>rho-amb</t>
  </si>
  <si>
    <t>cp</t>
  </si>
  <si>
    <t>T-amb</t>
  </si>
  <si>
    <t>HRR-conv</t>
  </si>
  <si>
    <t>conv-frac</t>
  </si>
  <si>
    <t>HRR</t>
  </si>
  <si>
    <t>temperature</t>
    <phoneticPr fontId="4" type="noConversion"/>
  </si>
  <si>
    <t>Ideal Plume Mass Flow Rate</t>
    <phoneticPr fontId="4" type="noConversion"/>
  </si>
  <si>
    <t>Ideal Temperature</t>
    <phoneticPr fontId="4" type="noConversion"/>
  </si>
  <si>
    <t>Zukoski’s mass flow rate</t>
    <phoneticPr fontId="4" type="noConversion"/>
  </si>
  <si>
    <t>Ideal Plume</t>
    <phoneticPr fontId="4" type="noConversion"/>
  </si>
  <si>
    <t>Zukoski’s</t>
    <phoneticPr fontId="4" type="noConversion"/>
  </si>
  <si>
    <t>L</t>
    <phoneticPr fontId="4" type="noConversion"/>
  </si>
  <si>
    <t>z_o</t>
    <phoneticPr fontId="4" type="noConversion"/>
  </si>
  <si>
    <t>z</t>
    <phoneticPr fontId="4" type="noConversion"/>
  </si>
  <si>
    <t>Diameter</t>
    <phoneticPr fontId="4" type="noConversion"/>
  </si>
  <si>
    <t>velocity</t>
    <phoneticPr fontId="4" type="noConversion"/>
  </si>
  <si>
    <t>mass flow rate</t>
    <phoneticPr fontId="4" type="noConversion"/>
  </si>
  <si>
    <t>Region</t>
    <phoneticPr fontId="4" type="noConversion"/>
  </si>
  <si>
    <t>Continuous</t>
    <phoneticPr fontId="4" type="noConversion"/>
  </si>
  <si>
    <t>Intermnittent</t>
    <phoneticPr fontId="4" type="noConversion"/>
  </si>
  <si>
    <t>Plume</t>
    <phoneticPr fontId="4" type="noConversion"/>
  </si>
  <si>
    <t>z/Q^(2/5)</t>
    <phoneticPr fontId="4" type="noConversion"/>
  </si>
  <si>
    <t>eta</t>
    <phoneticPr fontId="4" type="noConversion"/>
  </si>
  <si>
    <t>kappa</t>
    <phoneticPr fontId="4" type="noConversion"/>
  </si>
  <si>
    <t>&lt;0.08</t>
    <phoneticPr fontId="4" type="noConversion"/>
  </si>
  <si>
    <t>0.08&lt; &lt;0.2</t>
    <phoneticPr fontId="4" type="noConversion"/>
  </si>
  <si>
    <t>&gt;0.2</t>
    <phoneticPr fontId="4" type="noConversion"/>
  </si>
  <si>
    <t>z/Q^2/5)</t>
    <phoneticPr fontId="4" type="noConversion"/>
  </si>
  <si>
    <t>Not appliable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</si>
</sst>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8" x14ac:knownFonts="1"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5" fillId="0" borderId="0" xfId="0" applyFont="1" applyAlignment="1">
      <alignment horizontal="left" vertical="top"/>
    </xf>
    <xf numFmtId="176" fontId="1" fillId="2" borderId="0" xfId="1" applyNumberFormat="1">
      <alignment vertical="center"/>
    </xf>
    <xf numFmtId="0" fontId="1" fillId="2" borderId="0" xfId="1">
      <alignment vertical="center"/>
    </xf>
    <xf numFmtId="0" fontId="3" fillId="4" borderId="0" xfId="3">
      <alignment vertical="center"/>
    </xf>
    <xf numFmtId="0" fontId="2" fillId="3" borderId="0" xfId="2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>
      <alignment vertical="center"/>
    </xf>
    <xf numFmtId="0" fontId="6" fillId="3" borderId="0" xfId="2" applyFont="1" applyAlignment="1">
      <alignment horizontal="center" vertical="center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286702</xdr:colOff>
      <xdr:row>32</xdr:row>
      <xdr:rowOff>159600</xdr:rowOff>
    </xdr:from>
    <xdr:to>
      <xdr:col>6</xdr:col>
      <xdr:colOff>1216111</xdr:colOff>
      <xdr:row>57</xdr:row>
      <xdr:rowOff>108799</xdr:rowOff>
    </xdr:to>
    <xdr:pic>
      <xdr:nvPicPr>
        <xdr:cNvPr id="2" name="图片 1" descr="QQ截图20221201151313">
          <a:extLst>
            <a:ext uri="{FF2B5EF4-FFF2-40B4-BE49-F238E27FC236}">
              <a16:creationId xmlns:a16="http://schemas.microsoft.com/office/drawing/2014/main" id="{297941CB-C34A-4DAD-BD89-250BD166B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702" y="5701418"/>
          <a:ext cx="5813136" cy="42787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142767</xdr:rowOff>
    </xdr:from>
    <xdr:to>
      <xdr:col>2</xdr:col>
      <xdr:colOff>442751</xdr:colOff>
      <xdr:row>17</xdr:row>
      <xdr:rowOff>114299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F943838-D3DD-2D0C-8A61-804B8BAAA3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454167"/>
          <a:ext cx="2258851" cy="504933"/>
        </a:xfrm>
        <a:prstGeom prst="rect">
          <a:avLst/>
        </a:prstGeom>
      </xdr:spPr>
    </xdr:pic>
    <xdr:clientData/>
  </xdr:twoCellAnchor>
  <xdr:twoCellAnchor editAs="oneCell">
    <xdr:from>
      <xdr:col>8</xdr:col>
      <xdr:colOff>357908</xdr:colOff>
      <xdr:row>36</xdr:row>
      <xdr:rowOff>22898</xdr:rowOff>
    </xdr:from>
    <xdr:to>
      <xdr:col>13</xdr:col>
      <xdr:colOff>254948</xdr:colOff>
      <xdr:row>42</xdr:row>
      <xdr:rowOff>80461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FE8EB89-6022-9F03-F05C-02E07D16A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89090" y="6257443"/>
          <a:ext cx="4353585" cy="10966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33</xdr:row>
      <xdr:rowOff>0</xdr:rowOff>
    </xdr:from>
    <xdr:to>
      <xdr:col>13</xdr:col>
      <xdr:colOff>645382</xdr:colOff>
      <xdr:row>53</xdr:row>
      <xdr:rowOff>35426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9198664-C1DB-0E66-ED2E-B24537C99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8600" y="5867400"/>
          <a:ext cx="6144482" cy="35914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38101</xdr:rowOff>
    </xdr:from>
    <xdr:to>
      <xdr:col>5</xdr:col>
      <xdr:colOff>468366</xdr:colOff>
      <xdr:row>55</xdr:row>
      <xdr:rowOff>23035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26067A0-51AE-E89B-D1F8-03A042577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549901"/>
          <a:ext cx="3770366" cy="4252134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0</xdr:row>
      <xdr:rowOff>158750</xdr:rowOff>
    </xdr:from>
    <xdr:to>
      <xdr:col>15</xdr:col>
      <xdr:colOff>563616</xdr:colOff>
      <xdr:row>24</xdr:row>
      <xdr:rowOff>143684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D36B812-74C1-4B7A-93F4-95761FE0F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51750" y="158750"/>
          <a:ext cx="3770366" cy="42521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0</xdr:rowOff>
    </xdr:from>
    <xdr:to>
      <xdr:col>5</xdr:col>
      <xdr:colOff>114864</xdr:colOff>
      <xdr:row>31</xdr:row>
      <xdr:rowOff>44804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22E9301-A378-07D4-64A0-629D2F8ED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022600"/>
          <a:ext cx="4039164" cy="25340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0FE94-3D1C-4C0D-A7E0-AECA8CB91B46}">
  <dimension ref="A1:L32"/>
  <sheetViews>
    <sheetView topLeftCell="C1" zoomScale="70" zoomScaleNormal="70" workbookViewId="0">
      <selection activeCell="K35" sqref="K35"/>
    </sheetView>
  </sheetViews>
  <sheetFormatPr defaultColWidth="9" defaultRowHeight="14" x14ac:dyDescent="0.3"/>
  <cols>
    <col min="1" max="1" width="14.83203125" customWidth="1"/>
    <col min="4" max="4" width="4.33203125" bestFit="1" customWidth="1"/>
    <col min="5" max="5" width="18" bestFit="1" customWidth="1"/>
    <col min="7" max="7" width="19.1640625" bestFit="1" customWidth="1"/>
    <col min="9" max="9" width="12.33203125" bestFit="1" customWidth="1"/>
    <col min="12" max="12" width="14.9140625" customWidth="1"/>
    <col min="13" max="13" width="13.5" bestFit="1" customWidth="1"/>
    <col min="257" max="257" width="14.83203125" customWidth="1"/>
    <col min="261" max="261" width="12.83203125" bestFit="1" customWidth="1"/>
    <col min="263" max="263" width="12.83203125" bestFit="1" customWidth="1"/>
    <col min="265" max="265" width="12.83203125" bestFit="1" customWidth="1"/>
    <col min="513" max="513" width="14.83203125" customWidth="1"/>
    <col min="517" max="517" width="12.83203125" bestFit="1" customWidth="1"/>
    <col min="519" max="519" width="12.83203125" bestFit="1" customWidth="1"/>
    <col min="521" max="521" width="12.83203125" bestFit="1" customWidth="1"/>
    <col min="769" max="769" width="14.83203125" customWidth="1"/>
    <col min="773" max="773" width="12.83203125" bestFit="1" customWidth="1"/>
    <col min="775" max="775" width="12.83203125" bestFit="1" customWidth="1"/>
    <col min="777" max="777" width="12.83203125" bestFit="1" customWidth="1"/>
    <col min="1025" max="1025" width="14.83203125" customWidth="1"/>
    <col min="1029" max="1029" width="12.83203125" bestFit="1" customWidth="1"/>
    <col min="1031" max="1031" width="12.83203125" bestFit="1" customWidth="1"/>
    <col min="1033" max="1033" width="12.83203125" bestFit="1" customWidth="1"/>
    <col min="1281" max="1281" width="14.83203125" customWidth="1"/>
    <col min="1285" max="1285" width="12.83203125" bestFit="1" customWidth="1"/>
    <col min="1287" max="1287" width="12.83203125" bestFit="1" customWidth="1"/>
    <col min="1289" max="1289" width="12.83203125" bestFit="1" customWidth="1"/>
    <col min="1537" max="1537" width="14.83203125" customWidth="1"/>
    <col min="1541" max="1541" width="12.83203125" bestFit="1" customWidth="1"/>
    <col min="1543" max="1543" width="12.83203125" bestFit="1" customWidth="1"/>
    <col min="1545" max="1545" width="12.83203125" bestFit="1" customWidth="1"/>
    <col min="1793" max="1793" width="14.83203125" customWidth="1"/>
    <col min="1797" max="1797" width="12.83203125" bestFit="1" customWidth="1"/>
    <col min="1799" max="1799" width="12.83203125" bestFit="1" customWidth="1"/>
    <col min="1801" max="1801" width="12.83203125" bestFit="1" customWidth="1"/>
    <col min="2049" max="2049" width="14.83203125" customWidth="1"/>
    <col min="2053" max="2053" width="12.83203125" bestFit="1" customWidth="1"/>
    <col min="2055" max="2055" width="12.83203125" bestFit="1" customWidth="1"/>
    <col min="2057" max="2057" width="12.83203125" bestFit="1" customWidth="1"/>
    <col min="2305" max="2305" width="14.83203125" customWidth="1"/>
    <col min="2309" max="2309" width="12.83203125" bestFit="1" customWidth="1"/>
    <col min="2311" max="2311" width="12.83203125" bestFit="1" customWidth="1"/>
    <col min="2313" max="2313" width="12.83203125" bestFit="1" customWidth="1"/>
    <col min="2561" max="2561" width="14.83203125" customWidth="1"/>
    <col min="2565" max="2565" width="12.83203125" bestFit="1" customWidth="1"/>
    <col min="2567" max="2567" width="12.83203125" bestFit="1" customWidth="1"/>
    <col min="2569" max="2569" width="12.83203125" bestFit="1" customWidth="1"/>
    <col min="2817" max="2817" width="14.83203125" customWidth="1"/>
    <col min="2821" max="2821" width="12.83203125" bestFit="1" customWidth="1"/>
    <col min="2823" max="2823" width="12.83203125" bestFit="1" customWidth="1"/>
    <col min="2825" max="2825" width="12.83203125" bestFit="1" customWidth="1"/>
    <col min="3073" max="3073" width="14.83203125" customWidth="1"/>
    <col min="3077" max="3077" width="12.83203125" bestFit="1" customWidth="1"/>
    <col min="3079" max="3079" width="12.83203125" bestFit="1" customWidth="1"/>
    <col min="3081" max="3081" width="12.83203125" bestFit="1" customWidth="1"/>
    <col min="3329" max="3329" width="14.83203125" customWidth="1"/>
    <col min="3333" max="3333" width="12.83203125" bestFit="1" customWidth="1"/>
    <col min="3335" max="3335" width="12.83203125" bestFit="1" customWidth="1"/>
    <col min="3337" max="3337" width="12.83203125" bestFit="1" customWidth="1"/>
    <col min="3585" max="3585" width="14.83203125" customWidth="1"/>
    <col min="3589" max="3589" width="12.83203125" bestFit="1" customWidth="1"/>
    <col min="3591" max="3591" width="12.83203125" bestFit="1" customWidth="1"/>
    <col min="3593" max="3593" width="12.83203125" bestFit="1" customWidth="1"/>
    <col min="3841" max="3841" width="14.83203125" customWidth="1"/>
    <col min="3845" max="3845" width="12.83203125" bestFit="1" customWidth="1"/>
    <col min="3847" max="3847" width="12.83203125" bestFit="1" customWidth="1"/>
    <col min="3849" max="3849" width="12.83203125" bestFit="1" customWidth="1"/>
    <col min="4097" max="4097" width="14.83203125" customWidth="1"/>
    <col min="4101" max="4101" width="12.83203125" bestFit="1" customWidth="1"/>
    <col min="4103" max="4103" width="12.83203125" bestFit="1" customWidth="1"/>
    <col min="4105" max="4105" width="12.83203125" bestFit="1" customWidth="1"/>
    <col min="4353" max="4353" width="14.83203125" customWidth="1"/>
    <col min="4357" max="4357" width="12.83203125" bestFit="1" customWidth="1"/>
    <col min="4359" max="4359" width="12.83203125" bestFit="1" customWidth="1"/>
    <col min="4361" max="4361" width="12.83203125" bestFit="1" customWidth="1"/>
    <col min="4609" max="4609" width="14.83203125" customWidth="1"/>
    <col min="4613" max="4613" width="12.83203125" bestFit="1" customWidth="1"/>
    <col min="4615" max="4615" width="12.83203125" bestFit="1" customWidth="1"/>
    <col min="4617" max="4617" width="12.83203125" bestFit="1" customWidth="1"/>
    <col min="4865" max="4865" width="14.83203125" customWidth="1"/>
    <col min="4869" max="4869" width="12.83203125" bestFit="1" customWidth="1"/>
    <col min="4871" max="4871" width="12.83203125" bestFit="1" customWidth="1"/>
    <col min="4873" max="4873" width="12.83203125" bestFit="1" customWidth="1"/>
    <col min="5121" max="5121" width="14.83203125" customWidth="1"/>
    <col min="5125" max="5125" width="12.83203125" bestFit="1" customWidth="1"/>
    <col min="5127" max="5127" width="12.83203125" bestFit="1" customWidth="1"/>
    <col min="5129" max="5129" width="12.83203125" bestFit="1" customWidth="1"/>
    <col min="5377" max="5377" width="14.83203125" customWidth="1"/>
    <col min="5381" max="5381" width="12.83203125" bestFit="1" customWidth="1"/>
    <col min="5383" max="5383" width="12.83203125" bestFit="1" customWidth="1"/>
    <col min="5385" max="5385" width="12.83203125" bestFit="1" customWidth="1"/>
    <col min="5633" max="5633" width="14.83203125" customWidth="1"/>
    <col min="5637" max="5637" width="12.83203125" bestFit="1" customWidth="1"/>
    <col min="5639" max="5639" width="12.83203125" bestFit="1" customWidth="1"/>
    <col min="5641" max="5641" width="12.83203125" bestFit="1" customWidth="1"/>
    <col min="5889" max="5889" width="14.83203125" customWidth="1"/>
    <col min="5893" max="5893" width="12.83203125" bestFit="1" customWidth="1"/>
    <col min="5895" max="5895" width="12.83203125" bestFit="1" customWidth="1"/>
    <col min="5897" max="5897" width="12.83203125" bestFit="1" customWidth="1"/>
    <col min="6145" max="6145" width="14.83203125" customWidth="1"/>
    <col min="6149" max="6149" width="12.83203125" bestFit="1" customWidth="1"/>
    <col min="6151" max="6151" width="12.83203125" bestFit="1" customWidth="1"/>
    <col min="6153" max="6153" width="12.83203125" bestFit="1" customWidth="1"/>
    <col min="6401" max="6401" width="14.83203125" customWidth="1"/>
    <col min="6405" max="6405" width="12.83203125" bestFit="1" customWidth="1"/>
    <col min="6407" max="6407" width="12.83203125" bestFit="1" customWidth="1"/>
    <col min="6409" max="6409" width="12.83203125" bestFit="1" customWidth="1"/>
    <col min="6657" max="6657" width="14.83203125" customWidth="1"/>
    <col min="6661" max="6661" width="12.83203125" bestFit="1" customWidth="1"/>
    <col min="6663" max="6663" width="12.83203125" bestFit="1" customWidth="1"/>
    <col min="6665" max="6665" width="12.83203125" bestFit="1" customWidth="1"/>
    <col min="6913" max="6913" width="14.83203125" customWidth="1"/>
    <col min="6917" max="6917" width="12.83203125" bestFit="1" customWidth="1"/>
    <col min="6919" max="6919" width="12.83203125" bestFit="1" customWidth="1"/>
    <col min="6921" max="6921" width="12.83203125" bestFit="1" customWidth="1"/>
    <col min="7169" max="7169" width="14.83203125" customWidth="1"/>
    <col min="7173" max="7173" width="12.83203125" bestFit="1" customWidth="1"/>
    <col min="7175" max="7175" width="12.83203125" bestFit="1" customWidth="1"/>
    <col min="7177" max="7177" width="12.83203125" bestFit="1" customWidth="1"/>
    <col min="7425" max="7425" width="14.83203125" customWidth="1"/>
    <col min="7429" max="7429" width="12.83203125" bestFit="1" customWidth="1"/>
    <col min="7431" max="7431" width="12.83203125" bestFit="1" customWidth="1"/>
    <col min="7433" max="7433" width="12.83203125" bestFit="1" customWidth="1"/>
    <col min="7681" max="7681" width="14.83203125" customWidth="1"/>
    <col min="7685" max="7685" width="12.83203125" bestFit="1" customWidth="1"/>
    <col min="7687" max="7687" width="12.83203125" bestFit="1" customWidth="1"/>
    <col min="7689" max="7689" width="12.83203125" bestFit="1" customWidth="1"/>
    <col min="7937" max="7937" width="14.83203125" customWidth="1"/>
    <col min="7941" max="7941" width="12.83203125" bestFit="1" customWidth="1"/>
    <col min="7943" max="7943" width="12.83203125" bestFit="1" customWidth="1"/>
    <col min="7945" max="7945" width="12.83203125" bestFit="1" customWidth="1"/>
    <col min="8193" max="8193" width="14.83203125" customWidth="1"/>
    <col min="8197" max="8197" width="12.83203125" bestFit="1" customWidth="1"/>
    <col min="8199" max="8199" width="12.83203125" bestFit="1" customWidth="1"/>
    <col min="8201" max="8201" width="12.83203125" bestFit="1" customWidth="1"/>
    <col min="8449" max="8449" width="14.83203125" customWidth="1"/>
    <col min="8453" max="8453" width="12.83203125" bestFit="1" customWidth="1"/>
    <col min="8455" max="8455" width="12.83203125" bestFit="1" customWidth="1"/>
    <col min="8457" max="8457" width="12.83203125" bestFit="1" customWidth="1"/>
    <col min="8705" max="8705" width="14.83203125" customWidth="1"/>
    <col min="8709" max="8709" width="12.83203125" bestFit="1" customWidth="1"/>
    <col min="8711" max="8711" width="12.83203125" bestFit="1" customWidth="1"/>
    <col min="8713" max="8713" width="12.83203125" bestFit="1" customWidth="1"/>
    <col min="8961" max="8961" width="14.83203125" customWidth="1"/>
    <col min="8965" max="8965" width="12.83203125" bestFit="1" customWidth="1"/>
    <col min="8967" max="8967" width="12.83203125" bestFit="1" customWidth="1"/>
    <col min="8969" max="8969" width="12.83203125" bestFit="1" customWidth="1"/>
    <col min="9217" max="9217" width="14.83203125" customWidth="1"/>
    <col min="9221" max="9221" width="12.83203125" bestFit="1" customWidth="1"/>
    <col min="9223" max="9223" width="12.83203125" bestFit="1" customWidth="1"/>
    <col min="9225" max="9225" width="12.83203125" bestFit="1" customWidth="1"/>
    <col min="9473" max="9473" width="14.83203125" customWidth="1"/>
    <col min="9477" max="9477" width="12.83203125" bestFit="1" customWidth="1"/>
    <col min="9479" max="9479" width="12.83203125" bestFit="1" customWidth="1"/>
    <col min="9481" max="9481" width="12.83203125" bestFit="1" customWidth="1"/>
    <col min="9729" max="9729" width="14.83203125" customWidth="1"/>
    <col min="9733" max="9733" width="12.83203125" bestFit="1" customWidth="1"/>
    <col min="9735" max="9735" width="12.83203125" bestFit="1" customWidth="1"/>
    <col min="9737" max="9737" width="12.83203125" bestFit="1" customWidth="1"/>
    <col min="9985" max="9985" width="14.83203125" customWidth="1"/>
    <col min="9989" max="9989" width="12.83203125" bestFit="1" customWidth="1"/>
    <col min="9991" max="9991" width="12.83203125" bestFit="1" customWidth="1"/>
    <col min="9993" max="9993" width="12.83203125" bestFit="1" customWidth="1"/>
    <col min="10241" max="10241" width="14.83203125" customWidth="1"/>
    <col min="10245" max="10245" width="12.83203125" bestFit="1" customWidth="1"/>
    <col min="10247" max="10247" width="12.83203125" bestFit="1" customWidth="1"/>
    <col min="10249" max="10249" width="12.83203125" bestFit="1" customWidth="1"/>
    <col min="10497" max="10497" width="14.83203125" customWidth="1"/>
    <col min="10501" max="10501" width="12.83203125" bestFit="1" customWidth="1"/>
    <col min="10503" max="10503" width="12.83203125" bestFit="1" customWidth="1"/>
    <col min="10505" max="10505" width="12.83203125" bestFit="1" customWidth="1"/>
    <col min="10753" max="10753" width="14.83203125" customWidth="1"/>
    <col min="10757" max="10757" width="12.83203125" bestFit="1" customWidth="1"/>
    <col min="10759" max="10759" width="12.83203125" bestFit="1" customWidth="1"/>
    <col min="10761" max="10761" width="12.83203125" bestFit="1" customWidth="1"/>
    <col min="11009" max="11009" width="14.83203125" customWidth="1"/>
    <col min="11013" max="11013" width="12.83203125" bestFit="1" customWidth="1"/>
    <col min="11015" max="11015" width="12.83203125" bestFit="1" customWidth="1"/>
    <col min="11017" max="11017" width="12.83203125" bestFit="1" customWidth="1"/>
    <col min="11265" max="11265" width="14.83203125" customWidth="1"/>
    <col min="11269" max="11269" width="12.83203125" bestFit="1" customWidth="1"/>
    <col min="11271" max="11271" width="12.83203125" bestFit="1" customWidth="1"/>
    <col min="11273" max="11273" width="12.83203125" bestFit="1" customWidth="1"/>
    <col min="11521" max="11521" width="14.83203125" customWidth="1"/>
    <col min="11525" max="11525" width="12.83203125" bestFit="1" customWidth="1"/>
    <col min="11527" max="11527" width="12.83203125" bestFit="1" customWidth="1"/>
    <col min="11529" max="11529" width="12.83203125" bestFit="1" customWidth="1"/>
    <col min="11777" max="11777" width="14.83203125" customWidth="1"/>
    <col min="11781" max="11781" width="12.83203125" bestFit="1" customWidth="1"/>
    <col min="11783" max="11783" width="12.83203125" bestFit="1" customWidth="1"/>
    <col min="11785" max="11785" width="12.83203125" bestFit="1" customWidth="1"/>
    <col min="12033" max="12033" width="14.83203125" customWidth="1"/>
    <col min="12037" max="12037" width="12.83203125" bestFit="1" customWidth="1"/>
    <col min="12039" max="12039" width="12.83203125" bestFit="1" customWidth="1"/>
    <col min="12041" max="12041" width="12.83203125" bestFit="1" customWidth="1"/>
    <col min="12289" max="12289" width="14.83203125" customWidth="1"/>
    <col min="12293" max="12293" width="12.83203125" bestFit="1" customWidth="1"/>
    <col min="12295" max="12295" width="12.83203125" bestFit="1" customWidth="1"/>
    <col min="12297" max="12297" width="12.83203125" bestFit="1" customWidth="1"/>
    <col min="12545" max="12545" width="14.83203125" customWidth="1"/>
    <col min="12549" max="12549" width="12.83203125" bestFit="1" customWidth="1"/>
    <col min="12551" max="12551" width="12.83203125" bestFit="1" customWidth="1"/>
    <col min="12553" max="12553" width="12.83203125" bestFit="1" customWidth="1"/>
    <col min="12801" max="12801" width="14.83203125" customWidth="1"/>
    <col min="12805" max="12805" width="12.83203125" bestFit="1" customWidth="1"/>
    <col min="12807" max="12807" width="12.83203125" bestFit="1" customWidth="1"/>
    <col min="12809" max="12809" width="12.83203125" bestFit="1" customWidth="1"/>
    <col min="13057" max="13057" width="14.83203125" customWidth="1"/>
    <col min="13061" max="13061" width="12.83203125" bestFit="1" customWidth="1"/>
    <col min="13063" max="13063" width="12.83203125" bestFit="1" customWidth="1"/>
    <col min="13065" max="13065" width="12.83203125" bestFit="1" customWidth="1"/>
    <col min="13313" max="13313" width="14.83203125" customWidth="1"/>
    <col min="13317" max="13317" width="12.83203125" bestFit="1" customWidth="1"/>
    <col min="13319" max="13319" width="12.83203125" bestFit="1" customWidth="1"/>
    <col min="13321" max="13321" width="12.83203125" bestFit="1" customWidth="1"/>
    <col min="13569" max="13569" width="14.83203125" customWidth="1"/>
    <col min="13573" max="13573" width="12.83203125" bestFit="1" customWidth="1"/>
    <col min="13575" max="13575" width="12.83203125" bestFit="1" customWidth="1"/>
    <col min="13577" max="13577" width="12.83203125" bestFit="1" customWidth="1"/>
    <col min="13825" max="13825" width="14.83203125" customWidth="1"/>
    <col min="13829" max="13829" width="12.83203125" bestFit="1" customWidth="1"/>
    <col min="13831" max="13831" width="12.83203125" bestFit="1" customWidth="1"/>
    <col min="13833" max="13833" width="12.83203125" bestFit="1" customWidth="1"/>
    <col min="14081" max="14081" width="14.83203125" customWidth="1"/>
    <col min="14085" max="14085" width="12.83203125" bestFit="1" customWidth="1"/>
    <col min="14087" max="14087" width="12.83203125" bestFit="1" customWidth="1"/>
    <col min="14089" max="14089" width="12.83203125" bestFit="1" customWidth="1"/>
    <col min="14337" max="14337" width="14.83203125" customWidth="1"/>
    <col min="14341" max="14341" width="12.83203125" bestFit="1" customWidth="1"/>
    <col min="14343" max="14343" width="12.83203125" bestFit="1" customWidth="1"/>
    <col min="14345" max="14345" width="12.83203125" bestFit="1" customWidth="1"/>
    <col min="14593" max="14593" width="14.83203125" customWidth="1"/>
    <col min="14597" max="14597" width="12.83203125" bestFit="1" customWidth="1"/>
    <col min="14599" max="14599" width="12.83203125" bestFit="1" customWidth="1"/>
    <col min="14601" max="14601" width="12.83203125" bestFit="1" customWidth="1"/>
    <col min="14849" max="14849" width="14.83203125" customWidth="1"/>
    <col min="14853" max="14853" width="12.83203125" bestFit="1" customWidth="1"/>
    <col min="14855" max="14855" width="12.83203125" bestFit="1" customWidth="1"/>
    <col min="14857" max="14857" width="12.83203125" bestFit="1" customWidth="1"/>
    <col min="15105" max="15105" width="14.83203125" customWidth="1"/>
    <col min="15109" max="15109" width="12.83203125" bestFit="1" customWidth="1"/>
    <col min="15111" max="15111" width="12.83203125" bestFit="1" customWidth="1"/>
    <col min="15113" max="15113" width="12.83203125" bestFit="1" customWidth="1"/>
    <col min="15361" max="15361" width="14.83203125" customWidth="1"/>
    <col min="15365" max="15365" width="12.83203125" bestFit="1" customWidth="1"/>
    <col min="15367" max="15367" width="12.83203125" bestFit="1" customWidth="1"/>
    <col min="15369" max="15369" width="12.83203125" bestFit="1" customWidth="1"/>
    <col min="15617" max="15617" width="14.83203125" customWidth="1"/>
    <col min="15621" max="15621" width="12.83203125" bestFit="1" customWidth="1"/>
    <col min="15623" max="15623" width="12.83203125" bestFit="1" customWidth="1"/>
    <col min="15625" max="15625" width="12.83203125" bestFit="1" customWidth="1"/>
    <col min="15873" max="15873" width="14.83203125" customWidth="1"/>
    <col min="15877" max="15877" width="12.83203125" bestFit="1" customWidth="1"/>
    <col min="15879" max="15879" width="12.83203125" bestFit="1" customWidth="1"/>
    <col min="15881" max="15881" width="12.83203125" bestFit="1" customWidth="1"/>
    <col min="16129" max="16129" width="14.83203125" customWidth="1"/>
    <col min="16133" max="16133" width="12.83203125" bestFit="1" customWidth="1"/>
    <col min="16135" max="16135" width="12.83203125" bestFit="1" customWidth="1"/>
    <col min="16137" max="16137" width="12.83203125" bestFit="1" customWidth="1"/>
  </cols>
  <sheetData>
    <row r="1" spans="1:12" x14ac:dyDescent="0.3">
      <c r="D1" s="7" t="s">
        <v>13</v>
      </c>
      <c r="E1" s="7"/>
      <c r="F1" s="7"/>
      <c r="G1" s="7"/>
      <c r="H1" s="7"/>
      <c r="I1" s="7"/>
      <c r="K1" s="7" t="s">
        <v>14</v>
      </c>
      <c r="L1" s="7"/>
    </row>
    <row r="2" spans="1:12" x14ac:dyDescent="0.3">
      <c r="D2" s="2" t="s">
        <v>0</v>
      </c>
      <c r="E2" s="2" t="s">
        <v>1</v>
      </c>
      <c r="F2" s="2"/>
      <c r="G2" s="2" t="s">
        <v>10</v>
      </c>
      <c r="H2" s="2"/>
      <c r="I2" s="2" t="s">
        <v>11</v>
      </c>
      <c r="K2" t="s">
        <v>12</v>
      </c>
    </row>
    <row r="3" spans="1:12" x14ac:dyDescent="0.3">
      <c r="D3" s="1">
        <v>0.1</v>
      </c>
      <c r="E3" s="1">
        <f>1.94*($B$4/($B$5*$B$6*$B$7))^(1/3)*$B$8^(1/3)*D3^(-1/3)</f>
        <v>6.3876076172564167</v>
      </c>
      <c r="F3" s="1"/>
      <c r="G3" s="1">
        <f>0.2*(($B$4*$B$5^(2))/($B$6*$B$7))^(1/3)*$B$8^(1/3)*D3^(5/3)</f>
        <v>7.9021949904203095E-3</v>
      </c>
      <c r="H3" s="1"/>
      <c r="I3" s="1">
        <f>5*($B$7/($B$4*$B$6^(2)*$B$5^(2)))^(1/3)*$B$8^(2/3)*D3^(-5/3)</f>
        <v>16189.804993063326</v>
      </c>
      <c r="K3">
        <f>0.071*$B$8^(1/3)*D3^(5/3)</f>
        <v>7.9564443642083822E-3</v>
      </c>
      <c r="L3">
        <f>0.21*((B$5^2*B$4/(B$6*B$7))^(1/3)*B$8^(1/3)*D3^(5/3))</f>
        <v>8.2973047399413236E-3</v>
      </c>
    </row>
    <row r="4" spans="1:12" x14ac:dyDescent="0.3">
      <c r="A4" t="s">
        <v>2</v>
      </c>
      <c r="B4">
        <v>9.81</v>
      </c>
      <c r="D4" s="1">
        <v>0.2</v>
      </c>
      <c r="E4" s="1">
        <f>1.94*($B$4/($B$5*$B$6*$B$7))^(1/3)*$B$8^(1/3)*D4^(-1/3)</f>
        <v>5.0698475255964599</v>
      </c>
      <c r="F4" s="1"/>
      <c r="G4" s="1">
        <f>0.2*(($B$4*$B$5^(2))/($B$6*$B$7))^(1/3)*$B$8^(1/3)*D4^(5/3)</f>
        <v>2.5087905281302069E-2</v>
      </c>
      <c r="H4" s="1"/>
      <c r="I4" s="1">
        <f t="shared" ref="I4:I32" si="0">5*($B$7/($B$4*$B$6^(2)*$B$5^(2)))^(1/3)*$B$8^(2/3)*D4^(-5/3)</f>
        <v>5099.469026113401</v>
      </c>
      <c r="K4">
        <f t="shared" ref="K4:K32" si="1">0.071*$B$8^(1/3)*D4^(5/3)</f>
        <v>2.5260136307341675E-2</v>
      </c>
      <c r="L4">
        <f t="shared" ref="L4:L32" si="2">0.21*((B$5^2*B$4/(B$6*B$7))^(1/3)*B$8^(1/3)*D4^(5/3))</f>
        <v>2.6342300545367167E-2</v>
      </c>
    </row>
    <row r="5" spans="1:12" x14ac:dyDescent="0.3">
      <c r="A5" t="s">
        <v>3</v>
      </c>
      <c r="B5">
        <v>1.2</v>
      </c>
      <c r="D5" s="1">
        <v>0.3</v>
      </c>
      <c r="E5" s="1">
        <f t="shared" ref="E5:E32" si="3">1.94*($B$4/($B$5*$B$6*$B$7))^(1/3)*$B$8^(1/3)*D5^(-1/3)</f>
        <v>4.4289197575527313</v>
      </c>
      <c r="F5" s="1"/>
      <c r="G5" s="1">
        <f t="shared" ref="G5:G32" si="4">0.2*(($B$4*$B$5^(2))/($B$6*$B$7))^(1/3)*$B$8^(1/3)*D5^(5/3)</f>
        <v>4.9311683898525221E-2</v>
      </c>
      <c r="H5" s="1"/>
      <c r="I5" s="1">
        <f t="shared" si="0"/>
        <v>2594.4154771784806</v>
      </c>
      <c r="K5">
        <f t="shared" si="1"/>
        <v>4.9650213633007027E-2</v>
      </c>
      <c r="L5">
        <f t="shared" si="2"/>
        <v>5.1777268093451477E-2</v>
      </c>
    </row>
    <row r="6" spans="1:12" x14ac:dyDescent="0.3">
      <c r="A6" t="s">
        <v>4</v>
      </c>
      <c r="B6">
        <v>1.1000000000000001</v>
      </c>
      <c r="D6" s="1">
        <v>0.4</v>
      </c>
      <c r="E6" s="1">
        <f>1.94*($B$4/($B$5*$B$6*$B$7))^(1/3)*$B$8^(1/3)*D6^(-1/3)</f>
        <v>4.0239406477250972</v>
      </c>
      <c r="F6" s="1"/>
      <c r="G6" s="1">
        <f t="shared" si="4"/>
        <v>7.964913447043491E-2</v>
      </c>
      <c r="H6" s="1"/>
      <c r="I6" s="1">
        <f t="shared" si="0"/>
        <v>1606.2320923217956</v>
      </c>
      <c r="K6">
        <f t="shared" si="1"/>
        <v>8.0195933894268573E-2</v>
      </c>
      <c r="L6">
        <f t="shared" si="2"/>
        <v>8.3631591193956648E-2</v>
      </c>
    </row>
    <row r="7" spans="1:12" x14ac:dyDescent="0.3">
      <c r="A7" t="s">
        <v>5</v>
      </c>
      <c r="B7">
        <v>293</v>
      </c>
      <c r="D7" s="1">
        <v>0.5</v>
      </c>
      <c r="E7" s="1">
        <f t="shared" si="3"/>
        <v>3.7354955955202764</v>
      </c>
      <c r="F7" s="1"/>
      <c r="G7" s="1">
        <f t="shared" si="4"/>
        <v>0.11553079161402915</v>
      </c>
      <c r="H7" s="1"/>
      <c r="I7" s="1">
        <f t="shared" si="0"/>
        <v>1107.3670847809831</v>
      </c>
      <c r="K7">
        <f t="shared" si="1"/>
        <v>0.11632392227024549</v>
      </c>
      <c r="L7">
        <f t="shared" si="2"/>
        <v>0.1213073311947306</v>
      </c>
    </row>
    <row r="8" spans="1:12" x14ac:dyDescent="0.3">
      <c r="A8" t="s">
        <v>6</v>
      </c>
      <c r="B8">
        <f>B9*B10</f>
        <v>140.72849550327345</v>
      </c>
      <c r="D8" s="1">
        <v>0.60000000000000009</v>
      </c>
      <c r="E8" s="1">
        <f t="shared" si="3"/>
        <v>3.5152359411109741</v>
      </c>
      <c r="F8" s="1"/>
      <c r="G8" s="1">
        <f t="shared" si="4"/>
        <v>0.1565548377896846</v>
      </c>
      <c r="H8" s="1"/>
      <c r="I8" s="1">
        <f t="shared" si="0"/>
        <v>817.18966796755444</v>
      </c>
      <c r="K8">
        <f t="shared" si="1"/>
        <v>0.15762960270296247</v>
      </c>
      <c r="L8">
        <f t="shared" si="2"/>
        <v>0.16438257967916883</v>
      </c>
    </row>
    <row r="9" spans="1:12" x14ac:dyDescent="0.3">
      <c r="A9" t="s">
        <v>7</v>
      </c>
      <c r="B9">
        <v>0.7</v>
      </c>
      <c r="D9" s="1">
        <v>0.7</v>
      </c>
      <c r="E9" s="1">
        <f t="shared" si="3"/>
        <v>3.3391727181732342</v>
      </c>
      <c r="F9" s="1"/>
      <c r="G9" s="1">
        <f t="shared" si="4"/>
        <v>0.20241583075111966</v>
      </c>
      <c r="H9" s="1"/>
      <c r="I9" s="1">
        <f t="shared" si="0"/>
        <v>632.04046559663198</v>
      </c>
      <c r="K9">
        <f t="shared" si="1"/>
        <v>0.20380543605399473</v>
      </c>
      <c r="L9">
        <f t="shared" si="2"/>
        <v>0.21253662228867562</v>
      </c>
    </row>
    <row r="10" spans="1:12" x14ac:dyDescent="0.3">
      <c r="A10" t="s">
        <v>8</v>
      </c>
      <c r="B10">
        <f>0.101*(1-EXP(-0.44))*3.1415*0.4*0.4/4*44500</f>
        <v>201.04070786181924</v>
      </c>
      <c r="D10" s="1">
        <v>0.8</v>
      </c>
      <c r="E10" s="1">
        <f t="shared" si="3"/>
        <v>3.1938038086282083</v>
      </c>
      <c r="F10" s="1"/>
      <c r="G10" s="1">
        <f t="shared" si="4"/>
        <v>0.25287023969344991</v>
      </c>
      <c r="H10" s="1"/>
      <c r="I10" s="1">
        <f t="shared" si="0"/>
        <v>505.93140603322894</v>
      </c>
      <c r="K10">
        <f t="shared" si="1"/>
        <v>0.25460621965466823</v>
      </c>
      <c r="L10">
        <f t="shared" si="2"/>
        <v>0.26551375167812236</v>
      </c>
    </row>
    <row r="11" spans="1:12" x14ac:dyDescent="0.3">
      <c r="D11" s="1">
        <v>0.90000000000000013</v>
      </c>
      <c r="E11" s="1">
        <f t="shared" si="3"/>
        <v>3.0708414470934655</v>
      </c>
      <c r="F11" s="1"/>
      <c r="G11" s="1">
        <f t="shared" si="4"/>
        <v>0.30771730789431428</v>
      </c>
      <c r="H11" s="1"/>
      <c r="I11" s="1">
        <f t="shared" si="0"/>
        <v>415.75495635106131</v>
      </c>
      <c r="K11">
        <f t="shared" si="1"/>
        <v>0.30982981856726721</v>
      </c>
      <c r="L11">
        <f t="shared" si="2"/>
        <v>0.32310317328902993</v>
      </c>
    </row>
    <row r="12" spans="1:12" x14ac:dyDescent="0.3">
      <c r="D12" s="1">
        <v>1.0000000000000002</v>
      </c>
      <c r="E12" s="1">
        <f t="shared" si="3"/>
        <v>2.9648648189757316</v>
      </c>
      <c r="F12" s="1"/>
      <c r="G12" s="1">
        <f t="shared" si="4"/>
        <v>0.36678740028565759</v>
      </c>
      <c r="H12" s="1"/>
      <c r="I12" s="1">
        <f t="shared" si="0"/>
        <v>348.79877501907015</v>
      </c>
      <c r="K12">
        <f t="shared" si="1"/>
        <v>0.36930543316170966</v>
      </c>
      <c r="L12">
        <f t="shared" si="2"/>
        <v>0.38512677029994041</v>
      </c>
    </row>
    <row r="13" spans="1:12" x14ac:dyDescent="0.3">
      <c r="D13" s="1">
        <v>1.1000000000000001</v>
      </c>
      <c r="E13" s="1">
        <f t="shared" si="3"/>
        <v>2.8721514389192473</v>
      </c>
      <c r="F13" s="1"/>
      <c r="G13" s="1">
        <f t="shared" si="4"/>
        <v>0.42993442157842743</v>
      </c>
      <c r="H13" s="1"/>
      <c r="I13" s="1">
        <f t="shared" si="0"/>
        <v>297.56862789068208</v>
      </c>
      <c r="K13">
        <f t="shared" si="1"/>
        <v>0.43288596518989769</v>
      </c>
      <c r="L13">
        <f t="shared" si="2"/>
        <v>0.45143114265734879</v>
      </c>
    </row>
    <row r="14" spans="1:12" x14ac:dyDescent="0.3">
      <c r="D14" s="1">
        <v>1.2000000000000002</v>
      </c>
      <c r="E14" s="1">
        <f t="shared" si="3"/>
        <v>2.7900446154179916</v>
      </c>
      <c r="F14" s="1"/>
      <c r="G14" s="1">
        <f t="shared" si="4"/>
        <v>0.49703062839611239</v>
      </c>
      <c r="H14" s="1"/>
      <c r="I14" s="1">
        <f t="shared" si="0"/>
        <v>257.39861610723096</v>
      </c>
      <c r="K14">
        <f t="shared" si="1"/>
        <v>0.50044279430402394</v>
      </c>
      <c r="L14">
        <f t="shared" si="2"/>
        <v>0.52188215981591801</v>
      </c>
    </row>
    <row r="15" spans="1:12" x14ac:dyDescent="0.3">
      <c r="D15" s="1">
        <v>1.3000000000000003</v>
      </c>
      <c r="E15" s="1">
        <f t="shared" si="3"/>
        <v>2.7165880087654299</v>
      </c>
      <c r="F15" s="1"/>
      <c r="G15" s="1">
        <f t="shared" si="4"/>
        <v>0.56796293626559724</v>
      </c>
      <c r="H15" s="1"/>
      <c r="I15" s="1">
        <f t="shared" si="0"/>
        <v>225.25236726405032</v>
      </c>
      <c r="K15">
        <f t="shared" si="1"/>
        <v>0.57186205969454273</v>
      </c>
      <c r="L15">
        <f t="shared" si="2"/>
        <v>0.59636108307887703</v>
      </c>
    </row>
    <row r="16" spans="1:12" x14ac:dyDescent="0.3">
      <c r="D16" s="1">
        <v>1.4</v>
      </c>
      <c r="E16" s="1">
        <f t="shared" si="3"/>
        <v>2.6503031427658517</v>
      </c>
      <c r="F16" s="1"/>
      <c r="G16" s="1">
        <f t="shared" si="4"/>
        <v>0.64263020533868875</v>
      </c>
      <c r="H16" s="1"/>
      <c r="I16" s="1">
        <f t="shared" si="0"/>
        <v>199.08027174763825</v>
      </c>
      <c r="K16">
        <f t="shared" si="1"/>
        <v>0.64704192717789777</v>
      </c>
      <c r="L16">
        <f t="shared" si="2"/>
        <v>0.67476171560562304</v>
      </c>
    </row>
    <row r="17" spans="4:12" x14ac:dyDescent="0.3">
      <c r="D17" s="1">
        <v>1.5000000000000002</v>
      </c>
      <c r="E17" s="1">
        <f t="shared" si="3"/>
        <v>2.5900479864411223</v>
      </c>
      <c r="F17" s="1"/>
      <c r="G17" s="1">
        <f t="shared" si="4"/>
        <v>0.720941192102168</v>
      </c>
      <c r="H17" s="1"/>
      <c r="I17" s="1">
        <f t="shared" si="0"/>
        <v>177.45552246643777</v>
      </c>
      <c r="K17">
        <f t="shared" si="1"/>
        <v>0.72589052684485444</v>
      </c>
      <c r="L17">
        <f t="shared" si="2"/>
        <v>0.75698825170727635</v>
      </c>
    </row>
    <row r="18" spans="4:12" x14ac:dyDescent="0.3">
      <c r="D18" s="1">
        <v>1.6000000000000003</v>
      </c>
      <c r="E18" s="1">
        <f t="shared" si="3"/>
        <v>2.53492376279823</v>
      </c>
      <c r="F18" s="1"/>
      <c r="G18" s="1">
        <f t="shared" si="4"/>
        <v>0.80281296900166632</v>
      </c>
      <c r="H18" s="1"/>
      <c r="I18" s="1">
        <f t="shared" si="0"/>
        <v>159.35840706604375</v>
      </c>
      <c r="K18">
        <f t="shared" si="1"/>
        <v>0.80832436183493384</v>
      </c>
      <c r="L18">
        <f t="shared" si="2"/>
        <v>0.84295361745174946</v>
      </c>
    </row>
    <row r="19" spans="4:12" x14ac:dyDescent="0.3">
      <c r="D19" s="1">
        <v>1.7000000000000002</v>
      </c>
      <c r="E19" s="1">
        <f t="shared" si="3"/>
        <v>2.484211624453478</v>
      </c>
      <c r="F19" s="1"/>
      <c r="G19" s="1">
        <f t="shared" si="4"/>
        <v>0.88816968181491351</v>
      </c>
      <c r="H19" s="1"/>
      <c r="I19" s="1">
        <f t="shared" si="0"/>
        <v>144.04341707616092</v>
      </c>
      <c r="K19">
        <f t="shared" si="1"/>
        <v>0.89426705717890065</v>
      </c>
      <c r="L19">
        <f t="shared" si="2"/>
        <v>0.93257816590565901</v>
      </c>
    </row>
    <row r="20" spans="4:12" x14ac:dyDescent="0.3">
      <c r="D20" s="1">
        <v>1.8000000000000003</v>
      </c>
      <c r="E20" s="1">
        <f t="shared" si="3"/>
        <v>2.4373284717718575</v>
      </c>
      <c r="F20" s="1"/>
      <c r="G20" s="1">
        <f t="shared" si="4"/>
        <v>0.97694155652051384</v>
      </c>
      <c r="H20" s="1"/>
      <c r="I20" s="1">
        <f t="shared" si="0"/>
        <v>130.95460527620654</v>
      </c>
      <c r="K20">
        <f t="shared" si="1"/>
        <v>0.98364835984959298</v>
      </c>
      <c r="L20">
        <f t="shared" si="2"/>
        <v>1.0257886343465392</v>
      </c>
    </row>
    <row r="21" spans="4:12" x14ac:dyDescent="0.3">
      <c r="D21" s="1">
        <v>1.9000000000000004</v>
      </c>
      <c r="E21" s="1">
        <f t="shared" si="3"/>
        <v>2.393795409441386</v>
      </c>
      <c r="F21" s="1"/>
      <c r="G21" s="1">
        <f t="shared" si="4"/>
        <v>1.0690640941958849</v>
      </c>
      <c r="H21" s="1"/>
      <c r="I21" s="1">
        <f t="shared" si="0"/>
        <v>119.67008957334335</v>
      </c>
      <c r="K21">
        <f t="shared" si="1"/>
        <v>1.076403328132753</v>
      </c>
      <c r="L21">
        <f t="shared" si="2"/>
        <v>1.1225172989056791</v>
      </c>
    </row>
    <row r="22" spans="4:12" x14ac:dyDescent="0.3">
      <c r="D22" s="1">
        <v>2.0000000000000004</v>
      </c>
      <c r="E22" s="1">
        <f t="shared" si="3"/>
        <v>2.3532147662927905</v>
      </c>
      <c r="F22" s="1"/>
      <c r="G22" s="1">
        <f t="shared" si="4"/>
        <v>1.1644774101242679</v>
      </c>
      <c r="H22" s="1"/>
      <c r="I22" s="1">
        <f t="shared" si="0"/>
        <v>109.86472970601812</v>
      </c>
      <c r="K22">
        <f t="shared" si="1"/>
        <v>1.172471666196939</v>
      </c>
      <c r="L22">
        <f t="shared" si="2"/>
        <v>1.2227012806304811</v>
      </c>
    </row>
    <row r="23" spans="4:12" x14ac:dyDescent="0.3">
      <c r="D23" s="1">
        <v>2.1</v>
      </c>
      <c r="E23" s="1">
        <f t="shared" si="3"/>
        <v>2.3152530511494662</v>
      </c>
      <c r="F23" s="1"/>
      <c r="G23" s="1">
        <f t="shared" si="4"/>
        <v>1.2631256852250488</v>
      </c>
      <c r="H23" s="1"/>
      <c r="I23" s="1">
        <f t="shared" si="0"/>
        <v>101.28445443595962</v>
      </c>
      <c r="K23">
        <f t="shared" si="1"/>
        <v>1.2717971717578616</v>
      </c>
      <c r="L23">
        <f t="shared" si="2"/>
        <v>1.3262819694863011</v>
      </c>
    </row>
    <row r="24" spans="4:12" x14ac:dyDescent="0.3">
      <c r="D24" s="1">
        <v>2.2000000000000006</v>
      </c>
      <c r="E24" s="1">
        <f t="shared" si="3"/>
        <v>2.2796281077761953</v>
      </c>
      <c r="F24" s="1"/>
      <c r="G24" s="1">
        <f t="shared" si="4"/>
        <v>1.364956706181871</v>
      </c>
      <c r="H24" s="1"/>
      <c r="I24" s="1">
        <f t="shared" si="0"/>
        <v>93.728244516951193</v>
      </c>
      <c r="K24">
        <f t="shared" si="1"/>
        <v>1.3743272730494267</v>
      </c>
      <c r="L24">
        <f t="shared" si="2"/>
        <v>1.4332045414909642</v>
      </c>
    </row>
    <row r="25" spans="4:12" x14ac:dyDescent="0.3">
      <c r="D25" s="1">
        <v>2.3000000000000007</v>
      </c>
      <c r="E25" s="1">
        <f t="shared" si="3"/>
        <v>2.246099294556251</v>
      </c>
      <c r="F25" s="1"/>
      <c r="G25" s="1">
        <f t="shared" si="4"/>
        <v>1.4699214764786688</v>
      </c>
      <c r="H25" s="1"/>
      <c r="I25" s="1">
        <f t="shared" si="0"/>
        <v>87.035258657861576</v>
      </c>
      <c r="K25">
        <f t="shared" si="1"/>
        <v>1.4800126371894937</v>
      </c>
      <c r="L25">
        <f t="shared" si="2"/>
        <v>1.543417550302602</v>
      </c>
    </row>
    <row r="26" spans="4:12" x14ac:dyDescent="0.3">
      <c r="D26" s="1">
        <v>2.4000000000000004</v>
      </c>
      <c r="E26" s="1">
        <f t="shared" si="3"/>
        <v>2.2144598787763656</v>
      </c>
      <c r="F26" s="1"/>
      <c r="G26" s="1">
        <f t="shared" si="4"/>
        <v>1.5779738847528082</v>
      </c>
      <c r="H26" s="1"/>
      <c r="I26" s="1">
        <f t="shared" si="0"/>
        <v>81.075483661827462</v>
      </c>
      <c r="K26">
        <f t="shared" si="1"/>
        <v>1.5888068362562258</v>
      </c>
      <c r="L26">
        <f t="shared" si="2"/>
        <v>1.6568725789904484</v>
      </c>
    </row>
    <row r="27" spans="4:12" x14ac:dyDescent="0.3">
      <c r="D27" s="1">
        <v>2.5000000000000004</v>
      </c>
      <c r="E27" s="1">
        <f t="shared" si="3"/>
        <v>2.1845310764634647</v>
      </c>
      <c r="F27" s="1"/>
      <c r="G27" s="1">
        <f t="shared" si="4"/>
        <v>1.6890704199459781</v>
      </c>
      <c r="H27" s="1"/>
      <c r="I27" s="1">
        <f t="shared" si="0"/>
        <v>75.742843164678987</v>
      </c>
      <c r="K27">
        <f t="shared" si="1"/>
        <v>1.7006660604834629</v>
      </c>
      <c r="L27">
        <f t="shared" si="2"/>
        <v>1.7735239409432768</v>
      </c>
    </row>
    <row r="28" spans="4:12" x14ac:dyDescent="0.3">
      <c r="D28" s="1">
        <v>2.6000000000000005</v>
      </c>
      <c r="E28" s="1">
        <f t="shared" si="3"/>
        <v>2.1561573314392199</v>
      </c>
      <c r="F28" s="1"/>
      <c r="G28" s="1">
        <f t="shared" si="4"/>
        <v>1.803169925013913</v>
      </c>
      <c r="H28" s="1"/>
      <c r="I28" s="1">
        <f t="shared" si="0"/>
        <v>70.950049763656949</v>
      </c>
      <c r="K28">
        <f t="shared" si="1"/>
        <v>1.8155488702796372</v>
      </c>
      <c r="L28">
        <f t="shared" si="2"/>
        <v>1.8933284212646087</v>
      </c>
    </row>
    <row r="29" spans="4:12" x14ac:dyDescent="0.3">
      <c r="D29" s="1">
        <v>2.7</v>
      </c>
      <c r="E29" s="1">
        <f t="shared" si="3"/>
        <v>2.1292025390854725</v>
      </c>
      <c r="F29" s="1"/>
      <c r="G29" s="1">
        <f t="shared" si="4"/>
        <v>1.9202333826721352</v>
      </c>
      <c r="H29" s="1"/>
      <c r="I29" s="1">
        <f t="shared" si="0"/>
        <v>66.624711905610383</v>
      </c>
      <c r="K29">
        <f t="shared" si="1"/>
        <v>1.933415980502637</v>
      </c>
      <c r="L29">
        <f t="shared" si="2"/>
        <v>2.0162450518057415</v>
      </c>
    </row>
    <row r="30" spans="4:12" x14ac:dyDescent="0.3">
      <c r="D30" s="1">
        <v>2.8</v>
      </c>
      <c r="E30" s="1">
        <f t="shared" si="3"/>
        <v>2.103546998430569</v>
      </c>
      <c r="F30" s="1"/>
      <c r="G30" s="1">
        <f t="shared" si="4"/>
        <v>2.0402237279623492</v>
      </c>
      <c r="H30" s="1"/>
      <c r="I30" s="1">
        <f t="shared" si="0"/>
        <v>62.706356248410259</v>
      </c>
      <c r="K30">
        <f t="shared" si="1"/>
        <v>2.0542300717394517</v>
      </c>
      <c r="L30">
        <f t="shared" si="2"/>
        <v>2.1422349143604662</v>
      </c>
    </row>
    <row r="31" spans="4:12" x14ac:dyDescent="0.3">
      <c r="D31" s="1">
        <v>2.9000000000000004</v>
      </c>
      <c r="E31" s="1">
        <f t="shared" si="3"/>
        <v>2.0790849315582816</v>
      </c>
      <c r="F31" s="1"/>
      <c r="G31" s="1">
        <f t="shared" si="4"/>
        <v>2.163105683431565</v>
      </c>
      <c r="H31" s="1"/>
      <c r="I31" s="1">
        <f t="shared" si="0"/>
        <v>59.144126379026396</v>
      </c>
      <c r="K31">
        <f t="shared" si="1"/>
        <v>2.1779556243537823</v>
      </c>
      <c r="L31">
        <f t="shared" si="2"/>
        <v>2.2712609676031428</v>
      </c>
    </row>
    <row r="32" spans="4:12" x14ac:dyDescent="0.3">
      <c r="D32" s="1">
        <v>3</v>
      </c>
      <c r="E32" s="1">
        <f t="shared" si="3"/>
        <v>2.0557224491623773</v>
      </c>
      <c r="F32" s="1"/>
      <c r="G32" s="1">
        <f t="shared" si="4"/>
        <v>2.2888456135003787</v>
      </c>
      <c r="H32" s="1"/>
      <c r="I32" s="1">
        <f t="shared" si="0"/>
        <v>55.894987043889387</v>
      </c>
      <c r="K32">
        <f t="shared" si="1"/>
        <v>2.3045587718545448</v>
      </c>
      <c r="L32">
        <f t="shared" si="2"/>
        <v>2.4032878941753975</v>
      </c>
    </row>
  </sheetData>
  <mergeCells count="2">
    <mergeCell ref="D1:I1"/>
    <mergeCell ref="K1:L1"/>
  </mergeCells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1F703-54AE-4176-9088-9E58C893C121}">
  <dimension ref="A1:H31"/>
  <sheetViews>
    <sheetView zoomScale="70" zoomScaleNormal="70" workbookViewId="0">
      <selection activeCell="M32" sqref="M32"/>
    </sheetView>
  </sheetViews>
  <sheetFormatPr defaultRowHeight="14" x14ac:dyDescent="0.3"/>
  <cols>
    <col min="6" max="6" width="9.6640625" customWidth="1"/>
    <col min="7" max="7" width="17" customWidth="1"/>
    <col min="8" max="8" width="11.83203125" customWidth="1"/>
  </cols>
  <sheetData>
    <row r="1" spans="1:8" x14ac:dyDescent="0.3">
      <c r="E1" t="s">
        <v>17</v>
      </c>
      <c r="F1" s="8" t="s">
        <v>19</v>
      </c>
      <c r="G1" s="8" t="s">
        <v>20</v>
      </c>
      <c r="H1" s="8" t="s">
        <v>9</v>
      </c>
    </row>
    <row r="2" spans="1:8" x14ac:dyDescent="0.3">
      <c r="C2" t="s">
        <v>15</v>
      </c>
      <c r="D2">
        <f>0.235*$B$11^(2/5)-1.02*$B$12</f>
        <v>1.5525659878221956</v>
      </c>
      <c r="E2">
        <v>0.1</v>
      </c>
      <c r="F2" s="9" t="s">
        <v>32</v>
      </c>
      <c r="G2" s="9"/>
      <c r="H2" s="9"/>
    </row>
    <row r="3" spans="1:8" x14ac:dyDescent="0.3">
      <c r="C3" t="s">
        <v>16</v>
      </c>
      <c r="D3">
        <f>0.083*$B$11^(2/5)-1.02*$B$12</f>
        <v>0.28445522123081812</v>
      </c>
      <c r="E3">
        <v>0.2</v>
      </c>
      <c r="F3" s="9"/>
      <c r="G3" s="9"/>
      <c r="H3" s="9"/>
    </row>
    <row r="4" spans="1:8" x14ac:dyDescent="0.3">
      <c r="E4">
        <v>0.3</v>
      </c>
      <c r="F4" s="8">
        <f t="shared" ref="F4:F31" si="0">1*(B$9/(E4-D$3))^(1/3)</f>
        <v>20.841669259471743</v>
      </c>
      <c r="G4" s="8">
        <f>IF(E4&gt;D$2,0.071*B$9^(1/3)*(E4-D$3)^(5/3)+(1.92*0.001)*B$11,0.0056*B$9*(E4/D$2))</f>
        <v>0.15227943565679566</v>
      </c>
      <c r="H4" s="8">
        <f>25*(B$9^(2/5)/(E4-D$3))^(5/3)</f>
        <v>698586.94030174264</v>
      </c>
    </row>
    <row r="5" spans="1:8" x14ac:dyDescent="0.3">
      <c r="A5" t="s">
        <v>2</v>
      </c>
      <c r="B5">
        <v>9.81</v>
      </c>
      <c r="E5">
        <v>0.4</v>
      </c>
      <c r="F5" s="8">
        <f t="shared" si="0"/>
        <v>10.679327533175563</v>
      </c>
      <c r="G5" s="8">
        <f t="shared" ref="G5:G31" si="1">IF(E5&gt;D$2,0.071*B$9^(1/3)*(E5-D$3)^(5/3)+(1.92*0.001)*B$11,0.0056*B$9*(E5/D$2))</f>
        <v>0.20303924754239419</v>
      </c>
      <c r="H5" s="8">
        <f t="shared" ref="H5:H31" si="2">25*(B$9^(2/5)/(E5-D$3))^(5/3)</f>
        <v>24676.155377966024</v>
      </c>
    </row>
    <row r="6" spans="1:8" x14ac:dyDescent="0.3">
      <c r="A6" t="s">
        <v>3</v>
      </c>
      <c r="B6">
        <v>1.2</v>
      </c>
      <c r="E6">
        <v>0.5</v>
      </c>
      <c r="F6" s="8">
        <f t="shared" si="0"/>
        <v>8.6752402826189066</v>
      </c>
      <c r="G6" s="8">
        <f t="shared" si="1"/>
        <v>0.25379905942799275</v>
      </c>
      <c r="H6" s="8">
        <f t="shared" si="2"/>
        <v>8729.020762057813</v>
      </c>
    </row>
    <row r="7" spans="1:8" x14ac:dyDescent="0.3">
      <c r="A7" t="s">
        <v>4</v>
      </c>
      <c r="B7">
        <v>1.1000000000000001</v>
      </c>
      <c r="E7">
        <v>0.6</v>
      </c>
      <c r="F7" s="8">
        <f t="shared" si="0"/>
        <v>7.6402402519537382</v>
      </c>
      <c r="G7" s="8">
        <f t="shared" si="1"/>
        <v>0.30455887131359133</v>
      </c>
      <c r="H7" s="8">
        <f t="shared" si="2"/>
        <v>4624.8009026853242</v>
      </c>
    </row>
    <row r="8" spans="1:8" x14ac:dyDescent="0.3">
      <c r="A8" t="s">
        <v>5</v>
      </c>
      <c r="B8">
        <v>293</v>
      </c>
      <c r="E8">
        <v>0.7</v>
      </c>
      <c r="F8" s="8">
        <f t="shared" si="0"/>
        <v>6.9703524484992672</v>
      </c>
      <c r="G8" s="8">
        <f t="shared" si="1"/>
        <v>0.3553186831991898</v>
      </c>
      <c r="H8" s="8">
        <f t="shared" si="2"/>
        <v>2923.0191148236754</v>
      </c>
    </row>
    <row r="9" spans="1:8" x14ac:dyDescent="0.3">
      <c r="A9" t="s">
        <v>6</v>
      </c>
      <c r="B9">
        <f>B10*B11</f>
        <v>140.72849550327345</v>
      </c>
      <c r="E9">
        <v>0.8</v>
      </c>
      <c r="F9" s="8">
        <f t="shared" si="0"/>
        <v>6.4869201285766112</v>
      </c>
      <c r="G9" s="8">
        <f t="shared" si="1"/>
        <v>0.40607849508478838</v>
      </c>
      <c r="H9" s="8">
        <f t="shared" si="2"/>
        <v>2040.5663332967431</v>
      </c>
    </row>
    <row r="10" spans="1:8" x14ac:dyDescent="0.3">
      <c r="A10" t="s">
        <v>7</v>
      </c>
      <c r="B10">
        <v>0.7</v>
      </c>
      <c r="E10">
        <v>0.9</v>
      </c>
      <c r="F10" s="8">
        <f t="shared" si="0"/>
        <v>6.1146855890879541</v>
      </c>
      <c r="G10" s="8">
        <f t="shared" si="1"/>
        <v>0.45683830697038691</v>
      </c>
      <c r="H10" s="8">
        <f t="shared" si="2"/>
        <v>1518.5483308039029</v>
      </c>
    </row>
    <row r="11" spans="1:8" x14ac:dyDescent="0.3">
      <c r="A11" t="s">
        <v>8</v>
      </c>
      <c r="B11">
        <f>0.101*(1-EXP(-0.44))*3.1415*0.4*0.4/4*44500</f>
        <v>201.04070786181924</v>
      </c>
      <c r="E11">
        <v>1</v>
      </c>
      <c r="F11" s="8">
        <f t="shared" si="0"/>
        <v>5.8154287953746362</v>
      </c>
      <c r="G11" s="8">
        <f t="shared" si="1"/>
        <v>0.50759811885598549</v>
      </c>
      <c r="H11" s="8">
        <f t="shared" si="2"/>
        <v>1181.5896460122804</v>
      </c>
    </row>
    <row r="12" spans="1:8" x14ac:dyDescent="0.3">
      <c r="A12" t="s">
        <v>18</v>
      </c>
      <c r="B12">
        <v>0.4</v>
      </c>
      <c r="E12">
        <v>1.1000000000000001</v>
      </c>
      <c r="F12" s="8">
        <f t="shared" si="0"/>
        <v>5.5673015382755571</v>
      </c>
      <c r="G12" s="8">
        <f t="shared" si="1"/>
        <v>0.55835793074158413</v>
      </c>
      <c r="H12" s="8">
        <f t="shared" si="2"/>
        <v>950.12705693679823</v>
      </c>
    </row>
    <row r="13" spans="1:8" x14ac:dyDescent="0.3">
      <c r="E13">
        <v>1.2</v>
      </c>
      <c r="F13" s="8">
        <f t="shared" si="0"/>
        <v>5.3567430912970924</v>
      </c>
      <c r="G13" s="8">
        <f t="shared" si="1"/>
        <v>0.60911774262718266</v>
      </c>
      <c r="H13" s="8">
        <f t="shared" si="2"/>
        <v>783.54159216371272</v>
      </c>
    </row>
    <row r="14" spans="1:8" x14ac:dyDescent="0.3">
      <c r="E14">
        <v>1.3</v>
      </c>
      <c r="F14" s="8">
        <f t="shared" si="0"/>
        <v>5.1748089709499538</v>
      </c>
      <c r="G14" s="8">
        <f t="shared" si="1"/>
        <v>0.65987755451278118</v>
      </c>
      <c r="H14" s="8">
        <f t="shared" si="2"/>
        <v>659.21878694210045</v>
      </c>
    </row>
    <row r="15" spans="1:8" x14ac:dyDescent="0.3">
      <c r="E15">
        <v>1.4</v>
      </c>
      <c r="F15" s="8">
        <f t="shared" si="0"/>
        <v>5.0153165060250204</v>
      </c>
      <c r="G15" s="8">
        <f t="shared" si="1"/>
        <v>0.7106373663983796</v>
      </c>
      <c r="H15" s="8">
        <f t="shared" si="2"/>
        <v>563.70215105483328</v>
      </c>
    </row>
    <row r="16" spans="1:8" x14ac:dyDescent="0.3">
      <c r="E16">
        <v>1.5</v>
      </c>
      <c r="F16" s="8">
        <f t="shared" si="0"/>
        <v>4.8738298204246702</v>
      </c>
      <c r="G16" s="8">
        <f t="shared" si="1"/>
        <v>0.76139717828397824</v>
      </c>
      <c r="H16" s="8">
        <f t="shared" si="2"/>
        <v>488.55084430771598</v>
      </c>
    </row>
    <row r="17" spans="5:8" x14ac:dyDescent="0.3">
      <c r="E17">
        <v>1.6</v>
      </c>
      <c r="F17" s="8">
        <f t="shared" si="0"/>
        <v>4.7470681853068983</v>
      </c>
      <c r="G17" s="8">
        <f t="shared" si="1"/>
        <v>0.96930233971722823</v>
      </c>
      <c r="H17" s="8">
        <f t="shared" si="2"/>
        <v>428.23810940582848</v>
      </c>
    </row>
    <row r="18" spans="5:8" x14ac:dyDescent="0.3">
      <c r="E18">
        <v>1.7</v>
      </c>
      <c r="F18" s="8">
        <f t="shared" si="0"/>
        <v>4.6325431953203067</v>
      </c>
      <c r="G18" s="8">
        <f t="shared" si="1"/>
        <v>1.0450583057442433</v>
      </c>
      <c r="H18" s="8">
        <f t="shared" si="2"/>
        <v>379.01408663257513</v>
      </c>
    </row>
    <row r="19" spans="5:8" x14ac:dyDescent="0.3">
      <c r="E19">
        <v>1.8</v>
      </c>
      <c r="F19" s="8">
        <f t="shared" si="0"/>
        <v>4.5283267572753569</v>
      </c>
      <c r="G19" s="8">
        <f t="shared" si="1"/>
        <v>1.124469509999555</v>
      </c>
      <c r="H19" s="8">
        <f t="shared" si="2"/>
        <v>338.25696719613376</v>
      </c>
    </row>
    <row r="20" spans="5:8" x14ac:dyDescent="0.3">
      <c r="E20">
        <v>1.9</v>
      </c>
      <c r="F20" s="8">
        <f t="shared" si="0"/>
        <v>4.4328974199306632</v>
      </c>
      <c r="G20" s="8">
        <f t="shared" si="1"/>
        <v>1.2074536376098428</v>
      </c>
      <c r="H20" s="8">
        <f t="shared" si="2"/>
        <v>304.08596211426146</v>
      </c>
    </row>
    <row r="21" spans="5:8" x14ac:dyDescent="0.3">
      <c r="E21">
        <v>2</v>
      </c>
      <c r="F21" s="8">
        <f t="shared" si="0"/>
        <v>4.3450354969166307</v>
      </c>
      <c r="G21" s="8">
        <f t="shared" si="1"/>
        <v>1.2939353254854371</v>
      </c>
      <c r="H21" s="8">
        <f t="shared" si="2"/>
        <v>275.12154889670887</v>
      </c>
    </row>
    <row r="22" spans="5:8" x14ac:dyDescent="0.3">
      <c r="E22">
        <v>2.1</v>
      </c>
      <c r="F22" s="8">
        <f t="shared" si="0"/>
        <v>4.2637496159307613</v>
      </c>
      <c r="G22" s="8">
        <f t="shared" si="1"/>
        <v>1.3838451953283069</v>
      </c>
      <c r="H22" s="8">
        <f t="shared" si="2"/>
        <v>250.33203531991992</v>
      </c>
    </row>
    <row r="23" spans="5:8" x14ac:dyDescent="0.3">
      <c r="E23">
        <v>2.2000000000000002</v>
      </c>
      <c r="F23" s="8">
        <f t="shared" si="0"/>
        <v>4.1882241049188753</v>
      </c>
      <c r="G23" s="8">
        <f t="shared" si="1"/>
        <v>1.4771190681119053</v>
      </c>
      <c r="H23" s="8">
        <f t="shared" si="2"/>
        <v>228.93253850602372</v>
      </c>
    </row>
    <row r="24" spans="5:8" x14ac:dyDescent="0.3">
      <c r="E24">
        <v>2.2999999999999998</v>
      </c>
      <c r="F24" s="8">
        <f t="shared" si="0"/>
        <v>4.1177805493145891</v>
      </c>
      <c r="G24" s="8">
        <f t="shared" si="1"/>
        <v>1.5736973180931302</v>
      </c>
      <c r="H24" s="8">
        <f t="shared" si="2"/>
        <v>210.31679413577754</v>
      </c>
    </row>
    <row r="25" spans="5:8" x14ac:dyDescent="0.3">
      <c r="E25">
        <v>2.4</v>
      </c>
      <c r="F25" s="8">
        <f t="shared" si="0"/>
        <v>4.0518492051760777</v>
      </c>
      <c r="G25" s="8">
        <f t="shared" si="1"/>
        <v>1.6735243357485001</v>
      </c>
      <c r="H25" s="8">
        <f t="shared" si="2"/>
        <v>194.01009785098563</v>
      </c>
    </row>
    <row r="26" spans="5:8" x14ac:dyDescent="0.3">
      <c r="E26">
        <v>2.5</v>
      </c>
      <c r="F26" s="8">
        <f t="shared" si="0"/>
        <v>3.9899474048923644</v>
      </c>
      <c r="G26" s="8">
        <f t="shared" si="1"/>
        <v>1.7765480768961162</v>
      </c>
      <c r="H26" s="8">
        <f t="shared" si="2"/>
        <v>179.63618300970771</v>
      </c>
    </row>
    <row r="27" spans="5:8" x14ac:dyDescent="0.3">
      <c r="E27">
        <v>2.6</v>
      </c>
      <c r="F27" s="8">
        <f t="shared" si="0"/>
        <v>3.9316630131802284</v>
      </c>
      <c r="G27" s="8">
        <f t="shared" si="1"/>
        <v>1.8827196808412767</v>
      </c>
      <c r="H27" s="8">
        <f t="shared" si="2"/>
        <v>166.89349079902115</v>
      </c>
    </row>
    <row r="28" spans="5:8" x14ac:dyDescent="0.3">
      <c r="E28">
        <v>2.7</v>
      </c>
      <c r="F28" s="8">
        <f t="shared" si="0"/>
        <v>3.8766415895824005</v>
      </c>
      <c r="G28" s="8">
        <f t="shared" si="1"/>
        <v>1.9919931444066423</v>
      </c>
      <c r="H28" s="8">
        <f t="shared" si="2"/>
        <v>155.53789507617338</v>
      </c>
    </row>
    <row r="29" spans="5:8" x14ac:dyDescent="0.3">
      <c r="E29">
        <v>2.8</v>
      </c>
      <c r="F29" s="8">
        <f t="shared" si="0"/>
        <v>3.8245763110347406</v>
      </c>
      <c r="G29" s="8">
        <f t="shared" si="1"/>
        <v>2.1043250416577925</v>
      </c>
      <c r="H29" s="8">
        <f t="shared" si="2"/>
        <v>145.36994215309767</v>
      </c>
    </row>
    <row r="30" spans="5:8" x14ac:dyDescent="0.3">
      <c r="E30">
        <v>2.9</v>
      </c>
      <c r="F30" s="8">
        <f t="shared" si="0"/>
        <v>3.7751999770712281</v>
      </c>
      <c r="G30" s="8">
        <f t="shared" si="1"/>
        <v>2.2196742813299366</v>
      </c>
      <c r="H30" s="8">
        <f t="shared" si="2"/>
        <v>136.22529981674941</v>
      </c>
    </row>
    <row r="31" spans="5:8" x14ac:dyDescent="0.3">
      <c r="E31">
        <v>3</v>
      </c>
      <c r="F31" s="8">
        <f t="shared" si="0"/>
        <v>3.7282786055889225</v>
      </c>
      <c r="G31" s="8">
        <f t="shared" si="1"/>
        <v>2.3380018956165842</v>
      </c>
      <c r="H31" s="8">
        <f t="shared" si="2"/>
        <v>127.96752119101751</v>
      </c>
    </row>
  </sheetData>
  <mergeCells count="1">
    <mergeCell ref="F2:H3"/>
  </mergeCells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7268A-AE3E-4440-8792-EBB0B0B7717C}">
  <dimension ref="A1:K31"/>
  <sheetViews>
    <sheetView tabSelected="1" zoomScale="85" zoomScaleNormal="85" workbookViewId="0">
      <selection activeCell="N19" sqref="N19"/>
    </sheetView>
  </sheetViews>
  <sheetFormatPr defaultRowHeight="14" x14ac:dyDescent="0.3"/>
  <cols>
    <col min="1" max="1" width="11.58203125" customWidth="1"/>
    <col min="2" max="3" width="10.25" customWidth="1"/>
    <col min="4" max="4" width="10.75" customWidth="1"/>
    <col min="8" max="8" width="9.9140625" customWidth="1"/>
    <col min="9" max="9" width="14.6640625" customWidth="1"/>
    <col min="10" max="10" width="19.83203125" customWidth="1"/>
  </cols>
  <sheetData>
    <row r="1" spans="1:11" x14ac:dyDescent="0.3">
      <c r="G1" t="s">
        <v>17</v>
      </c>
      <c r="H1" t="s">
        <v>31</v>
      </c>
      <c r="I1" t="s">
        <v>19</v>
      </c>
      <c r="J1" t="s">
        <v>9</v>
      </c>
    </row>
    <row r="2" spans="1:11" x14ac:dyDescent="0.3">
      <c r="A2" t="s">
        <v>2</v>
      </c>
      <c r="B2">
        <v>9.81</v>
      </c>
      <c r="G2">
        <v>0.1</v>
      </c>
      <c r="H2">
        <f>G2/B$8^(2/5)</f>
        <v>1.1986334632941322E-2</v>
      </c>
      <c r="I2">
        <f>D$13*(G2/B$8^(2/5))^(C$13)*B$8^(1/5)</f>
        <v>2.1503488089144978</v>
      </c>
      <c r="J2">
        <f>273.15+B$5*(D$13/(0.9*SQRT(2*B$2)))^2*(G2/(B$8^(2/5))^(2*C$13-1))</f>
        <v>358.40138118070496</v>
      </c>
      <c r="K2">
        <f>B$5*(D$13/(0.9*SQRT(2*B$2)))^2*(G2/B$8^(2/5))^(2*C$13-1)</f>
        <v>852.51381180704993</v>
      </c>
    </row>
    <row r="3" spans="1:11" x14ac:dyDescent="0.3">
      <c r="A3" t="s">
        <v>3</v>
      </c>
      <c r="B3">
        <v>1.2</v>
      </c>
      <c r="G3">
        <v>0.2</v>
      </c>
      <c r="H3">
        <f t="shared" ref="H3:H31" si="0">G3/B$8^(2/5)</f>
        <v>2.3972669265882644E-2</v>
      </c>
      <c r="I3">
        <f t="shared" ref="I3:I7" si="1">D$13*(G3/B$8^(2/5))^(C$13)*B$8^(1/5)</f>
        <v>3.041052449399714</v>
      </c>
      <c r="J3">
        <f t="shared" ref="J3:J8" si="2">273.15+B$5*(D$13/(0.9*SQRT(2*B$2)))^2*(G3/(B$8^(2/5))^(2*C$13-1))</f>
        <v>443.65276236140994</v>
      </c>
      <c r="K3">
        <f t="shared" ref="K3:K7" si="3">B$5*(D$13/(0.9*SQRT(2*B$2)))^2*(G3/B$8^(2/5))^(2*C$13-1)</f>
        <v>852.51381180704993</v>
      </c>
    </row>
    <row r="4" spans="1:11" x14ac:dyDescent="0.3">
      <c r="A4" t="s">
        <v>4</v>
      </c>
      <c r="B4">
        <v>1.1000000000000001</v>
      </c>
      <c r="G4">
        <v>0.3</v>
      </c>
      <c r="H4">
        <f t="shared" si="0"/>
        <v>3.5959003898823963E-2</v>
      </c>
      <c r="I4">
        <f t="shared" si="1"/>
        <v>3.7245133910351287</v>
      </c>
      <c r="J4">
        <f t="shared" si="2"/>
        <v>528.90414354211498</v>
      </c>
      <c r="K4">
        <f t="shared" si="3"/>
        <v>852.51381180704993</v>
      </c>
    </row>
    <row r="5" spans="1:11" x14ac:dyDescent="0.3">
      <c r="A5" t="s">
        <v>5</v>
      </c>
      <c r="B5">
        <v>293</v>
      </c>
      <c r="G5">
        <v>0.4</v>
      </c>
      <c r="H5">
        <f t="shared" si="0"/>
        <v>4.7945338531765289E-2</v>
      </c>
      <c r="I5">
        <f t="shared" si="1"/>
        <v>4.3006976178289955</v>
      </c>
      <c r="J5">
        <f t="shared" si="2"/>
        <v>614.15552472282002</v>
      </c>
      <c r="K5">
        <f t="shared" si="3"/>
        <v>852.51381180704993</v>
      </c>
    </row>
    <row r="6" spans="1:11" x14ac:dyDescent="0.3">
      <c r="A6" t="s">
        <v>6</v>
      </c>
      <c r="B6">
        <f>B7*B8</f>
        <v>140.72849550327345</v>
      </c>
      <c r="G6">
        <v>0.5</v>
      </c>
      <c r="H6">
        <f t="shared" si="0"/>
        <v>5.9931673164706614E-2</v>
      </c>
      <c r="I6">
        <f t="shared" si="1"/>
        <v>4.8083261120685235</v>
      </c>
      <c r="J6">
        <f t="shared" si="2"/>
        <v>699.40690590352494</v>
      </c>
      <c r="K6">
        <f t="shared" si="3"/>
        <v>852.51381180704993</v>
      </c>
    </row>
    <row r="7" spans="1:11" x14ac:dyDescent="0.3">
      <c r="A7" t="s">
        <v>7</v>
      </c>
      <c r="B7">
        <v>0.7</v>
      </c>
      <c r="G7">
        <v>0.6</v>
      </c>
      <c r="H7">
        <f t="shared" si="0"/>
        <v>7.1918007797647926E-2</v>
      </c>
      <c r="I7">
        <f t="shared" si="1"/>
        <v>5.2672573508420859</v>
      </c>
      <c r="J7">
        <f t="shared" si="2"/>
        <v>784.65828708422987</v>
      </c>
      <c r="K7">
        <f t="shared" si="3"/>
        <v>852.51381180704993</v>
      </c>
    </row>
    <row r="8" spans="1:11" x14ac:dyDescent="0.3">
      <c r="A8" t="s">
        <v>8</v>
      </c>
      <c r="B8">
        <f>0.101*(1-EXP(-0.44))*3.1415*0.4*0.4/4*44500</f>
        <v>201.04070786181924</v>
      </c>
      <c r="G8">
        <v>0.7</v>
      </c>
      <c r="H8">
        <f t="shared" si="0"/>
        <v>8.3904342430589252E-2</v>
      </c>
      <c r="I8">
        <f>D$14*(G8/B$8^(2/5))^(C$14)*B$8^(1/5)</f>
        <v>5.4879532347265148</v>
      </c>
      <c r="J8">
        <f>273.15+B$5*(D$14/(0.9*SQRT(2*B$2)))^2*(G8/(B$8^(2/5))^(2*C$14-1))</f>
        <v>661.83917191530577</v>
      </c>
      <c r="K8">
        <f>B$5*(D$14/(0.9*SQRT(2*B$2)))^2*(G8/B$8^(2/5))^(2*C$14-1)</f>
        <v>793.24320799041993</v>
      </c>
    </row>
    <row r="9" spans="1:11" x14ac:dyDescent="0.3">
      <c r="A9" t="s">
        <v>18</v>
      </c>
      <c r="B9">
        <v>0.4</v>
      </c>
      <c r="G9">
        <v>0.8</v>
      </c>
      <c r="H9">
        <f t="shared" si="0"/>
        <v>9.5890677063530577E-2</v>
      </c>
      <c r="I9">
        <f t="shared" ref="I9:I16" si="4">D$14*(G9/B$8^(2/5))^(C$14)*B$8^(1/5)</f>
        <v>5.4879532347265148</v>
      </c>
      <c r="J9">
        <f t="shared" ref="J9:J18" si="5">273.15+B$5*(D$14/(0.9*SQRT(2*B$2)))^2*(G9/(B$8^(2/5))^(2*C$14-1))</f>
        <v>717.3661964746351</v>
      </c>
      <c r="K9">
        <f t="shared" ref="K9:K17" si="6">B$5*(D$14/(0.9*SQRT(2*B$2)))^2*(G9/B$8^(2/5))^(2*C$14-1)</f>
        <v>694.08780699161753</v>
      </c>
    </row>
    <row r="10" spans="1:11" x14ac:dyDescent="0.3">
      <c r="G10">
        <v>0.9</v>
      </c>
      <c r="H10">
        <f t="shared" si="0"/>
        <v>0.1078770116964719</v>
      </c>
      <c r="I10">
        <f t="shared" si="4"/>
        <v>5.4879532347265148</v>
      </c>
      <c r="J10">
        <f t="shared" si="5"/>
        <v>772.89322103396455</v>
      </c>
      <c r="K10">
        <f t="shared" si="6"/>
        <v>616.96693954810439</v>
      </c>
    </row>
    <row r="11" spans="1:11" x14ac:dyDescent="0.3">
      <c r="G11">
        <v>1</v>
      </c>
      <c r="H11">
        <f t="shared" si="0"/>
        <v>0.11986334632941323</v>
      </c>
      <c r="I11">
        <f t="shared" si="4"/>
        <v>5.4879532347265148</v>
      </c>
      <c r="J11">
        <f t="shared" si="5"/>
        <v>828.420245593294</v>
      </c>
      <c r="K11">
        <f t="shared" si="6"/>
        <v>555.27024559329402</v>
      </c>
    </row>
    <row r="12" spans="1:11" x14ac:dyDescent="0.3">
      <c r="A12" t="s">
        <v>21</v>
      </c>
      <c r="B12" t="s">
        <v>25</v>
      </c>
      <c r="C12" t="s">
        <v>26</v>
      </c>
      <c r="D12" t="s">
        <v>27</v>
      </c>
      <c r="G12">
        <v>1.1000000000000001</v>
      </c>
      <c r="H12">
        <f t="shared" si="0"/>
        <v>0.13184968096235455</v>
      </c>
      <c r="I12">
        <f t="shared" si="4"/>
        <v>5.4879532347265148</v>
      </c>
      <c r="J12">
        <f t="shared" si="5"/>
        <v>883.94727015262333</v>
      </c>
      <c r="K12">
        <f t="shared" si="6"/>
        <v>504.79113235753994</v>
      </c>
    </row>
    <row r="13" spans="1:11" x14ac:dyDescent="0.3">
      <c r="A13" t="s">
        <v>22</v>
      </c>
      <c r="B13" t="s">
        <v>28</v>
      </c>
      <c r="C13" s="3">
        <v>0.5</v>
      </c>
      <c r="D13" s="4">
        <v>6.8</v>
      </c>
      <c r="G13">
        <v>1.2</v>
      </c>
      <c r="H13">
        <f t="shared" si="0"/>
        <v>0.14383601559529585</v>
      </c>
      <c r="I13">
        <f t="shared" si="4"/>
        <v>5.4879532347265148</v>
      </c>
      <c r="J13">
        <f t="shared" si="5"/>
        <v>939.47429471195267</v>
      </c>
      <c r="K13">
        <f t="shared" si="6"/>
        <v>462.72520466107841</v>
      </c>
    </row>
    <row r="14" spans="1:11" x14ac:dyDescent="0.3">
      <c r="A14" t="s">
        <v>23</v>
      </c>
      <c r="B14" t="s">
        <v>29</v>
      </c>
      <c r="C14" s="5">
        <v>0</v>
      </c>
      <c r="D14" s="5">
        <v>1.9</v>
      </c>
      <c r="G14">
        <v>1.3</v>
      </c>
      <c r="H14">
        <f t="shared" si="0"/>
        <v>0.15582235022823721</v>
      </c>
      <c r="I14">
        <f t="shared" si="4"/>
        <v>5.4879532347265148</v>
      </c>
      <c r="J14">
        <f t="shared" si="5"/>
        <v>995.00131927128223</v>
      </c>
      <c r="K14">
        <f t="shared" si="6"/>
        <v>427.13095814868763</v>
      </c>
    </row>
    <row r="15" spans="1:11" x14ac:dyDescent="0.3">
      <c r="A15" t="s">
        <v>24</v>
      </c>
      <c r="B15" t="s">
        <v>30</v>
      </c>
      <c r="C15" s="6">
        <f>-1/3</f>
        <v>-0.33333333333333331</v>
      </c>
      <c r="D15" s="6">
        <v>1.1000000000000001</v>
      </c>
      <c r="G15">
        <v>1.4</v>
      </c>
      <c r="H15">
        <f t="shared" si="0"/>
        <v>0.1678086848611785</v>
      </c>
      <c r="I15">
        <f t="shared" si="4"/>
        <v>5.4879532347265148</v>
      </c>
      <c r="J15">
        <f t="shared" si="5"/>
        <v>1050.5283438306114</v>
      </c>
      <c r="K15">
        <f t="shared" si="6"/>
        <v>396.62160399520997</v>
      </c>
    </row>
    <row r="16" spans="1:11" x14ac:dyDescent="0.3">
      <c r="G16">
        <v>1.5</v>
      </c>
      <c r="H16">
        <f t="shared" si="0"/>
        <v>0.17979501949411983</v>
      </c>
      <c r="I16">
        <f t="shared" si="4"/>
        <v>5.4879532347265148</v>
      </c>
      <c r="J16">
        <f t="shared" si="5"/>
        <v>1106.0553683899409</v>
      </c>
      <c r="K16">
        <f t="shared" si="6"/>
        <v>370.18016372886268</v>
      </c>
    </row>
    <row r="17" spans="7:11" x14ac:dyDescent="0.3">
      <c r="G17">
        <v>1.6</v>
      </c>
      <c r="H17">
        <f t="shared" si="0"/>
        <v>0.19178135412706115</v>
      </c>
      <c r="I17">
        <f>D$14*(G17/B$8^(2/5))^(C$14)*B$8^(1/5)</f>
        <v>5.4879532347265148</v>
      </c>
      <c r="J17">
        <f t="shared" si="5"/>
        <v>1161.5823929492703</v>
      </c>
      <c r="K17">
        <f t="shared" si="6"/>
        <v>347.04390349580876</v>
      </c>
    </row>
    <row r="18" spans="7:11" x14ac:dyDescent="0.3">
      <c r="G18">
        <v>1.7</v>
      </c>
      <c r="H18">
        <f t="shared" si="0"/>
        <v>0.20376768876000248</v>
      </c>
      <c r="I18">
        <f>D$15*(G18/B$8^(2/5))^(C$15)*B$8^(1/5)</f>
        <v>5.3993031603299668</v>
      </c>
      <c r="J18">
        <f>273.15+B$5*(D$15/(0.9*SQRT(2*B$2)))^2*(G18/(B$8^(2/5))^(2*C$15-1))</f>
        <v>1574.6391740609461</v>
      </c>
      <c r="K18">
        <f>B$5*(D$15/(0.9*SQRT(2*B$2)))^2*(G18/B$8^(2/5))^(2*C$15-1)</f>
        <v>316.16231502485869</v>
      </c>
    </row>
    <row r="19" spans="7:11" x14ac:dyDescent="0.3">
      <c r="G19">
        <v>1.8</v>
      </c>
      <c r="H19">
        <f t="shared" si="0"/>
        <v>0.21575402339294381</v>
      </c>
      <c r="I19">
        <f t="shared" ref="I19:I31" si="7">D$15*(G19/B$8^(2/5))^(C$15)*B$8^(1/5)</f>
        <v>5.29740509659484</v>
      </c>
      <c r="J19">
        <f t="shared" ref="J19:J31" si="8">273.15+B$5*(D$15/(0.9*SQRT(2*B$2)))^2*(G19/(B$8^(2/5))^(2*C$15-1))</f>
        <v>1651.1973607704135</v>
      </c>
      <c r="K19">
        <f t="shared" ref="K19:K31" si="9">B$5*(D$15/(0.9*SQRT(2*B$2)))^2*(G19/B$8^(2/5))^(2*C$15-1)</f>
        <v>287.43355307518738</v>
      </c>
    </row>
    <row r="20" spans="7:11" x14ac:dyDescent="0.3">
      <c r="G20">
        <v>1.9</v>
      </c>
      <c r="H20">
        <f t="shared" si="0"/>
        <v>0.2277403580258851</v>
      </c>
      <c r="I20">
        <f t="shared" si="7"/>
        <v>5.2027882778399288</v>
      </c>
      <c r="J20">
        <f t="shared" si="8"/>
        <v>1727.755547479881</v>
      </c>
      <c r="K20">
        <f t="shared" si="9"/>
        <v>262.66505840204871</v>
      </c>
    </row>
    <row r="21" spans="7:11" x14ac:dyDescent="0.3">
      <c r="G21">
        <v>2</v>
      </c>
      <c r="H21">
        <f t="shared" si="0"/>
        <v>0.23972669265882646</v>
      </c>
      <c r="I21">
        <f t="shared" si="7"/>
        <v>5.1145883867180784</v>
      </c>
      <c r="J21">
        <f t="shared" si="8"/>
        <v>1804.3137341893485</v>
      </c>
      <c r="K21">
        <f t="shared" si="9"/>
        <v>241.14317744259978</v>
      </c>
    </row>
    <row r="22" spans="7:11" x14ac:dyDescent="0.3">
      <c r="G22">
        <v>2.1</v>
      </c>
      <c r="H22">
        <f t="shared" si="0"/>
        <v>0.25171302729176775</v>
      </c>
      <c r="I22">
        <f t="shared" si="7"/>
        <v>5.0320805977168126</v>
      </c>
      <c r="J22">
        <f t="shared" si="8"/>
        <v>1880.8719208988159</v>
      </c>
      <c r="K22">
        <f t="shared" si="9"/>
        <v>222.31024673325729</v>
      </c>
    </row>
    <row r="23" spans="7:11" x14ac:dyDescent="0.3">
      <c r="G23">
        <v>2.2000000000000002</v>
      </c>
      <c r="H23">
        <f t="shared" si="0"/>
        <v>0.26369936192470911</v>
      </c>
      <c r="I23">
        <f t="shared" si="7"/>
        <v>4.9546516591157408</v>
      </c>
      <c r="J23">
        <f t="shared" si="8"/>
        <v>1957.4301076082834</v>
      </c>
      <c r="K23">
        <f t="shared" si="9"/>
        <v>205.72504715038195</v>
      </c>
    </row>
    <row r="24" spans="7:11" x14ac:dyDescent="0.3">
      <c r="G24">
        <v>2.2999999999999998</v>
      </c>
      <c r="H24">
        <f t="shared" si="0"/>
        <v>0.27568569655765041</v>
      </c>
      <c r="I24">
        <f t="shared" si="7"/>
        <v>4.8817785490318197</v>
      </c>
      <c r="J24">
        <f t="shared" si="8"/>
        <v>2033.9882943177504</v>
      </c>
      <c r="K24">
        <f t="shared" si="9"/>
        <v>191.03454655971919</v>
      </c>
    </row>
    <row r="25" spans="7:11" x14ac:dyDescent="0.3">
      <c r="G25">
        <v>2.4</v>
      </c>
      <c r="H25">
        <f t="shared" si="0"/>
        <v>0.2876720311905917</v>
      </c>
      <c r="I25">
        <f t="shared" si="7"/>
        <v>4.8130119447982072</v>
      </c>
      <c r="J25">
        <f t="shared" si="8"/>
        <v>2110.5464810272179</v>
      </c>
      <c r="K25">
        <f t="shared" si="9"/>
        <v>177.95337771479285</v>
      </c>
    </row>
    <row r="26" spans="7:11" x14ac:dyDescent="0.3">
      <c r="G26">
        <v>2.5</v>
      </c>
      <c r="H26">
        <f t="shared" si="0"/>
        <v>0.29965836582353306</v>
      </c>
      <c r="I26">
        <f t="shared" si="7"/>
        <v>4.7479632688632458</v>
      </c>
      <c r="J26">
        <f t="shared" si="8"/>
        <v>2187.1046677366858</v>
      </c>
      <c r="K26">
        <f t="shared" si="9"/>
        <v>166.24871255899237</v>
      </c>
    </row>
    <row r="27" spans="7:11" x14ac:dyDescent="0.3">
      <c r="G27">
        <v>2.6</v>
      </c>
      <c r="H27">
        <f t="shared" si="0"/>
        <v>0.31164470045647441</v>
      </c>
      <c r="I27">
        <f t="shared" si="7"/>
        <v>4.6862944280641043</v>
      </c>
      <c r="J27">
        <f t="shared" si="8"/>
        <v>2263.6628544461532</v>
      </c>
      <c r="K27">
        <f t="shared" si="9"/>
        <v>155.72896311218625</v>
      </c>
    </row>
    <row r="28" spans="7:11" x14ac:dyDescent="0.3">
      <c r="G28">
        <v>2.7</v>
      </c>
      <c r="H28">
        <f t="shared" si="0"/>
        <v>0.32363103508941571</v>
      </c>
      <c r="I28">
        <f t="shared" si="7"/>
        <v>4.6277096061797582</v>
      </c>
      <c r="J28">
        <f t="shared" si="8"/>
        <v>2340.2210411556207</v>
      </c>
      <c r="K28">
        <f t="shared" si="9"/>
        <v>146.23523644127826</v>
      </c>
    </row>
    <row r="29" spans="7:11" x14ac:dyDescent="0.3">
      <c r="G29">
        <v>2.8</v>
      </c>
      <c r="H29">
        <f t="shared" si="0"/>
        <v>0.33561736972235701</v>
      </c>
      <c r="I29">
        <f t="shared" si="7"/>
        <v>4.5719486394511417</v>
      </c>
      <c r="J29">
        <f t="shared" si="8"/>
        <v>2416.7792278650882</v>
      </c>
      <c r="K29">
        <f t="shared" si="9"/>
        <v>137.63479901194313</v>
      </c>
    </row>
    <row r="30" spans="7:11" x14ac:dyDescent="0.3">
      <c r="G30">
        <v>2.9</v>
      </c>
      <c r="H30">
        <f t="shared" si="0"/>
        <v>0.34760370435529836</v>
      </c>
      <c r="I30">
        <f t="shared" si="7"/>
        <v>4.5187816251470361</v>
      </c>
      <c r="J30">
        <f t="shared" si="8"/>
        <v>2493.3374145745552</v>
      </c>
      <c r="K30">
        <f t="shared" si="9"/>
        <v>129.81602558226521</v>
      </c>
    </row>
    <row r="31" spans="7:11" x14ac:dyDescent="0.3">
      <c r="G31">
        <v>3</v>
      </c>
      <c r="H31">
        <f t="shared" si="0"/>
        <v>0.35959003898823966</v>
      </c>
      <c r="I31">
        <f t="shared" si="7"/>
        <v>4.4680044998040556</v>
      </c>
      <c r="J31">
        <f t="shared" si="8"/>
        <v>2569.8956012840226</v>
      </c>
      <c r="K31">
        <f t="shared" si="9"/>
        <v>122.68445765027083</v>
      </c>
    </row>
  </sheetData>
  <phoneticPr fontId="4" type="noConversion"/>
  <conditionalFormatting sqref="H2:H31">
    <cfRule type="cellIs" dxfId="2" priority="1" operator="lessThan">
      <formula>0.08</formula>
    </cfRule>
    <cfRule type="cellIs" dxfId="1" priority="2" operator="between">
      <formula>0.08</formula>
      <formula>0.2</formula>
    </cfRule>
    <cfRule type="cellIs" dxfId="0" priority="3" operator="greaterThan">
      <formula>0.2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Ideal and Zukoski</vt:lpstr>
      <vt:lpstr>Heskestad Plume</vt:lpstr>
      <vt:lpstr>McCaffrey’s plume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lxy</dc:creator>
  <cp:lastModifiedBy>lxy</cp:lastModifiedBy>
  <dcterms:created xsi:type="dcterms:W3CDTF">2022-12-01T08:33:10Z</dcterms:created>
  <dcterms:modified xsi:type="dcterms:W3CDTF">2022-12-01T10:05:17Z</dcterms:modified>
</cp:coreProperties>
</file>