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stage\管脚功能查询\L005\"/>
    </mc:Choice>
  </mc:AlternateContent>
  <xr:revisionPtr revIDLastSave="0" documentId="13_ncr:1_{B0DCFF0D-25E6-47FF-A026-03DD0B9A6B1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管脚功能查询" sheetId="2" r:id="rId1"/>
    <sheet name="管脚功能配置" sheetId="1" r:id="rId2"/>
  </sheets>
  <definedNames>
    <definedName name="P00UT">管脚功能配置!$U$61</definedName>
    <definedName name="P0ADS">管脚功能配置!$Q$61</definedName>
    <definedName name="P0DIR">管脚功能配置!$S$61</definedName>
    <definedName name="P0OD">管脚功能配置!$T$61</definedName>
    <definedName name="P0PD">管脚功能配置!$W$61</definedName>
    <definedName name="P0PU">管脚功能配置!$V$61</definedName>
    <definedName name="P1ADS">管脚功能配置!$Q$61</definedName>
    <definedName name="P1DIR">管脚功能配置!$S$62</definedName>
    <definedName name="P1OD">管脚功能配置!$T$62</definedName>
    <definedName name="P1OUT">管脚功能配置!$U$62</definedName>
    <definedName name="P1PD">管脚功能配置!$W$62</definedName>
    <definedName name="P1PU">管脚功能配置!$V$62</definedName>
    <definedName name="P2ADS">管脚功能配置!$Q$63</definedName>
    <definedName name="P2DIR">管脚功能配置!$S$63</definedName>
    <definedName name="P2OD">管脚功能配置!$T$63</definedName>
    <definedName name="P2OUT">管脚功能配置!$U$63</definedName>
    <definedName name="P2PD">管脚功能配置!$W$63</definedName>
    <definedName name="P2PU">管脚功能配置!$V$63</definedName>
    <definedName name="P3ADS">管脚功能配置!$Q$64</definedName>
    <definedName name="P3DIR">管脚功能配置!$S$64</definedName>
    <definedName name="P3OD">管脚功能配置!$T$64</definedName>
    <definedName name="P3OUT">管脚功能配置!$U$64</definedName>
    <definedName name="P3PD">管脚功能配置!$W$64</definedName>
    <definedName name="P3PU">管脚功能配置!$V$64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6" i="1" l="1"/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AA15" i="1" l="1"/>
  <c r="AA12" i="1"/>
  <c r="AA11" i="1"/>
  <c r="Z61" i="1" l="1"/>
  <c r="AA17" i="1"/>
  <c r="Q17" i="1" s="1"/>
  <c r="Z17" i="1" s="1"/>
  <c r="S17" i="1"/>
  <c r="W17" i="1"/>
  <c r="U17" i="1"/>
  <c r="T17" i="1"/>
  <c r="Q16" i="1"/>
  <c r="S16" i="1"/>
  <c r="W16" i="1"/>
  <c r="U16" i="1"/>
  <c r="T16" i="1"/>
  <c r="Q15" i="1"/>
  <c r="W15" i="1"/>
  <c r="U15" i="1"/>
  <c r="T15" i="1"/>
  <c r="AA14" i="1"/>
  <c r="Q14" i="1" s="1"/>
  <c r="Z14" i="1" s="1"/>
  <c r="S14" i="1"/>
  <c r="W14" i="1"/>
  <c r="U14" i="1"/>
  <c r="T14" i="1"/>
  <c r="AA13" i="1"/>
  <c r="Q13" i="1" s="1"/>
  <c r="Z13" i="1" s="1"/>
  <c r="V13" i="1"/>
  <c r="W13" i="1"/>
  <c r="U13" i="1"/>
  <c r="T13" i="1"/>
  <c r="S13" i="1"/>
  <c r="Q12" i="1"/>
  <c r="Z12" i="1" s="1"/>
  <c r="S12" i="1"/>
  <c r="W12" i="1"/>
  <c r="U12" i="1"/>
  <c r="T12" i="1"/>
  <c r="Q11" i="1"/>
  <c r="Z11" i="1" s="1"/>
  <c r="V11" i="1"/>
  <c r="W11" i="1"/>
  <c r="U11" i="1"/>
  <c r="T11" i="1"/>
  <c r="AA10" i="1"/>
  <c r="Q10" i="1" s="1"/>
  <c r="W10" i="1"/>
  <c r="U10" i="1"/>
  <c r="T10" i="1"/>
  <c r="AA9" i="1"/>
  <c r="Q9" i="1" s="1"/>
  <c r="S9" i="1"/>
  <c r="W9" i="1"/>
  <c r="U9" i="1"/>
  <c r="T9" i="1"/>
  <c r="AA8" i="1"/>
  <c r="Q8" i="1" s="1"/>
  <c r="Z8" i="1" s="1"/>
  <c r="S8" i="1"/>
  <c r="W8" i="1"/>
  <c r="U8" i="1"/>
  <c r="T8" i="1"/>
  <c r="AA7" i="1"/>
  <c r="S7" i="1"/>
  <c r="W7" i="1"/>
  <c r="U7" i="1"/>
  <c r="T7" i="1"/>
  <c r="Q7" i="1"/>
  <c r="AA6" i="1"/>
  <c r="Q6" i="1" s="1"/>
  <c r="S6" i="1"/>
  <c r="W6" i="1"/>
  <c r="U6" i="1"/>
  <c r="T6" i="1"/>
  <c r="AA5" i="1"/>
  <c r="Q5" i="1" s="1"/>
  <c r="V5" i="1"/>
  <c r="W5" i="1"/>
  <c r="U5" i="1"/>
  <c r="T5" i="1"/>
  <c r="S5" i="1"/>
  <c r="AA4" i="1"/>
  <c r="Q4" i="1" s="1"/>
  <c r="S4" i="1"/>
  <c r="W4" i="1"/>
  <c r="U4" i="1"/>
  <c r="T4" i="1"/>
  <c r="AA3" i="1"/>
  <c r="Q3" i="1" s="1"/>
  <c r="Z3" i="1" s="1"/>
  <c r="W3" i="1"/>
  <c r="V3" i="1"/>
  <c r="U3" i="1"/>
  <c r="T3" i="1"/>
  <c r="AA2" i="1"/>
  <c r="Q2" i="1" s="1"/>
  <c r="S2" i="1"/>
  <c r="W2" i="1"/>
  <c r="U2" i="1"/>
  <c r="T2" i="1"/>
  <c r="S3" i="1" l="1"/>
  <c r="S11" i="1"/>
  <c r="V6" i="1"/>
  <c r="V12" i="1"/>
  <c r="V7" i="1"/>
  <c r="V8" i="1"/>
  <c r="V9" i="1"/>
  <c r="V16" i="1"/>
  <c r="V17" i="1"/>
  <c r="V2" i="1"/>
  <c r="Z2" i="1"/>
  <c r="Z6" i="1"/>
  <c r="R6" i="1" s="1"/>
  <c r="L21" i="1" s="1"/>
  <c r="Z4" i="1"/>
  <c r="R4" i="1" s="1"/>
  <c r="L10" i="1" s="1"/>
  <c r="Z9" i="1"/>
  <c r="R9" i="1" s="1"/>
  <c r="N10" i="1" s="1"/>
  <c r="Z7" i="1"/>
  <c r="R7" i="1" s="1"/>
  <c r="N8" i="1" s="1"/>
  <c r="R3" i="1"/>
  <c r="L9" i="1" s="1"/>
  <c r="R8" i="1"/>
  <c r="N9" i="1" s="1"/>
  <c r="R12" i="1"/>
  <c r="N20" i="1" s="1"/>
  <c r="R17" i="1"/>
  <c r="N25" i="1" s="1"/>
  <c r="V15" i="1"/>
  <c r="S15" i="1"/>
  <c r="R14" i="1"/>
  <c r="N22" i="1" s="1"/>
  <c r="V4" i="1"/>
  <c r="Z5" i="1"/>
  <c r="R5" i="1" s="1"/>
  <c r="L20" i="1" s="1"/>
  <c r="S10" i="1"/>
  <c r="V10" i="1"/>
  <c r="Z16" i="1"/>
  <c r="R16" i="1" s="1"/>
  <c r="N24" i="1" s="1"/>
  <c r="Z10" i="1"/>
  <c r="R10" i="1" s="1"/>
  <c r="N11" i="1" s="1"/>
  <c r="R13" i="1"/>
  <c r="N21" i="1" s="1"/>
  <c r="R11" i="1"/>
  <c r="N12" i="1" s="1"/>
  <c r="V14" i="1"/>
  <c r="Z15" i="1"/>
  <c r="R15" i="1" s="1"/>
  <c r="N23" i="1" s="1"/>
  <c r="R2" i="1" l="1"/>
  <c r="L8" i="1" s="1"/>
  <c r="W63" i="1" l="1"/>
  <c r="N4" i="1" s="1"/>
  <c r="Q63" i="1"/>
  <c r="Z64" i="1" s="1"/>
  <c r="V64" i="1"/>
  <c r="N15" i="1" s="1"/>
  <c r="T64" i="1"/>
  <c r="N17" i="1" s="1"/>
  <c r="X64" i="1"/>
  <c r="W64" i="1"/>
  <c r="N16" i="1" s="1"/>
  <c r="Q64" i="1"/>
  <c r="N14" i="1" s="1"/>
  <c r="U61" i="1"/>
  <c r="L6" i="1" s="1"/>
  <c r="W61" i="1"/>
  <c r="L4" i="1" s="1"/>
  <c r="T62" i="1"/>
  <c r="L17" i="1" s="1"/>
  <c r="S64" i="1"/>
  <c r="N19" i="1" s="1"/>
  <c r="X63" i="1"/>
  <c r="U64" i="1"/>
  <c r="N18" i="1" s="1"/>
  <c r="S63" i="1"/>
  <c r="N7" i="1" s="1"/>
  <c r="U62" i="1"/>
  <c r="L18" i="1" s="1"/>
  <c r="V63" i="1"/>
  <c r="N3" i="1" s="1"/>
  <c r="T61" i="1"/>
  <c r="L5" i="1" s="1"/>
  <c r="W62" i="1"/>
  <c r="L16" i="1" s="1"/>
  <c r="V61" i="1"/>
  <c r="L3" i="1" s="1"/>
  <c r="Q62" i="1"/>
  <c r="Z63" i="1" s="1"/>
  <c r="U63" i="1"/>
  <c r="N6" i="1" s="1"/>
  <c r="S62" i="1"/>
  <c r="L19" i="1" s="1"/>
  <c r="Q61" i="1"/>
  <c r="Z62" i="1" s="1"/>
  <c r="X62" i="1"/>
  <c r="V62" i="1"/>
  <c r="L15" i="1" s="1"/>
  <c r="T63" i="1"/>
  <c r="N5" i="1" s="1"/>
  <c r="S61" i="1"/>
  <c r="L7" i="1" s="1"/>
  <c r="X61" i="1"/>
  <c r="N2" i="1" l="1"/>
  <c r="L2" i="1"/>
  <c r="L14" i="1"/>
  <c r="Z65" i="1"/>
</calcChain>
</file>

<file path=xl/sharedStrings.xml><?xml version="1.0" encoding="utf-8"?>
<sst xmlns="http://schemas.openxmlformats.org/spreadsheetml/2006/main" count="597" uniqueCount="158">
  <si>
    <t>筛选条件1</t>
  </si>
  <si>
    <t>UART0</t>
  </si>
  <si>
    <t>筛选条件4</t>
  </si>
  <si>
    <t>筛选条件2</t>
  </si>
  <si>
    <t>I2C</t>
  </si>
  <si>
    <t>筛选条件5</t>
  </si>
  <si>
    <t>AIN1</t>
  </si>
  <si>
    <t>筛选条件3</t>
  </si>
  <si>
    <t>LPTIM</t>
  </si>
  <si>
    <t>筛选条件6</t>
  </si>
  <si>
    <t>数字功能</t>
  </si>
  <si>
    <t>模拟功能</t>
  </si>
  <si>
    <t>Pxx_SEL = 0</t>
  </si>
  <si>
    <t>Pxx_SEL = 1</t>
  </si>
  <si>
    <t>Pxx_SEL = 2</t>
  </si>
  <si>
    <t>Pxx_SEL = 3</t>
  </si>
  <si>
    <t>Pxx_SEL = 4</t>
  </si>
  <si>
    <t>Pxx_SEL = 5</t>
  </si>
  <si>
    <t>Pxx_SEL = 6</t>
  </si>
  <si>
    <t>Pxx_SEL = 7</t>
  </si>
  <si>
    <t>VC0_OUT</t>
  </si>
  <si>
    <t>AIN0</t>
  </si>
  <si>
    <t>HCLK_OUT</t>
  </si>
  <si>
    <t>UART1_TXD</t>
  </si>
  <si>
    <t>VC1_OUT</t>
  </si>
  <si>
    <t>PCLK_OUT</t>
  </si>
  <si>
    <t>AIN2</t>
  </si>
  <si>
    <t>UART1_RXD</t>
  </si>
  <si>
    <t>TIM0_GATE</t>
  </si>
  <si>
    <t>TIM5_CHA</t>
  </si>
  <si>
    <t>AIN3</t>
  </si>
  <si>
    <t>PCA_CH4</t>
  </si>
  <si>
    <t>LVD_OUT</t>
  </si>
  <si>
    <t>AIN4</t>
  </si>
  <si>
    <t>PCA_ECI</t>
  </si>
  <si>
    <t>TIM5_CHB</t>
  </si>
  <si>
    <t>XTL_OUT</t>
  </si>
  <si>
    <t>XTH_OUT</t>
  </si>
  <si>
    <t>AIN5</t>
  </si>
  <si>
    <t>PCA_CH0</t>
  </si>
  <si>
    <t>AIN6</t>
  </si>
  <si>
    <t>PCA_CH1</t>
  </si>
  <si>
    <t>TIM4_CHB</t>
  </si>
  <si>
    <t>AIN7</t>
  </si>
  <si>
    <t>UART0_TXD</t>
  </si>
  <si>
    <t>TIM1_GATE</t>
  </si>
  <si>
    <t>TIM4_CHA</t>
  </si>
  <si>
    <t>UART0_RXD</t>
  </si>
  <si>
    <t>TIM2_GATE</t>
  </si>
  <si>
    <t>TIM6_CHA</t>
  </si>
  <si>
    <t>IR_OUT</t>
  </si>
  <si>
    <t>RCH_OUT</t>
  </si>
  <si>
    <t>RCL_OUT</t>
  </si>
  <si>
    <t>PCA_CH2</t>
  </si>
  <si>
    <t>PCA_CH3</t>
  </si>
  <si>
    <t>TIM6_CHB</t>
  </si>
  <si>
    <t>LPTIM_TOG</t>
  </si>
  <si>
    <t>LPTIM_GATE</t>
  </si>
  <si>
    <t>LPTIM_TOGN</t>
  </si>
  <si>
    <t>XTLI</t>
  </si>
  <si>
    <t>XTLO</t>
  </si>
  <si>
    <t>XTHI</t>
  </si>
  <si>
    <t>XTHO</t>
  </si>
  <si>
    <t>管脚名称</t>
  </si>
  <si>
    <t>管脚功能</t>
  </si>
  <si>
    <t>输入输出</t>
  </si>
  <si>
    <t>输出类型</t>
  </si>
  <si>
    <t>输出初值</t>
  </si>
  <si>
    <t>上拉下拉</t>
  </si>
  <si>
    <t>管脚初始化源码</t>
  </si>
  <si>
    <t>PortName</t>
  </si>
  <si>
    <t>PxAna</t>
  </si>
  <si>
    <t>PxSEL</t>
  </si>
  <si>
    <t>PxDir</t>
  </si>
  <si>
    <t>PxOD</t>
  </si>
  <si>
    <t>PxOut</t>
  </si>
  <si>
    <t>PxPu</t>
  </si>
  <si>
    <t>PxPd</t>
  </si>
  <si>
    <t>IdxPower</t>
  </si>
  <si>
    <t>PxSEL
TmpStr</t>
  </si>
  <si>
    <t>GPIO</t>
  </si>
  <si>
    <t>输入</t>
  </si>
  <si>
    <t>推挽</t>
  </si>
  <si>
    <t>上拉</t>
  </si>
  <si>
    <t>SWDIO</t>
  </si>
  <si>
    <t>NA</t>
  </si>
  <si>
    <t>SWDCK</t>
  </si>
  <si>
    <t>VCIN4</t>
  </si>
  <si>
    <t>P34</t>
  </si>
  <si>
    <t>LPUART_TXD</t>
  </si>
  <si>
    <t>TIM0_EXT</t>
  </si>
  <si>
    <t>RTC_1Hz</t>
  </si>
  <si>
    <t>TIM1_TOG</t>
  </si>
  <si>
    <t>VCIN5</t>
  </si>
  <si>
    <t>P35</t>
  </si>
  <si>
    <t>SPI_MISO</t>
  </si>
  <si>
    <t>I2C_SDA</t>
  </si>
  <si>
    <t>P02</t>
  </si>
  <si>
    <t>ADC_VREF</t>
  </si>
  <si>
    <t>VCIN6</t>
  </si>
  <si>
    <t>P36</t>
  </si>
  <si>
    <t>SPI_MOSI</t>
  </si>
  <si>
    <t>I2C_SCL</t>
  </si>
  <si>
    <t>VCIN7</t>
  </si>
  <si>
    <t>P01</t>
  </si>
  <si>
    <t>TIM0_TOG</t>
  </si>
  <si>
    <t>SPI_SCK</t>
  </si>
  <si>
    <t>TIM2_EXT</t>
  </si>
  <si>
    <t>TIM0_TOGN</t>
  </si>
  <si>
    <t>SPI_CS</t>
  </si>
  <si>
    <t>AIN8</t>
    <phoneticPr fontId="4" type="noConversion"/>
  </si>
  <si>
    <t>LVDIN1</t>
  </si>
  <si>
    <t>LPTIM_EXT</t>
  </si>
  <si>
    <t>P03</t>
    <phoneticPr fontId="4" type="noConversion"/>
  </si>
  <si>
    <t>TIM2_TOG</t>
  </si>
  <si>
    <t>P15</t>
    <phoneticPr fontId="4" type="noConversion"/>
  </si>
  <si>
    <t>P14</t>
  </si>
  <si>
    <t>TIM2_TOGN</t>
  </si>
  <si>
    <t>ADC_RDY</t>
  </si>
  <si>
    <t>NC</t>
  </si>
  <si>
    <t>LVDIN2</t>
  </si>
  <si>
    <t>VCIN0</t>
  </si>
  <si>
    <t>P23</t>
  </si>
  <si>
    <t>P24</t>
    <phoneticPr fontId="4" type="noConversion"/>
  </si>
  <si>
    <t>LVDIN3</t>
  </si>
  <si>
    <t>VCIN1</t>
  </si>
  <si>
    <t>P25</t>
  </si>
  <si>
    <t>LPUART_RXD</t>
  </si>
  <si>
    <t>P26</t>
  </si>
  <si>
    <t>TIM1_EXT</t>
  </si>
  <si>
    <t>P27/SWDIO</t>
  </si>
  <si>
    <t>P31/SWCLK</t>
    <phoneticPr fontId="4" type="noConversion"/>
  </si>
  <si>
    <t>VCIN2</t>
  </si>
  <si>
    <t>P32</t>
  </si>
  <si>
    <t>VCIN3</t>
  </si>
  <si>
    <t>P33</t>
  </si>
  <si>
    <t>TIM1_TOGN</t>
  </si>
  <si>
    <t>P01</t>
    <phoneticPr fontId="4" type="noConversion"/>
  </si>
  <si>
    <t>P02</t>
    <phoneticPr fontId="4" type="noConversion"/>
  </si>
  <si>
    <t>P14</t>
    <phoneticPr fontId="4" type="noConversion"/>
  </si>
  <si>
    <t>P23</t>
    <phoneticPr fontId="4" type="noConversion"/>
  </si>
  <si>
    <t>P25</t>
    <phoneticPr fontId="4" type="noConversion"/>
  </si>
  <si>
    <t>P26</t>
    <phoneticPr fontId="4" type="noConversion"/>
  </si>
  <si>
    <t>P27</t>
    <phoneticPr fontId="4" type="noConversion"/>
  </si>
  <si>
    <t>P31</t>
    <phoneticPr fontId="4" type="noConversion"/>
  </si>
  <si>
    <t>P32</t>
    <phoneticPr fontId="4" type="noConversion"/>
  </si>
  <si>
    <t>P33</t>
    <phoneticPr fontId="4" type="noConversion"/>
  </si>
  <si>
    <t>P34</t>
    <phoneticPr fontId="4" type="noConversion"/>
  </si>
  <si>
    <t>P35</t>
    <phoneticPr fontId="4" type="noConversion"/>
  </si>
  <si>
    <t>P36</t>
    <phoneticPr fontId="4" type="noConversion"/>
  </si>
  <si>
    <t>GPIO</t>
    <phoneticPr fontId="4" type="noConversion"/>
  </si>
  <si>
    <t>P0</t>
    <phoneticPr fontId="4" type="noConversion"/>
  </si>
  <si>
    <t>P1</t>
  </si>
  <si>
    <t>P2</t>
  </si>
  <si>
    <t>P3</t>
  </si>
  <si>
    <t>VCIN0</t>
    <phoneticPr fontId="4" type="noConversion"/>
  </si>
  <si>
    <t>TIM2</t>
    <phoneticPr fontId="4" type="noConversion"/>
  </si>
  <si>
    <t>修改左侧的
筛选条件以
高亮不同的功能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</si>
</sst>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Protection="1">
      <alignment vertical="center"/>
    </xf>
    <xf numFmtId="0" fontId="0" fillId="3" borderId="1" xfId="0" applyFont="1" applyFill="1" applyBorder="1" applyProtection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8" borderId="1" xfId="0" applyFill="1" applyBorder="1">
      <alignment vertical="center"/>
    </xf>
    <xf numFmtId="0" fontId="2" fillId="8" borderId="1" xfId="0" applyFont="1" applyFill="1" applyBorder="1" applyAlignment="1" applyProtection="1">
      <alignment vertical="center"/>
    </xf>
    <xf numFmtId="0" fontId="2" fillId="9" borderId="1" xfId="0" applyFont="1" applyFill="1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0" fillId="0" borderId="0" xfId="0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" xfId="0" applyFont="1" applyBorder="1" applyProtection="1">
      <alignment vertical="center"/>
    </xf>
    <xf numFmtId="0" fontId="2" fillId="0" borderId="1" xfId="0" applyFont="1" applyBorder="1" applyProtection="1">
      <alignment vertical="center"/>
      <protection locked="0"/>
    </xf>
    <xf numFmtId="0" fontId="5" fillId="0" borderId="0" xfId="0" applyFont="1" applyBorder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Border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6" fillId="10" borderId="18" xfId="0" applyFont="1" applyFill="1" applyBorder="1" applyAlignment="1" applyProtection="1">
      <alignment horizontal="left" vertical="center" wrapText="1"/>
    </xf>
    <xf numFmtId="0" fontId="6" fillId="10" borderId="17" xfId="0" applyFont="1" applyFill="1" applyBorder="1" applyAlignment="1" applyProtection="1">
      <alignment horizontal="left" vertical="center"/>
    </xf>
    <xf numFmtId="0" fontId="6" fillId="10" borderId="19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1" sqref="G11"/>
    </sheetView>
  </sheetViews>
  <sheetFormatPr defaultColWidth="9" defaultRowHeight="21.95" customHeight="1" x14ac:dyDescent="0.15"/>
  <cols>
    <col min="1" max="1" width="14.625" style="33" customWidth="1"/>
    <col min="2" max="8" width="16" style="32" customWidth="1"/>
    <col min="9" max="9" width="8.25" style="34" customWidth="1"/>
    <col min="10" max="15" width="14.625" style="34" customWidth="1"/>
    <col min="16" max="16384" width="9" style="32"/>
  </cols>
  <sheetData>
    <row r="1" spans="1:15" ht="21.95" customHeight="1" x14ac:dyDescent="0.15">
      <c r="B1" s="35" t="s">
        <v>0</v>
      </c>
      <c r="C1" s="36" t="s">
        <v>1</v>
      </c>
      <c r="D1" s="64" t="s">
        <v>157</v>
      </c>
      <c r="E1" s="35" t="s">
        <v>2</v>
      </c>
      <c r="F1" s="36" t="s">
        <v>155</v>
      </c>
      <c r="G1" s="64" t="s">
        <v>157</v>
      </c>
      <c r="J1" s="32"/>
      <c r="K1" s="32"/>
      <c r="M1" s="32"/>
      <c r="N1" s="32"/>
      <c r="O1" s="32"/>
    </row>
    <row r="2" spans="1:15" ht="21.95" customHeight="1" x14ac:dyDescent="0.15">
      <c r="B2" s="35" t="s">
        <v>3</v>
      </c>
      <c r="C2" s="36" t="s">
        <v>4</v>
      </c>
      <c r="D2" s="65"/>
      <c r="E2" s="35" t="s">
        <v>5</v>
      </c>
      <c r="F2" s="36" t="s">
        <v>6</v>
      </c>
      <c r="G2" s="65"/>
      <c r="J2" s="32"/>
      <c r="K2" s="32"/>
      <c r="M2" s="32"/>
      <c r="N2" s="32"/>
      <c r="O2" s="32"/>
    </row>
    <row r="3" spans="1:15" ht="21.95" customHeight="1" x14ac:dyDescent="0.15">
      <c r="B3" s="35" t="s">
        <v>7</v>
      </c>
      <c r="C3" s="36" t="s">
        <v>8</v>
      </c>
      <c r="D3" s="66"/>
      <c r="E3" s="35" t="s">
        <v>9</v>
      </c>
      <c r="F3" s="36" t="s">
        <v>156</v>
      </c>
      <c r="G3" s="66"/>
      <c r="J3" s="32"/>
      <c r="K3" s="32"/>
      <c r="M3" s="32"/>
      <c r="N3" s="32"/>
      <c r="O3" s="32"/>
    </row>
    <row r="4" spans="1:15" ht="21.95" customHeight="1" thickBot="1" x14ac:dyDescent="0.2"/>
    <row r="5" spans="1:15" ht="21.95" customHeight="1" x14ac:dyDescent="0.15">
      <c r="A5" s="58" t="s">
        <v>10</v>
      </c>
      <c r="B5" s="59"/>
      <c r="C5" s="59"/>
      <c r="D5" s="59"/>
      <c r="E5" s="59"/>
      <c r="F5" s="59"/>
      <c r="G5" s="59"/>
      <c r="H5" s="60"/>
      <c r="I5" s="38"/>
      <c r="J5" s="58" t="s">
        <v>11</v>
      </c>
      <c r="K5" s="59"/>
      <c r="L5" s="60"/>
      <c r="M5" s="40"/>
      <c r="N5" s="40"/>
      <c r="O5" s="40"/>
    </row>
    <row r="6" spans="1:15" ht="21.95" customHeight="1" x14ac:dyDescent="0.15">
      <c r="A6" s="41" t="s">
        <v>12</v>
      </c>
      <c r="B6" s="42" t="s">
        <v>13</v>
      </c>
      <c r="C6" s="42" t="s">
        <v>14</v>
      </c>
      <c r="D6" s="42" t="s">
        <v>15</v>
      </c>
      <c r="E6" s="42" t="s">
        <v>16</v>
      </c>
      <c r="F6" s="42" t="s">
        <v>17</v>
      </c>
      <c r="G6" s="42" t="s">
        <v>18</v>
      </c>
      <c r="H6" s="43" t="s">
        <v>19</v>
      </c>
      <c r="I6" s="38"/>
      <c r="J6" s="61"/>
      <c r="K6" s="62"/>
      <c r="L6" s="63"/>
      <c r="M6" s="40"/>
      <c r="N6" s="40"/>
      <c r="O6" s="40"/>
    </row>
    <row r="7" spans="1:15" ht="21.95" customHeight="1" x14ac:dyDescent="0.15">
      <c r="A7" s="41" t="s">
        <v>104</v>
      </c>
      <c r="B7" s="42" t="s">
        <v>47</v>
      </c>
      <c r="C7" s="42" t="s">
        <v>96</v>
      </c>
      <c r="D7" s="42" t="s">
        <v>23</v>
      </c>
      <c r="E7" s="42" t="s">
        <v>105</v>
      </c>
      <c r="F7" s="42" t="s">
        <v>35</v>
      </c>
      <c r="G7" s="42" t="s">
        <v>106</v>
      </c>
      <c r="H7" s="43" t="s">
        <v>107</v>
      </c>
      <c r="I7" s="38"/>
      <c r="J7" s="56" t="s">
        <v>61</v>
      </c>
      <c r="K7" s="57" t="s">
        <v>43</v>
      </c>
      <c r="L7" s="43" t="s">
        <v>103</v>
      </c>
      <c r="M7" s="32"/>
    </row>
    <row r="8" spans="1:15" ht="21.95" customHeight="1" x14ac:dyDescent="0.15">
      <c r="A8" s="41" t="s">
        <v>97</v>
      </c>
      <c r="B8" s="42" t="s">
        <v>44</v>
      </c>
      <c r="C8" s="42" t="s">
        <v>102</v>
      </c>
      <c r="D8" s="42" t="s">
        <v>27</v>
      </c>
      <c r="E8" s="42" t="s">
        <v>108</v>
      </c>
      <c r="F8" s="42" t="s">
        <v>49</v>
      </c>
      <c r="G8" s="42" t="s">
        <v>109</v>
      </c>
      <c r="H8" s="43" t="s">
        <v>48</v>
      </c>
      <c r="I8" s="38"/>
      <c r="J8" s="56" t="s">
        <v>62</v>
      </c>
      <c r="K8" s="57" t="s">
        <v>110</v>
      </c>
      <c r="L8" s="43"/>
      <c r="M8" s="32"/>
    </row>
    <row r="9" spans="1:15" ht="21.95" customHeight="1" x14ac:dyDescent="0.15">
      <c r="A9" s="44" t="s">
        <v>113</v>
      </c>
      <c r="B9" s="45" t="s">
        <v>54</v>
      </c>
      <c r="C9" s="45" t="s">
        <v>109</v>
      </c>
      <c r="D9" s="45" t="s">
        <v>55</v>
      </c>
      <c r="E9" s="45" t="s">
        <v>112</v>
      </c>
      <c r="F9" s="45" t="s">
        <v>91</v>
      </c>
      <c r="G9" s="45" t="s">
        <v>34</v>
      </c>
      <c r="H9" s="46" t="s">
        <v>20</v>
      </c>
      <c r="I9" s="38"/>
      <c r="J9" s="41" t="s">
        <v>111</v>
      </c>
      <c r="K9" s="42"/>
      <c r="L9" s="43"/>
      <c r="M9" s="32"/>
      <c r="N9" s="32"/>
    </row>
    <row r="10" spans="1:15" ht="21.95" customHeight="1" x14ac:dyDescent="0.15">
      <c r="A10" s="41" t="s">
        <v>116</v>
      </c>
      <c r="B10" s="42" t="s">
        <v>102</v>
      </c>
      <c r="C10" s="42" t="s">
        <v>117</v>
      </c>
      <c r="D10" s="42" t="s">
        <v>34</v>
      </c>
      <c r="E10" s="42" t="s">
        <v>118</v>
      </c>
      <c r="F10" s="42" t="s">
        <v>109</v>
      </c>
      <c r="G10" s="42" t="s">
        <v>44</v>
      </c>
      <c r="H10" s="43" t="s">
        <v>119</v>
      </c>
      <c r="I10" s="38"/>
      <c r="J10" s="41" t="s">
        <v>59</v>
      </c>
      <c r="K10" s="42"/>
      <c r="L10" s="43"/>
      <c r="M10" s="32"/>
      <c r="N10" s="32"/>
    </row>
    <row r="11" spans="1:15" ht="21.95" customHeight="1" x14ac:dyDescent="0.15">
      <c r="A11" s="41" t="s">
        <v>115</v>
      </c>
      <c r="B11" s="42" t="s">
        <v>96</v>
      </c>
      <c r="C11" s="42" t="s">
        <v>114</v>
      </c>
      <c r="D11" s="42" t="s">
        <v>42</v>
      </c>
      <c r="E11" s="42" t="s">
        <v>57</v>
      </c>
      <c r="F11" s="42" t="s">
        <v>106</v>
      </c>
      <c r="G11" s="42" t="s">
        <v>47</v>
      </c>
      <c r="H11" s="43" t="s">
        <v>32</v>
      </c>
      <c r="I11" s="38"/>
      <c r="J11" s="41" t="s">
        <v>60</v>
      </c>
      <c r="K11" s="42"/>
      <c r="L11" s="43"/>
      <c r="M11" s="32"/>
      <c r="N11" s="32"/>
    </row>
    <row r="12" spans="1:15" ht="21.95" customHeight="1" x14ac:dyDescent="0.15">
      <c r="A12" s="41" t="s">
        <v>122</v>
      </c>
      <c r="B12" s="42" t="s">
        <v>49</v>
      </c>
      <c r="C12" s="42" t="s">
        <v>42</v>
      </c>
      <c r="D12" s="42" t="s">
        <v>46</v>
      </c>
      <c r="E12" s="42" t="s">
        <v>39</v>
      </c>
      <c r="F12" s="42" t="s">
        <v>95</v>
      </c>
      <c r="G12" s="42" t="s">
        <v>23</v>
      </c>
      <c r="H12" s="43" t="s">
        <v>50</v>
      </c>
      <c r="I12" s="38"/>
      <c r="J12" s="41" t="s">
        <v>120</v>
      </c>
      <c r="K12" s="42" t="s">
        <v>121</v>
      </c>
      <c r="L12" s="43"/>
      <c r="M12" s="32"/>
      <c r="N12" s="32"/>
    </row>
    <row r="13" spans="1:15" ht="21.95" customHeight="1" x14ac:dyDescent="0.15">
      <c r="A13" s="41" t="s">
        <v>123</v>
      </c>
      <c r="B13" s="42" t="s">
        <v>42</v>
      </c>
      <c r="C13" s="42" t="s">
        <v>35</v>
      </c>
      <c r="D13" s="42" t="s">
        <v>22</v>
      </c>
      <c r="E13" s="42" t="s">
        <v>41</v>
      </c>
      <c r="F13" s="42" t="s">
        <v>101</v>
      </c>
      <c r="G13" s="42" t="s">
        <v>27</v>
      </c>
      <c r="H13" s="43" t="s">
        <v>24</v>
      </c>
      <c r="I13" s="38"/>
      <c r="J13" s="41" t="s">
        <v>21</v>
      </c>
      <c r="K13" s="42"/>
      <c r="L13" s="43"/>
      <c r="M13" s="32"/>
      <c r="N13" s="32"/>
    </row>
    <row r="14" spans="1:15" ht="21.95" customHeight="1" x14ac:dyDescent="0.15">
      <c r="A14" s="41" t="s">
        <v>126</v>
      </c>
      <c r="B14" s="42" t="s">
        <v>106</v>
      </c>
      <c r="C14" s="42" t="s">
        <v>39</v>
      </c>
      <c r="D14" s="42" t="s">
        <v>29</v>
      </c>
      <c r="E14" s="42" t="s">
        <v>32</v>
      </c>
      <c r="F14" s="42" t="s">
        <v>127</v>
      </c>
      <c r="G14" s="42" t="s">
        <v>96</v>
      </c>
      <c r="H14" s="43" t="s">
        <v>45</v>
      </c>
      <c r="I14" s="38"/>
      <c r="J14" s="41" t="s">
        <v>124</v>
      </c>
      <c r="K14" s="42" t="s">
        <v>125</v>
      </c>
      <c r="L14" s="43"/>
      <c r="M14" s="32"/>
      <c r="N14" s="32"/>
    </row>
    <row r="15" spans="1:15" ht="21.95" customHeight="1" x14ac:dyDescent="0.15">
      <c r="A15" s="41" t="s">
        <v>128</v>
      </c>
      <c r="B15" s="42" t="s">
        <v>101</v>
      </c>
      <c r="C15" s="42" t="s">
        <v>46</v>
      </c>
      <c r="D15" s="42" t="s">
        <v>35</v>
      </c>
      <c r="E15" s="42" t="s">
        <v>53</v>
      </c>
      <c r="F15" s="42" t="s">
        <v>89</v>
      </c>
      <c r="G15" s="42" t="s">
        <v>102</v>
      </c>
      <c r="H15" s="43" t="s">
        <v>129</v>
      </c>
      <c r="I15" s="38"/>
      <c r="J15" s="41" t="s">
        <v>6</v>
      </c>
      <c r="K15" s="42"/>
      <c r="L15" s="43"/>
      <c r="M15" s="32"/>
      <c r="N15" s="32"/>
    </row>
    <row r="16" spans="1:15" ht="21.95" customHeight="1" x14ac:dyDescent="0.15">
      <c r="A16" s="41" t="s">
        <v>130</v>
      </c>
      <c r="B16" s="42" t="s">
        <v>95</v>
      </c>
      <c r="C16" s="42" t="s">
        <v>29</v>
      </c>
      <c r="D16" s="42" t="s">
        <v>49</v>
      </c>
      <c r="E16" s="42" t="s">
        <v>54</v>
      </c>
      <c r="F16" s="42" t="s">
        <v>47</v>
      </c>
      <c r="G16" s="42" t="s">
        <v>51</v>
      </c>
      <c r="H16" s="43" t="s">
        <v>37</v>
      </c>
      <c r="I16" s="38"/>
      <c r="J16" s="41"/>
      <c r="K16" s="42"/>
      <c r="L16" s="43"/>
      <c r="M16" s="32"/>
      <c r="N16" s="32"/>
    </row>
    <row r="17" spans="1:16" ht="21.95" customHeight="1" x14ac:dyDescent="0.15">
      <c r="A17" s="41" t="s">
        <v>131</v>
      </c>
      <c r="B17" s="42" t="s">
        <v>56</v>
      </c>
      <c r="C17" s="42" t="s">
        <v>34</v>
      </c>
      <c r="D17" s="42" t="s">
        <v>25</v>
      </c>
      <c r="E17" s="42" t="s">
        <v>20</v>
      </c>
      <c r="F17" s="42" t="s">
        <v>44</v>
      </c>
      <c r="G17" s="42" t="s">
        <v>52</v>
      </c>
      <c r="H17" s="43" t="s">
        <v>22</v>
      </c>
      <c r="I17" s="38"/>
      <c r="J17" s="41"/>
      <c r="K17" s="42"/>
      <c r="L17" s="43"/>
      <c r="M17" s="32"/>
      <c r="N17" s="32"/>
    </row>
    <row r="18" spans="1:16" ht="21.95" customHeight="1" x14ac:dyDescent="0.15">
      <c r="A18" s="41" t="s">
        <v>133</v>
      </c>
      <c r="B18" s="42" t="s">
        <v>58</v>
      </c>
      <c r="C18" s="42" t="s">
        <v>53</v>
      </c>
      <c r="D18" s="42" t="s">
        <v>55</v>
      </c>
      <c r="E18" s="42" t="s">
        <v>24</v>
      </c>
      <c r="F18" s="42" t="s">
        <v>23</v>
      </c>
      <c r="G18" s="42" t="s">
        <v>31</v>
      </c>
      <c r="H18" s="43" t="s">
        <v>91</v>
      </c>
      <c r="I18" s="38"/>
      <c r="J18" s="41" t="s">
        <v>26</v>
      </c>
      <c r="K18" s="42" t="s">
        <v>132</v>
      </c>
      <c r="L18" s="43"/>
      <c r="M18" s="32"/>
      <c r="N18" s="32"/>
    </row>
    <row r="19" spans="1:16" ht="21.95" customHeight="1" x14ac:dyDescent="0.15">
      <c r="A19" s="44" t="s">
        <v>135</v>
      </c>
      <c r="B19" s="45" t="s">
        <v>127</v>
      </c>
      <c r="C19" s="45" t="s">
        <v>41</v>
      </c>
      <c r="D19" s="45" t="s">
        <v>35</v>
      </c>
      <c r="E19" s="45" t="s">
        <v>34</v>
      </c>
      <c r="F19" s="45" t="s">
        <v>27</v>
      </c>
      <c r="G19" s="45" t="s">
        <v>36</v>
      </c>
      <c r="H19" s="46" t="s">
        <v>136</v>
      </c>
      <c r="I19" s="38"/>
      <c r="J19" s="44" t="s">
        <v>30</v>
      </c>
      <c r="K19" s="45" t="s">
        <v>134</v>
      </c>
      <c r="L19" s="46"/>
      <c r="M19" s="32"/>
      <c r="N19" s="32"/>
    </row>
    <row r="20" spans="1:16" ht="21.95" customHeight="1" x14ac:dyDescent="0.15">
      <c r="A20" s="41" t="s">
        <v>88</v>
      </c>
      <c r="B20" s="42" t="s">
        <v>39</v>
      </c>
      <c r="C20" s="42" t="s">
        <v>89</v>
      </c>
      <c r="D20" s="42" t="s">
        <v>29</v>
      </c>
      <c r="E20" s="42" t="s">
        <v>90</v>
      </c>
      <c r="F20" s="42" t="s">
        <v>46</v>
      </c>
      <c r="G20" s="42" t="s">
        <v>91</v>
      </c>
      <c r="H20" s="43" t="s">
        <v>92</v>
      </c>
      <c r="I20" s="38"/>
      <c r="J20" s="41" t="s">
        <v>33</v>
      </c>
      <c r="K20" s="42" t="s">
        <v>87</v>
      </c>
      <c r="L20" s="43"/>
      <c r="M20" s="32"/>
      <c r="N20" s="32"/>
    </row>
    <row r="21" spans="1:16" ht="21.95" customHeight="1" x14ac:dyDescent="0.15">
      <c r="A21" s="41" t="s">
        <v>94</v>
      </c>
      <c r="B21" s="42" t="s">
        <v>23</v>
      </c>
      <c r="C21" s="42" t="s">
        <v>55</v>
      </c>
      <c r="D21" s="42" t="s">
        <v>44</v>
      </c>
      <c r="E21" s="42" t="s">
        <v>28</v>
      </c>
      <c r="F21" s="42" t="s">
        <v>42</v>
      </c>
      <c r="G21" s="42" t="s">
        <v>95</v>
      </c>
      <c r="H21" s="43" t="s">
        <v>96</v>
      </c>
      <c r="I21" s="38"/>
      <c r="J21" s="41" t="s">
        <v>38</v>
      </c>
      <c r="K21" s="42" t="s">
        <v>93</v>
      </c>
      <c r="L21" s="43"/>
      <c r="M21" s="32"/>
      <c r="N21" s="32"/>
    </row>
    <row r="22" spans="1:16" ht="21.95" customHeight="1" thickBot="1" x14ac:dyDescent="0.2">
      <c r="A22" s="47" t="s">
        <v>100</v>
      </c>
      <c r="B22" s="48" t="s">
        <v>27</v>
      </c>
      <c r="C22" s="48" t="s">
        <v>49</v>
      </c>
      <c r="D22" s="48" t="s">
        <v>47</v>
      </c>
      <c r="E22" s="48" t="s">
        <v>31</v>
      </c>
      <c r="F22" s="48" t="s">
        <v>29</v>
      </c>
      <c r="G22" s="48" t="s">
        <v>101</v>
      </c>
      <c r="H22" s="49" t="s">
        <v>102</v>
      </c>
      <c r="I22" s="38"/>
      <c r="J22" s="47" t="s">
        <v>40</v>
      </c>
      <c r="K22" s="48" t="s">
        <v>99</v>
      </c>
      <c r="L22" s="49" t="s">
        <v>98</v>
      </c>
      <c r="M22" s="32"/>
      <c r="N22" s="32"/>
    </row>
    <row r="23" spans="1:16" ht="21.95" customHeight="1" x14ac:dyDescent="0.15">
      <c r="A23" s="34"/>
      <c r="B23" s="39"/>
      <c r="C23" s="39"/>
      <c r="D23" s="39"/>
      <c r="E23" s="39"/>
      <c r="F23" s="39"/>
      <c r="G23" s="39"/>
      <c r="H23" s="39"/>
    </row>
    <row r="24" spans="1:16" ht="21.95" customHeight="1" x14ac:dyDescent="0.1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6" ht="21.95" customHeight="1" x14ac:dyDescent="0.15">
      <c r="A25" s="38"/>
      <c r="B25" s="38"/>
      <c r="C25" s="38"/>
      <c r="D25" s="38"/>
      <c r="E25" s="38"/>
      <c r="F25" s="38"/>
      <c r="G25" s="38"/>
    </row>
    <row r="26" spans="1:16" ht="21.95" customHeight="1" x14ac:dyDescent="0.15">
      <c r="A26" s="38"/>
      <c r="B26" s="38"/>
      <c r="C26" s="38"/>
      <c r="D26" s="38"/>
      <c r="E26" s="38"/>
      <c r="F26" s="38"/>
      <c r="G26" s="38"/>
    </row>
    <row r="27" spans="1:16" ht="21.95" customHeight="1" x14ac:dyDescent="0.15">
      <c r="A27" s="38"/>
      <c r="B27" s="38"/>
      <c r="C27" s="38"/>
      <c r="D27" s="38"/>
      <c r="E27" s="38"/>
      <c r="F27" s="38"/>
      <c r="G27" s="38"/>
    </row>
    <row r="28" spans="1:16" ht="21.95" customHeight="1" x14ac:dyDescent="0.15">
      <c r="A28" s="38"/>
      <c r="B28" s="38"/>
      <c r="C28" s="38"/>
      <c r="D28" s="38"/>
      <c r="E28" s="38"/>
      <c r="F28" s="38"/>
      <c r="G28" s="38"/>
    </row>
    <row r="29" spans="1:16" ht="21.95" customHeight="1" x14ac:dyDescent="0.15">
      <c r="A29" s="38"/>
      <c r="B29" s="38"/>
      <c r="C29" s="38"/>
      <c r="D29" s="38"/>
      <c r="E29" s="38"/>
      <c r="F29" s="38"/>
      <c r="G29" s="38"/>
    </row>
    <row r="30" spans="1:16" ht="21.95" customHeight="1" x14ac:dyDescent="0.15">
      <c r="A30" s="38"/>
      <c r="B30" s="38"/>
      <c r="C30" s="38"/>
      <c r="D30" s="38"/>
      <c r="E30" s="38"/>
      <c r="F30" s="38"/>
      <c r="G30" s="38"/>
      <c r="K30" s="38"/>
      <c r="L30" s="38"/>
      <c r="M30" s="38"/>
      <c r="N30" s="38"/>
      <c r="P30" s="34"/>
    </row>
    <row r="31" spans="1:16" ht="21.95" customHeight="1" x14ac:dyDescent="0.15">
      <c r="A31" s="38"/>
      <c r="B31" s="38"/>
      <c r="C31" s="38"/>
      <c r="D31" s="38"/>
      <c r="E31" s="38"/>
      <c r="F31" s="38"/>
      <c r="G31" s="38"/>
      <c r="K31" s="38"/>
      <c r="L31" s="38"/>
      <c r="M31" s="38"/>
      <c r="N31" s="38"/>
      <c r="P31" s="34"/>
    </row>
    <row r="32" spans="1:16" ht="21.95" customHeight="1" x14ac:dyDescent="0.1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P32" s="34"/>
    </row>
    <row r="33" spans="1:16" ht="21.95" customHeight="1" x14ac:dyDescent="0.1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P33" s="34"/>
    </row>
    <row r="34" spans="1:16" ht="21.95" customHeight="1" x14ac:dyDescent="0.1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P34" s="34"/>
    </row>
    <row r="35" spans="1:16" ht="21.95" customHeight="1" x14ac:dyDescent="0.1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P35" s="34"/>
    </row>
    <row r="36" spans="1:16" ht="21.95" customHeight="1" x14ac:dyDescent="0.1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P36" s="34"/>
    </row>
    <row r="37" spans="1:16" ht="21.95" customHeight="1" x14ac:dyDescent="0.1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spans="1:16" ht="21.95" customHeight="1" x14ac:dyDescent="0.1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</row>
    <row r="39" spans="1:16" ht="21.95" customHeight="1" x14ac:dyDescent="0.1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spans="1:16" ht="21.95" customHeight="1" x14ac:dyDescent="0.15">
      <c r="A40" s="34"/>
      <c r="B40" s="39"/>
      <c r="C40" s="39"/>
      <c r="D40" s="39"/>
      <c r="E40" s="39"/>
      <c r="F40" s="39"/>
      <c r="G40" s="39"/>
      <c r="H40" s="39"/>
    </row>
    <row r="41" spans="1:16" ht="21.95" customHeight="1" x14ac:dyDescent="0.15">
      <c r="A41" s="34"/>
      <c r="B41" s="39"/>
      <c r="C41" s="39"/>
      <c r="D41" s="39"/>
      <c r="E41" s="39"/>
      <c r="F41" s="39"/>
      <c r="G41" s="39"/>
      <c r="H41" s="39"/>
    </row>
    <row r="42" spans="1:16" ht="21.95" customHeight="1" x14ac:dyDescent="0.15">
      <c r="A42" s="34"/>
      <c r="B42" s="39"/>
      <c r="C42" s="39"/>
      <c r="D42" s="39"/>
      <c r="E42" s="39"/>
      <c r="F42" s="39"/>
      <c r="G42" s="39"/>
      <c r="H42" s="39"/>
    </row>
    <row r="43" spans="1:16" ht="21.95" customHeight="1" x14ac:dyDescent="0.15">
      <c r="A43" s="34"/>
      <c r="B43" s="39"/>
      <c r="C43" s="39"/>
      <c r="D43" s="39"/>
      <c r="E43" s="39"/>
      <c r="F43" s="39"/>
      <c r="G43" s="39"/>
      <c r="H43" s="39"/>
    </row>
    <row r="44" spans="1:16" ht="21.95" customHeight="1" x14ac:dyDescent="0.15">
      <c r="A44" s="34"/>
      <c r="B44" s="39"/>
      <c r="C44" s="39"/>
      <c r="D44" s="39"/>
      <c r="E44" s="39"/>
      <c r="F44" s="39"/>
      <c r="G44" s="39"/>
      <c r="H44" s="39"/>
    </row>
    <row r="45" spans="1:16" ht="21.95" customHeight="1" x14ac:dyDescent="0.15">
      <c r="A45" s="34"/>
      <c r="B45" s="39"/>
      <c r="C45" s="39"/>
      <c r="D45" s="39"/>
      <c r="E45" s="39"/>
      <c r="F45" s="39"/>
      <c r="G45" s="39"/>
      <c r="H45" s="39"/>
    </row>
    <row r="46" spans="1:16" ht="21.95" customHeight="1" x14ac:dyDescent="0.15">
      <c r="A46" s="34"/>
      <c r="B46" s="39"/>
      <c r="C46" s="39"/>
      <c r="D46" s="39"/>
      <c r="E46" s="39"/>
      <c r="F46" s="39"/>
      <c r="G46" s="39"/>
      <c r="H46" s="39"/>
    </row>
    <row r="47" spans="1:16" ht="21.95" customHeight="1" x14ac:dyDescent="0.15">
      <c r="A47" s="34"/>
      <c r="B47" s="39"/>
      <c r="C47" s="39"/>
      <c r="D47" s="39"/>
      <c r="E47" s="39"/>
      <c r="F47" s="39"/>
      <c r="G47" s="39"/>
      <c r="H47" s="39"/>
    </row>
    <row r="48" spans="1:16" ht="21.95" customHeight="1" x14ac:dyDescent="0.15">
      <c r="A48" s="34"/>
      <c r="B48" s="39"/>
      <c r="C48" s="39"/>
      <c r="D48" s="39"/>
      <c r="E48" s="39"/>
      <c r="F48" s="39"/>
      <c r="G48" s="39"/>
      <c r="H48" s="39"/>
    </row>
    <row r="49" spans="1:8" ht="21.95" customHeight="1" x14ac:dyDescent="0.15">
      <c r="A49" s="34"/>
      <c r="B49" s="39"/>
      <c r="C49" s="39"/>
      <c r="D49" s="39"/>
      <c r="E49" s="39"/>
      <c r="F49" s="39"/>
      <c r="G49" s="39"/>
      <c r="H49" s="39"/>
    </row>
    <row r="50" spans="1:8" ht="21.95" customHeight="1" x14ac:dyDescent="0.15">
      <c r="A50" s="34"/>
      <c r="B50" s="39"/>
      <c r="C50" s="39"/>
      <c r="D50" s="39"/>
      <c r="E50" s="39"/>
      <c r="F50" s="39"/>
      <c r="G50" s="39"/>
      <c r="H50" s="39"/>
    </row>
    <row r="51" spans="1:8" ht="21.95" customHeight="1" x14ac:dyDescent="0.15">
      <c r="A51" s="34"/>
      <c r="B51" s="39"/>
      <c r="C51" s="39"/>
      <c r="D51" s="39"/>
      <c r="E51" s="39"/>
      <c r="F51" s="39"/>
      <c r="G51" s="39"/>
      <c r="H51" s="39"/>
    </row>
    <row r="52" spans="1:8" ht="21.95" customHeight="1" x14ac:dyDescent="0.15">
      <c r="A52" s="34"/>
      <c r="B52" s="39"/>
      <c r="C52" s="39"/>
      <c r="D52" s="39"/>
      <c r="F52" s="39"/>
      <c r="G52" s="39"/>
      <c r="H52" s="39"/>
    </row>
    <row r="53" spans="1:8" ht="21.95" customHeight="1" x14ac:dyDescent="0.15">
      <c r="A53" s="34"/>
      <c r="B53" s="39"/>
      <c r="C53" s="39"/>
      <c r="D53" s="39"/>
      <c r="E53" s="39"/>
      <c r="F53" s="39"/>
      <c r="G53" s="39"/>
      <c r="H53" s="39"/>
    </row>
    <row r="54" spans="1:8" ht="21.95" customHeight="1" x14ac:dyDescent="0.15">
      <c r="A54" s="34"/>
      <c r="B54" s="39"/>
      <c r="C54" s="39"/>
      <c r="D54" s="39"/>
      <c r="E54" s="39"/>
      <c r="F54" s="39"/>
      <c r="G54" s="39"/>
      <c r="H54" s="39"/>
    </row>
    <row r="55" spans="1:8" ht="21.95" customHeight="1" x14ac:dyDescent="0.15">
      <c r="A55" s="34"/>
      <c r="B55" s="39"/>
      <c r="C55" s="39"/>
      <c r="D55" s="39"/>
      <c r="F55" s="39"/>
      <c r="G55" s="39"/>
      <c r="H55" s="39"/>
    </row>
    <row r="56" spans="1:8" ht="21.95" customHeight="1" x14ac:dyDescent="0.15">
      <c r="A56" s="34"/>
      <c r="B56" s="39"/>
      <c r="C56" s="39"/>
      <c r="D56" s="39"/>
      <c r="F56" s="39"/>
      <c r="G56" s="39"/>
      <c r="H56" s="39"/>
    </row>
    <row r="57" spans="1:8" ht="21.95" customHeight="1" x14ac:dyDescent="0.15">
      <c r="A57" s="34"/>
      <c r="B57" s="39"/>
      <c r="C57" s="39"/>
      <c r="D57" s="39"/>
      <c r="F57" s="39"/>
      <c r="G57" s="39"/>
      <c r="H57" s="39"/>
    </row>
    <row r="58" spans="1:8" ht="21.95" customHeight="1" x14ac:dyDescent="0.15">
      <c r="A58" s="34"/>
      <c r="B58" s="39"/>
      <c r="C58" s="39"/>
      <c r="D58" s="39"/>
      <c r="F58" s="39"/>
      <c r="G58" s="39"/>
      <c r="H58" s="39"/>
    </row>
    <row r="59" spans="1:8" ht="21.95" customHeight="1" x14ac:dyDescent="0.15">
      <c r="A59" s="34"/>
      <c r="B59" s="39"/>
      <c r="C59" s="39"/>
      <c r="D59" s="39"/>
      <c r="F59" s="39"/>
      <c r="G59" s="39"/>
      <c r="H59" s="39"/>
    </row>
    <row r="60" spans="1:8" ht="21.95" customHeight="1" x14ac:dyDescent="0.15">
      <c r="A60" s="34"/>
      <c r="B60" s="39"/>
      <c r="C60" s="39"/>
      <c r="D60" s="39"/>
      <c r="F60" s="39"/>
      <c r="G60" s="39"/>
      <c r="H60" s="39"/>
    </row>
    <row r="61" spans="1:8" ht="21.95" customHeight="1" x14ac:dyDescent="0.15">
      <c r="A61" s="34"/>
      <c r="B61" s="39"/>
      <c r="C61" s="39"/>
      <c r="D61" s="39"/>
      <c r="F61" s="39"/>
      <c r="G61" s="39"/>
      <c r="H61" s="39"/>
    </row>
    <row r="62" spans="1:8" ht="21.95" customHeight="1" x14ac:dyDescent="0.15">
      <c r="A62" s="34"/>
      <c r="B62" s="39"/>
      <c r="C62" s="39"/>
      <c r="D62" s="39"/>
      <c r="F62" s="39"/>
      <c r="G62" s="39"/>
      <c r="H62" s="39"/>
    </row>
    <row r="68" spans="1:16" ht="21.95" customHeight="1" x14ac:dyDescent="0.15">
      <c r="A68" s="33" t="s">
        <v>33</v>
      </c>
      <c r="B68" s="32" t="s">
        <v>38</v>
      </c>
      <c r="C68" s="32" t="s">
        <v>40</v>
      </c>
      <c r="D68" s="32" t="s">
        <v>43</v>
      </c>
      <c r="E68" s="37" t="s">
        <v>110</v>
      </c>
      <c r="F68" s="32" t="s">
        <v>111</v>
      </c>
      <c r="G68" s="32" t="s">
        <v>60</v>
      </c>
      <c r="H68" s="32" t="s">
        <v>59</v>
      </c>
      <c r="I68" s="34" t="s">
        <v>120</v>
      </c>
      <c r="J68" s="34" t="s">
        <v>21</v>
      </c>
      <c r="K68" s="34" t="s">
        <v>124</v>
      </c>
      <c r="L68" s="34" t="s">
        <v>6</v>
      </c>
      <c r="O68" s="34" t="s">
        <v>26</v>
      </c>
      <c r="P68" s="32" t="s">
        <v>30</v>
      </c>
    </row>
    <row r="69" spans="1:16" ht="21.95" customHeight="1" x14ac:dyDescent="0.15">
      <c r="A69" s="33" t="s">
        <v>87</v>
      </c>
      <c r="B69" s="32" t="s">
        <v>93</v>
      </c>
      <c r="C69" s="32" t="s">
        <v>98</v>
      </c>
      <c r="D69" s="32" t="s">
        <v>61</v>
      </c>
      <c r="E69" s="32" t="s">
        <v>62</v>
      </c>
      <c r="I69" s="34" t="s">
        <v>121</v>
      </c>
      <c r="K69" s="34" t="s">
        <v>125</v>
      </c>
      <c r="O69" s="34" t="s">
        <v>132</v>
      </c>
      <c r="P69" s="32" t="s">
        <v>134</v>
      </c>
    </row>
    <row r="70" spans="1:16" ht="21.95" customHeight="1" x14ac:dyDescent="0.15">
      <c r="C70" s="32" t="s">
        <v>99</v>
      </c>
      <c r="D70" s="32" t="s">
        <v>103</v>
      </c>
    </row>
    <row r="71" spans="1:16" ht="21.95" customHeight="1" x14ac:dyDescent="0.15">
      <c r="A71" s="33" t="s">
        <v>88</v>
      </c>
      <c r="B71" s="32" t="s">
        <v>94</v>
      </c>
      <c r="C71" s="32" t="s">
        <v>100</v>
      </c>
      <c r="D71" s="32" t="s">
        <v>104</v>
      </c>
      <c r="E71" s="32" t="s">
        <v>97</v>
      </c>
      <c r="F71" s="37" t="s">
        <v>113</v>
      </c>
      <c r="G71" s="37" t="s">
        <v>115</v>
      </c>
      <c r="H71" s="32" t="s">
        <v>116</v>
      </c>
      <c r="I71" s="34" t="s">
        <v>122</v>
      </c>
      <c r="J71" s="38" t="s">
        <v>123</v>
      </c>
      <c r="K71" s="34" t="s">
        <v>126</v>
      </c>
      <c r="L71" s="34" t="s">
        <v>128</v>
      </c>
      <c r="M71" s="34" t="s">
        <v>130</v>
      </c>
      <c r="N71" s="38" t="s">
        <v>131</v>
      </c>
      <c r="O71" s="34" t="s">
        <v>133</v>
      </c>
      <c r="P71" s="32" t="s">
        <v>135</v>
      </c>
    </row>
    <row r="72" spans="1:16" ht="21.95" customHeight="1" x14ac:dyDescent="0.15">
      <c r="A72" s="33" t="s">
        <v>39</v>
      </c>
      <c r="B72" s="32" t="s">
        <v>23</v>
      </c>
      <c r="C72" s="32" t="s">
        <v>27</v>
      </c>
      <c r="D72" s="32" t="s">
        <v>47</v>
      </c>
      <c r="E72" s="32" t="s">
        <v>44</v>
      </c>
      <c r="F72" s="32" t="s">
        <v>54</v>
      </c>
      <c r="G72" s="32" t="s">
        <v>96</v>
      </c>
      <c r="H72" s="32" t="s">
        <v>102</v>
      </c>
      <c r="I72" s="34" t="s">
        <v>49</v>
      </c>
      <c r="J72" s="34" t="s">
        <v>42</v>
      </c>
      <c r="K72" s="34" t="s">
        <v>106</v>
      </c>
      <c r="L72" s="34" t="s">
        <v>101</v>
      </c>
      <c r="M72" s="34" t="s">
        <v>95</v>
      </c>
      <c r="N72" s="34" t="s">
        <v>56</v>
      </c>
      <c r="O72" s="34" t="s">
        <v>58</v>
      </c>
      <c r="P72" s="32" t="s">
        <v>127</v>
      </c>
    </row>
    <row r="73" spans="1:16" ht="21.95" customHeight="1" x14ac:dyDescent="0.15">
      <c r="A73" s="33" t="s">
        <v>89</v>
      </c>
      <c r="B73" s="32" t="s">
        <v>55</v>
      </c>
      <c r="C73" s="32" t="s">
        <v>49</v>
      </c>
      <c r="D73" s="32" t="s">
        <v>96</v>
      </c>
      <c r="E73" s="32" t="s">
        <v>102</v>
      </c>
      <c r="F73" s="32" t="s">
        <v>109</v>
      </c>
      <c r="G73" s="32" t="s">
        <v>114</v>
      </c>
      <c r="H73" s="32" t="s">
        <v>117</v>
      </c>
      <c r="I73" s="34" t="s">
        <v>42</v>
      </c>
      <c r="J73" s="34" t="s">
        <v>35</v>
      </c>
      <c r="K73" s="34" t="s">
        <v>39</v>
      </c>
      <c r="L73" s="34" t="s">
        <v>46</v>
      </c>
      <c r="M73" s="34" t="s">
        <v>29</v>
      </c>
      <c r="N73" s="34" t="s">
        <v>34</v>
      </c>
      <c r="O73" s="34" t="s">
        <v>53</v>
      </c>
      <c r="P73" s="32" t="s">
        <v>41</v>
      </c>
    </row>
    <row r="74" spans="1:16" ht="21.95" customHeight="1" x14ac:dyDescent="0.15">
      <c r="A74" s="33" t="s">
        <v>29</v>
      </c>
      <c r="B74" s="32" t="s">
        <v>44</v>
      </c>
      <c r="C74" s="32" t="s">
        <v>47</v>
      </c>
      <c r="D74" s="32" t="s">
        <v>23</v>
      </c>
      <c r="E74" s="32" t="s">
        <v>27</v>
      </c>
      <c r="F74" s="32" t="s">
        <v>55</v>
      </c>
      <c r="G74" s="32" t="s">
        <v>42</v>
      </c>
      <c r="H74" s="32" t="s">
        <v>34</v>
      </c>
      <c r="I74" s="34" t="s">
        <v>46</v>
      </c>
      <c r="J74" s="34" t="s">
        <v>22</v>
      </c>
      <c r="K74" s="34" t="s">
        <v>29</v>
      </c>
      <c r="L74" s="34" t="s">
        <v>35</v>
      </c>
      <c r="M74" s="34" t="s">
        <v>49</v>
      </c>
      <c r="N74" s="34" t="s">
        <v>25</v>
      </c>
      <c r="O74" s="34" t="s">
        <v>55</v>
      </c>
      <c r="P74" s="32" t="s">
        <v>35</v>
      </c>
    </row>
    <row r="75" spans="1:16" ht="21.95" customHeight="1" x14ac:dyDescent="0.15">
      <c r="A75" s="33" t="s">
        <v>90</v>
      </c>
      <c r="B75" s="32" t="s">
        <v>28</v>
      </c>
      <c r="C75" s="32" t="s">
        <v>31</v>
      </c>
      <c r="D75" s="32" t="s">
        <v>105</v>
      </c>
      <c r="E75" s="32" t="s">
        <v>108</v>
      </c>
      <c r="F75" s="32" t="s">
        <v>112</v>
      </c>
      <c r="G75" s="32" t="s">
        <v>57</v>
      </c>
      <c r="H75" s="32" t="s">
        <v>118</v>
      </c>
      <c r="I75" s="34" t="s">
        <v>39</v>
      </c>
      <c r="J75" s="34" t="s">
        <v>41</v>
      </c>
      <c r="K75" s="34" t="s">
        <v>32</v>
      </c>
      <c r="L75" s="34" t="s">
        <v>53</v>
      </c>
      <c r="M75" s="34" t="s">
        <v>54</v>
      </c>
      <c r="N75" s="34" t="s">
        <v>20</v>
      </c>
      <c r="O75" s="34" t="s">
        <v>24</v>
      </c>
      <c r="P75" s="32" t="s">
        <v>34</v>
      </c>
    </row>
    <row r="76" spans="1:16" ht="21.95" customHeight="1" x14ac:dyDescent="0.15">
      <c r="A76" s="33" t="s">
        <v>46</v>
      </c>
      <c r="B76" s="32" t="s">
        <v>42</v>
      </c>
      <c r="C76" s="32" t="s">
        <v>29</v>
      </c>
      <c r="D76" s="32" t="s">
        <v>35</v>
      </c>
      <c r="E76" s="32" t="s">
        <v>49</v>
      </c>
      <c r="F76" s="32" t="s">
        <v>91</v>
      </c>
      <c r="G76" s="32" t="s">
        <v>106</v>
      </c>
      <c r="H76" s="32" t="s">
        <v>109</v>
      </c>
      <c r="I76" s="34" t="s">
        <v>95</v>
      </c>
      <c r="J76" s="34" t="s">
        <v>101</v>
      </c>
      <c r="K76" s="34" t="s">
        <v>127</v>
      </c>
      <c r="L76" s="34" t="s">
        <v>89</v>
      </c>
      <c r="M76" s="34" t="s">
        <v>47</v>
      </c>
      <c r="N76" s="34" t="s">
        <v>44</v>
      </c>
      <c r="O76" s="34" t="s">
        <v>23</v>
      </c>
      <c r="P76" s="32" t="s">
        <v>27</v>
      </c>
    </row>
    <row r="77" spans="1:16" ht="21.95" customHeight="1" x14ac:dyDescent="0.15">
      <c r="A77" s="33" t="s">
        <v>91</v>
      </c>
      <c r="B77" s="32" t="s">
        <v>95</v>
      </c>
      <c r="C77" s="32" t="s">
        <v>101</v>
      </c>
      <c r="D77" s="32" t="s">
        <v>106</v>
      </c>
      <c r="E77" s="32" t="s">
        <v>109</v>
      </c>
      <c r="F77" s="32" t="s">
        <v>34</v>
      </c>
      <c r="G77" s="32" t="s">
        <v>47</v>
      </c>
      <c r="H77" s="32" t="s">
        <v>44</v>
      </c>
      <c r="I77" s="34" t="s">
        <v>23</v>
      </c>
      <c r="J77" s="34" t="s">
        <v>27</v>
      </c>
      <c r="K77" s="34" t="s">
        <v>96</v>
      </c>
      <c r="L77" s="34" t="s">
        <v>102</v>
      </c>
      <c r="M77" s="34" t="s">
        <v>51</v>
      </c>
      <c r="N77" s="34" t="s">
        <v>52</v>
      </c>
      <c r="O77" s="34" t="s">
        <v>31</v>
      </c>
      <c r="P77" s="32" t="s">
        <v>36</v>
      </c>
    </row>
    <row r="78" spans="1:16" ht="21.95" customHeight="1" x14ac:dyDescent="0.15">
      <c r="A78" s="33" t="s">
        <v>92</v>
      </c>
      <c r="B78" s="32" t="s">
        <v>96</v>
      </c>
      <c r="C78" s="32" t="s">
        <v>102</v>
      </c>
      <c r="D78" s="32" t="s">
        <v>107</v>
      </c>
      <c r="E78" s="32" t="s">
        <v>48</v>
      </c>
      <c r="F78" s="32" t="s">
        <v>20</v>
      </c>
      <c r="G78" s="32" t="s">
        <v>32</v>
      </c>
      <c r="H78" s="32" t="s">
        <v>119</v>
      </c>
      <c r="I78" s="34" t="s">
        <v>50</v>
      </c>
      <c r="J78" s="34" t="s">
        <v>24</v>
      </c>
      <c r="K78" s="34" t="s">
        <v>45</v>
      </c>
      <c r="L78" s="34" t="s">
        <v>129</v>
      </c>
      <c r="M78" s="34" t="s">
        <v>37</v>
      </c>
      <c r="N78" s="34" t="s">
        <v>22</v>
      </c>
      <c r="O78" s="34" t="s">
        <v>91</v>
      </c>
      <c r="P78" s="32" t="s">
        <v>136</v>
      </c>
    </row>
  </sheetData>
  <sheetProtection algorithmName="SHA-512" hashValue="semm5WikNpDAb335UuTR4oPK+Ip5dZx6K8F9CIuxhqzeaSszHAqxbns7GP2uDDFlHyszG6nbj3/96jMH/UE+uw==" saltValue="bI7PvHCPjMUxCujY3z3dWQ==" spinCount="100000" sheet="1" objects="1" scenarios="1"/>
  <sortState xmlns:xlrd2="http://schemas.microsoft.com/office/spreadsheetml/2017/richdata2" ref="A7:L22">
    <sortCondition ref="A7:A22"/>
  </sortState>
  <mergeCells count="4">
    <mergeCell ref="A5:H5"/>
    <mergeCell ref="J5:L6"/>
    <mergeCell ref="D1:D3"/>
    <mergeCell ref="G1:G3"/>
  </mergeCells>
  <phoneticPr fontId="4" type="noConversion"/>
  <pageMargins left="0.75" right="0.75" top="1" bottom="1" header="0.5" footer="0.5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5F1C0263-A977-4A28-80F3-39FC51F286E8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6" operator="containsText" id="{761AB7FC-1688-45A8-B57F-5DD73158C541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27" operator="containsText" id="{87A54A83-E0F0-4321-BCCC-513A271BB8B7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28" operator="containsText" id="{916B9ECD-A020-4FE6-B1DD-4000AAE609B0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29" operator="containsText" id="{B0B47243-B93D-4219-90D4-4384B8030996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30" operator="containsText" id="{7F083C7F-5075-4159-9857-692524D35F20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A1:XFD1 A78:XFD1048576 A69:E69 A71:B78 C70:D77 I69 E71:P78 M69:XFD69 Q70:XFD77 K69 A9:G10 H7:H22 O7:XFD22 A6:I6 A5:J5 M5:XFD6 A40:XFD68 L37:XFD39 N25:XFD29 O30:XFD36 A23:J23 L23:XFD24 J7:L22 A4:XFD4 A2:C3 E2:F3 H2:XFD3</xm:sqref>
        </x14:conditionalFormatting>
        <x14:conditionalFormatting xmlns:xm="http://schemas.microsoft.com/office/excel/2006/main">
          <x14:cfRule type="containsText" priority="19" operator="containsText" id="{84A10918-E3E9-4E20-8412-32F65DF4ED97}">
            <xm:f>NOT(ISERROR(SEARCH($F$3,A7)))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0" operator="containsText" id="{0BB671EC-7406-4C79-83D6-77105D63986F}">
            <xm:f>NOT(ISERROR(SEARCH($F$2,A7)))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21" operator="containsText" id="{A68AFCFD-4362-44DE-A6A7-2C6A01CE8F34}">
            <xm:f>NOT(ISERROR(SEARCH($F$1,A7)))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22" operator="containsText" id="{34DA1B79-0375-4DC3-B0DC-A74EA5655070}">
            <xm:f>NOT(ISERROR(SEARCH($C$3,A7)))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23" operator="containsText" id="{4792F43D-53DF-47C9-8FD4-59DAD2924508}">
            <xm:f>NOT(ISERROR(SEARCH($C$2,A7)))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24" operator="containsText" id="{85E79C27-D17E-40F7-AEA8-DA3D6F477171}">
            <xm:f>NOT(ISERROR(SEARCH($C$1,A7)))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A7:G8 K15 A11:G22 K17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5"/>
  <sheetViews>
    <sheetView zoomScaleNormal="100" workbookViewId="0">
      <pane xSplit="10" ySplit="1" topLeftCell="L2" activePane="bottomRight" state="frozen"/>
      <selection pane="topRight"/>
      <selection pane="bottomLeft"/>
      <selection pane="bottomRight" activeCell="B13" sqref="B13"/>
    </sheetView>
  </sheetViews>
  <sheetFormatPr defaultColWidth="9" defaultRowHeight="13.5" x14ac:dyDescent="0.15"/>
  <cols>
    <col min="1" max="1" width="9.75" bestFit="1" customWidth="1"/>
    <col min="2" max="2" width="9.75" style="1" bestFit="1" customWidth="1"/>
    <col min="3" max="3" width="2.125" customWidth="1"/>
    <col min="4" max="4" width="9.75" style="1" bestFit="1" customWidth="1"/>
    <col min="5" max="5" width="2.125" style="1" customWidth="1"/>
    <col min="6" max="6" width="9.75" style="1" bestFit="1" customWidth="1"/>
    <col min="7" max="7" width="2.125" style="1" customWidth="1"/>
    <col min="8" max="8" width="9.75" style="1" bestFit="1" customWidth="1"/>
    <col min="9" max="9" width="2.125" style="1" customWidth="1"/>
    <col min="10" max="10" width="9.75" style="1" bestFit="1" customWidth="1"/>
    <col min="11" max="11" width="4.125" customWidth="1"/>
    <col min="12" max="12" width="60.625" customWidth="1"/>
    <col min="13" max="13" width="2.75" style="2" customWidth="1"/>
    <col min="14" max="14" width="60.625" customWidth="1"/>
    <col min="15" max="15" width="8" style="2" customWidth="1"/>
    <col min="16" max="16" width="9" style="1" hidden="1" customWidth="1"/>
    <col min="17" max="18" width="9" style="3" hidden="1" customWidth="1"/>
    <col min="19" max="19" width="12.25" style="3" hidden="1" customWidth="1"/>
    <col min="20" max="23" width="9" style="3" hidden="1" customWidth="1"/>
    <col min="24" max="24" width="9" style="1" hidden="1" customWidth="1"/>
    <col min="25" max="25" width="9" hidden="1" customWidth="1"/>
    <col min="26" max="26" width="6.375" hidden="1" customWidth="1"/>
    <col min="27" max="27" width="78.5" hidden="1" customWidth="1"/>
    <col min="28" max="28" width="36.625" hidden="1" customWidth="1"/>
    <col min="29" max="29" width="38.25" hidden="1" customWidth="1"/>
    <col min="30" max="30" width="8.625" hidden="1" customWidth="1"/>
    <col min="31" max="32" width="14.625" hidden="1" customWidth="1"/>
    <col min="33" max="33" width="12.75" hidden="1" customWidth="1"/>
    <col min="34" max="35" width="14.625" hidden="1" customWidth="1"/>
    <col min="36" max="36" width="13.25" hidden="1" customWidth="1"/>
    <col min="37" max="37" width="16" hidden="1" customWidth="1"/>
    <col min="38" max="40" width="13.25" hidden="1" customWidth="1"/>
    <col min="41" max="41" width="21.75" hidden="1" customWidth="1"/>
    <col min="42" max="42" width="21.5" hidden="1" customWidth="1"/>
    <col min="43" max="43" width="18.875" hidden="1" customWidth="1"/>
    <col min="44" max="44" width="9" customWidth="1"/>
  </cols>
  <sheetData>
    <row r="1" spans="1:40" s="1" customFormat="1" ht="27.95" customHeight="1" thickBot="1" x14ac:dyDescent="0.2">
      <c r="A1" s="4" t="s">
        <v>63</v>
      </c>
      <c r="B1" s="4" t="s">
        <v>64</v>
      </c>
      <c r="C1" s="4"/>
      <c r="D1" s="4" t="s">
        <v>65</v>
      </c>
      <c r="E1" s="4"/>
      <c r="F1" s="4" t="s">
        <v>66</v>
      </c>
      <c r="G1" s="4"/>
      <c r="H1" s="4" t="s">
        <v>67</v>
      </c>
      <c r="I1" s="4"/>
      <c r="J1" s="4" t="s">
        <v>68</v>
      </c>
      <c r="L1" s="67" t="s">
        <v>69</v>
      </c>
      <c r="M1" s="68"/>
      <c r="N1" s="69"/>
      <c r="O1" s="13"/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Z1" s="28" t="s">
        <v>79</v>
      </c>
      <c r="AA1" s="1" t="s">
        <v>10</v>
      </c>
    </row>
    <row r="2" spans="1:40" ht="18.75" x14ac:dyDescent="0.15">
      <c r="A2" s="50" t="s">
        <v>137</v>
      </c>
      <c r="B2" s="6" t="s">
        <v>80</v>
      </c>
      <c r="C2" s="7"/>
      <c r="D2" s="6" t="s">
        <v>81</v>
      </c>
      <c r="E2" s="6"/>
      <c r="F2" s="6" t="s">
        <v>82</v>
      </c>
      <c r="G2" s="6"/>
      <c r="H2" s="6">
        <v>0</v>
      </c>
      <c r="I2" s="6"/>
      <c r="J2" s="6" t="s">
        <v>83</v>
      </c>
      <c r="L2" s="15" t="str">
        <f>"M0P_GPIO-&gt;P0ADS = "&amp;P0ADS&amp;";"</f>
        <v>M0P_GPIO-&gt;P0ADS = 0x0000;</v>
      </c>
      <c r="N2" s="16" t="str">
        <f>"M0P_GPIO-&gt;P2ADS = "&amp;P2ADS&amp;";"</f>
        <v>M0P_GPIO-&gt;P2ADS = 0x0000;</v>
      </c>
      <c r="P2" s="14" t="str">
        <f>LEFT(A2,2)</f>
        <v>P0</v>
      </c>
      <c r="Q2" s="14">
        <f>IF(ISERROR(FIND(B2,AA2)),X2,0)</f>
        <v>0</v>
      </c>
      <c r="R2" s="14">
        <f>IF(Q2=0,LEN(Z2)-LEN(SUBSTITUTE(Z2,",",""))-2,0)</f>
        <v>0</v>
      </c>
      <c r="S2" s="14">
        <f>IF(D2="输出",0,X2)</f>
        <v>2</v>
      </c>
      <c r="T2" s="14">
        <f>IF(F2="开漏",X2,0)</f>
        <v>0</v>
      </c>
      <c r="U2" s="14">
        <f>IF(H2=1,X2,0)</f>
        <v>0</v>
      </c>
      <c r="V2" s="14">
        <f>IF(J2="上拉",X2,0)</f>
        <v>2</v>
      </c>
      <c r="W2" s="14">
        <f>IF(J2="下拉",X2,0)</f>
        <v>0</v>
      </c>
      <c r="X2" s="14">
        <f>POWER(2,VALUE(RIGHT(A2,1)))</f>
        <v>2</v>
      </c>
      <c r="Y2" s="53"/>
      <c r="Z2" t="str">
        <f>IF(Q2&gt;0,"",LEFT(AA2,FIND(B2,AA2)-1))</f>
        <v>,,</v>
      </c>
      <c r="AA2" t="str">
        <f>","&amp;AC2&amp;","&amp;AD2&amp;","&amp;AE2&amp;","&amp;AF2&amp;","&amp;AG2&amp;","&amp;AH2&amp;","&amp;AI2&amp;","&amp;AJ2&amp;","&amp;AK2&amp;","</f>
        <v>,,GPIO,UART0_RXD,I2C_SDA,UART1_TXD,TIM0_TOG,TIM5_CHB,SPI_SCK,TIM2_EXT,</v>
      </c>
      <c r="AC2" s="29"/>
      <c r="AD2" s="30" t="s">
        <v>150</v>
      </c>
      <c r="AE2" s="30" t="s">
        <v>47</v>
      </c>
      <c r="AF2" s="30" t="s">
        <v>96</v>
      </c>
      <c r="AG2" s="30" t="s">
        <v>23</v>
      </c>
      <c r="AH2" s="30" t="s">
        <v>105</v>
      </c>
      <c r="AI2" s="30" t="s">
        <v>35</v>
      </c>
      <c r="AJ2" s="30" t="s">
        <v>106</v>
      </c>
      <c r="AK2" s="30" t="s">
        <v>107</v>
      </c>
      <c r="AL2" s="31" t="s">
        <v>43</v>
      </c>
      <c r="AM2" s="31" t="s">
        <v>61</v>
      </c>
      <c r="AN2" s="31" t="s">
        <v>103</v>
      </c>
    </row>
    <row r="3" spans="1:40" ht="18.75" x14ac:dyDescent="0.15">
      <c r="A3" s="51" t="s">
        <v>138</v>
      </c>
      <c r="B3" s="9" t="s">
        <v>80</v>
      </c>
      <c r="C3" s="10"/>
      <c r="D3" s="9" t="s">
        <v>81</v>
      </c>
      <c r="E3" s="9"/>
      <c r="F3" s="9" t="s">
        <v>82</v>
      </c>
      <c r="G3" s="9"/>
      <c r="H3" s="9">
        <v>0</v>
      </c>
      <c r="I3" s="9"/>
      <c r="J3" s="9" t="s">
        <v>83</v>
      </c>
      <c r="L3" s="17" t="str">
        <f>"M0P_GPIO-&gt;P0PU = "&amp;P0PU&amp;";"</f>
        <v>M0P_GPIO-&gt;P0PU = 0x000E;</v>
      </c>
      <c r="N3" s="18" t="str">
        <f>"M0P_GPIO-&gt;P2PU = "&amp;P2PU&amp;";"</f>
        <v>M0P_GPIO-&gt;P2PU = 0x00F8;</v>
      </c>
      <c r="P3" s="14" t="str">
        <f t="shared" ref="P3:P17" si="0">LEFT(A3,2)</f>
        <v>P0</v>
      </c>
      <c r="Q3" s="14">
        <f t="shared" ref="Q3:Q17" si="1">IF(ISERROR(FIND(B3,AA3)),X3,0)</f>
        <v>0</v>
      </c>
      <c r="R3" s="14">
        <f t="shared" ref="R3:R17" si="2">IF(Q3=0,LEN(Z3)-LEN(SUBSTITUTE(Z3,",",""))-2,0)</f>
        <v>0</v>
      </c>
      <c r="S3" s="14">
        <f t="shared" ref="S3:S17" si="3">IF(D3="输出",0,X3)</f>
        <v>4</v>
      </c>
      <c r="T3" s="14">
        <f t="shared" ref="T3:T17" si="4">IF(F3="开漏",X3,0)</f>
        <v>0</v>
      </c>
      <c r="U3" s="14">
        <f t="shared" ref="U3:U17" si="5">IF(H3=1,X3,0)</f>
        <v>0</v>
      </c>
      <c r="V3" s="14">
        <f t="shared" ref="V3:V17" si="6">IF(J3="上拉",X3,0)</f>
        <v>4</v>
      </c>
      <c r="W3" s="14">
        <f t="shared" ref="W3:W17" si="7">IF(J3="下拉",X3,0)</f>
        <v>0</v>
      </c>
      <c r="X3" s="14">
        <f t="shared" ref="X3:X17" si="8">POWER(2,VALUE(RIGHT(A3,1)))</f>
        <v>4</v>
      </c>
      <c r="Y3" s="53"/>
      <c r="Z3" t="str">
        <f t="shared" ref="Z3:Z17" si="9">IF(Q3&gt;0,"",LEFT(AA3,FIND(B3,AA3)-1))</f>
        <v>,,</v>
      </c>
      <c r="AA3" t="str">
        <f t="shared" ref="AA3:AA17" si="10">","&amp;AC3&amp;","&amp;AD3&amp;","&amp;AE3&amp;","&amp;AF3&amp;","&amp;AG3&amp;","&amp;AH3&amp;","&amp;AI3&amp;","&amp;AJ3&amp;","&amp;AK3&amp;","</f>
        <v>,,GPIO,UART0_TXD,I2C_SCL,UART1_RXD,TIM0_TOGN,TIM6_CHA,SPI_CS,TIM2_GATE,</v>
      </c>
      <c r="AC3" s="29"/>
      <c r="AD3" s="30" t="s">
        <v>150</v>
      </c>
      <c r="AE3" s="30" t="s">
        <v>44</v>
      </c>
      <c r="AF3" s="30" t="s">
        <v>102</v>
      </c>
      <c r="AG3" s="30" t="s">
        <v>27</v>
      </c>
      <c r="AH3" s="30" t="s">
        <v>108</v>
      </c>
      <c r="AI3" s="30" t="s">
        <v>49</v>
      </c>
      <c r="AJ3" s="30" t="s">
        <v>109</v>
      </c>
      <c r="AK3" s="30" t="s">
        <v>48</v>
      </c>
      <c r="AL3" s="31" t="s">
        <v>110</v>
      </c>
      <c r="AM3" s="31" t="s">
        <v>62</v>
      </c>
      <c r="AN3" s="31"/>
    </row>
    <row r="4" spans="1:40" ht="18.75" x14ac:dyDescent="0.15">
      <c r="A4" s="50" t="s">
        <v>113</v>
      </c>
      <c r="B4" s="6" t="s">
        <v>80</v>
      </c>
      <c r="C4" s="7"/>
      <c r="D4" s="6" t="s">
        <v>81</v>
      </c>
      <c r="E4" s="6"/>
      <c r="F4" s="6" t="s">
        <v>82</v>
      </c>
      <c r="G4" s="6"/>
      <c r="H4" s="6">
        <v>0</v>
      </c>
      <c r="I4" s="6"/>
      <c r="J4" s="6" t="s">
        <v>83</v>
      </c>
      <c r="L4" s="17" t="str">
        <f>"M0P_GPIO-&gt;P0PD = "&amp;P0PD&amp;";"</f>
        <v>M0P_GPIO-&gt;P0PD = 0x0000;</v>
      </c>
      <c r="N4" s="18" t="str">
        <f>"M0P_GPIO-&gt;P2PD = "&amp;P2PD&amp;";"</f>
        <v>M0P_GPIO-&gt;P2PD = 0x0000;</v>
      </c>
      <c r="P4" s="14" t="str">
        <f t="shared" si="0"/>
        <v>P0</v>
      </c>
      <c r="Q4" s="14">
        <f t="shared" si="1"/>
        <v>0</v>
      </c>
      <c r="R4" s="14">
        <f t="shared" si="2"/>
        <v>0</v>
      </c>
      <c r="S4" s="14">
        <f t="shared" si="3"/>
        <v>8</v>
      </c>
      <c r="T4" s="14">
        <f t="shared" si="4"/>
        <v>0</v>
      </c>
      <c r="U4" s="14">
        <f t="shared" si="5"/>
        <v>0</v>
      </c>
      <c r="V4" s="14">
        <f t="shared" si="6"/>
        <v>8</v>
      </c>
      <c r="W4" s="14">
        <f t="shared" si="7"/>
        <v>0</v>
      </c>
      <c r="X4" s="14">
        <f t="shared" si="8"/>
        <v>8</v>
      </c>
      <c r="Y4" s="53"/>
      <c r="Z4" t="str">
        <f t="shared" si="9"/>
        <v>,,</v>
      </c>
      <c r="AA4" t="str">
        <f t="shared" si="10"/>
        <v>,,GPIO,PCA_CH3,SPI_CS,TIM6_CHB,LPTIM_EXT,RTC_1Hz,PCA_ECI,VC0_OUT,</v>
      </c>
      <c r="AC4" s="29"/>
      <c r="AD4" s="30" t="s">
        <v>150</v>
      </c>
      <c r="AE4" s="30" t="s">
        <v>54</v>
      </c>
      <c r="AF4" s="30" t="s">
        <v>109</v>
      </c>
      <c r="AG4" s="30" t="s">
        <v>55</v>
      </c>
      <c r="AH4" s="30" t="s">
        <v>112</v>
      </c>
      <c r="AI4" s="30" t="s">
        <v>91</v>
      </c>
      <c r="AJ4" s="30" t="s">
        <v>34</v>
      </c>
      <c r="AK4" s="30" t="s">
        <v>20</v>
      </c>
      <c r="AL4" s="31" t="s">
        <v>111</v>
      </c>
      <c r="AM4" s="31"/>
      <c r="AN4" s="31"/>
    </row>
    <row r="5" spans="1:40" ht="18.75" x14ac:dyDescent="0.15">
      <c r="A5" s="51" t="s">
        <v>139</v>
      </c>
      <c r="B5" s="9" t="s">
        <v>80</v>
      </c>
      <c r="C5" s="10"/>
      <c r="D5" s="9" t="s">
        <v>81</v>
      </c>
      <c r="E5" s="9"/>
      <c r="F5" s="9" t="s">
        <v>82</v>
      </c>
      <c r="G5" s="9"/>
      <c r="H5" s="9">
        <v>0</v>
      </c>
      <c r="I5" s="9"/>
      <c r="J5" s="9" t="s">
        <v>83</v>
      </c>
      <c r="L5" s="17" t="str">
        <f>"M0P_GPIO-&gt;P0OD = "&amp;P0OD&amp;";"</f>
        <v>M0P_GPIO-&gt;P0OD = 0x0000;</v>
      </c>
      <c r="N5" s="18" t="str">
        <f>"M0P_GPIO-&gt;P2OD = "&amp;P2OD&amp;";"</f>
        <v>M0P_GPIO-&gt;P2OD = 0x0000;</v>
      </c>
      <c r="P5" s="14" t="str">
        <f t="shared" si="0"/>
        <v>P1</v>
      </c>
      <c r="Q5" s="14">
        <f t="shared" si="1"/>
        <v>0</v>
      </c>
      <c r="R5" s="14">
        <f t="shared" si="2"/>
        <v>0</v>
      </c>
      <c r="S5" s="14">
        <f t="shared" si="3"/>
        <v>16</v>
      </c>
      <c r="T5" s="14">
        <f t="shared" si="4"/>
        <v>0</v>
      </c>
      <c r="U5" s="14">
        <f t="shared" si="5"/>
        <v>0</v>
      </c>
      <c r="V5" s="14">
        <f t="shared" si="6"/>
        <v>16</v>
      </c>
      <c r="W5" s="14">
        <f t="shared" si="7"/>
        <v>0</v>
      </c>
      <c r="X5" s="14">
        <f t="shared" si="8"/>
        <v>16</v>
      </c>
      <c r="Y5" s="53"/>
      <c r="Z5" t="str">
        <f t="shared" si="9"/>
        <v>,,</v>
      </c>
      <c r="AA5" t="str">
        <f t="shared" si="10"/>
        <v>,,GPIO,I2C_SCL,TIM2_TOGN,PCA_ECI,ADC_RDY,SPI_CS,UART0_TXD,NC,</v>
      </c>
      <c r="AC5" s="29"/>
      <c r="AD5" s="30" t="s">
        <v>150</v>
      </c>
      <c r="AE5" s="30" t="s">
        <v>102</v>
      </c>
      <c r="AF5" s="30" t="s">
        <v>117</v>
      </c>
      <c r="AG5" s="30" t="s">
        <v>34</v>
      </c>
      <c r="AH5" s="30" t="s">
        <v>118</v>
      </c>
      <c r="AI5" s="30" t="s">
        <v>109</v>
      </c>
      <c r="AJ5" s="30" t="s">
        <v>44</v>
      </c>
      <c r="AK5" s="30" t="s">
        <v>119</v>
      </c>
      <c r="AL5" s="31" t="s">
        <v>59</v>
      </c>
      <c r="AM5" s="31"/>
      <c r="AN5" s="31"/>
    </row>
    <row r="6" spans="1:40" ht="18.75" x14ac:dyDescent="0.15">
      <c r="A6" s="50" t="s">
        <v>115</v>
      </c>
      <c r="B6" s="6" t="s">
        <v>80</v>
      </c>
      <c r="C6" s="7"/>
      <c r="D6" s="6" t="s">
        <v>81</v>
      </c>
      <c r="E6" s="6"/>
      <c r="F6" s="6" t="s">
        <v>82</v>
      </c>
      <c r="G6" s="6"/>
      <c r="H6" s="6">
        <v>0</v>
      </c>
      <c r="I6" s="6"/>
      <c r="J6" s="6" t="s">
        <v>83</v>
      </c>
      <c r="L6" s="17" t="str">
        <f>"M0P_GPIO-&gt;P0OUT = "&amp;P00UT&amp;";"</f>
        <v>M0P_GPIO-&gt;P0OUT = 0x0000;</v>
      </c>
      <c r="N6" s="18" t="str">
        <f>"M0P_GPIO-&gt;P2OUT = "&amp;P2OUT&amp;";"</f>
        <v>M0P_GPIO-&gt;P2OUT = 0x0000;</v>
      </c>
      <c r="P6" s="14" t="str">
        <f t="shared" si="0"/>
        <v>P1</v>
      </c>
      <c r="Q6" s="14">
        <f t="shared" si="1"/>
        <v>0</v>
      </c>
      <c r="R6" s="14">
        <f t="shared" si="2"/>
        <v>0</v>
      </c>
      <c r="S6" s="14">
        <f t="shared" si="3"/>
        <v>32</v>
      </c>
      <c r="T6" s="14">
        <f t="shared" si="4"/>
        <v>0</v>
      </c>
      <c r="U6" s="14">
        <f t="shared" si="5"/>
        <v>0</v>
      </c>
      <c r="V6" s="14">
        <f t="shared" si="6"/>
        <v>32</v>
      </c>
      <c r="W6" s="14">
        <f t="shared" si="7"/>
        <v>0</v>
      </c>
      <c r="X6" s="14">
        <f t="shared" si="8"/>
        <v>32</v>
      </c>
      <c r="Y6" s="53"/>
      <c r="Z6" t="str">
        <f t="shared" si="9"/>
        <v>,,</v>
      </c>
      <c r="AA6" t="str">
        <f t="shared" si="10"/>
        <v>,,GPIO,I2C_SDA,TIM2_TOG,TIM4_CHB,LPTIM_GATE,SPI_SCK,UART0_RXD,LVD_OUT,</v>
      </c>
      <c r="AC6" s="29"/>
      <c r="AD6" s="30" t="s">
        <v>150</v>
      </c>
      <c r="AE6" s="30" t="s">
        <v>96</v>
      </c>
      <c r="AF6" s="30" t="s">
        <v>114</v>
      </c>
      <c r="AG6" s="30" t="s">
        <v>42</v>
      </c>
      <c r="AH6" s="30" t="s">
        <v>57</v>
      </c>
      <c r="AI6" s="30" t="s">
        <v>106</v>
      </c>
      <c r="AJ6" s="30" t="s">
        <v>47</v>
      </c>
      <c r="AK6" s="30" t="s">
        <v>32</v>
      </c>
      <c r="AL6" s="31" t="s">
        <v>60</v>
      </c>
      <c r="AM6" s="31"/>
      <c r="AN6" s="31"/>
    </row>
    <row r="7" spans="1:40" ht="18.75" x14ac:dyDescent="0.15">
      <c r="A7" s="51" t="s">
        <v>140</v>
      </c>
      <c r="B7" s="9" t="s">
        <v>80</v>
      </c>
      <c r="C7" s="10"/>
      <c r="D7" s="9" t="s">
        <v>81</v>
      </c>
      <c r="E7" s="9"/>
      <c r="F7" s="9" t="s">
        <v>82</v>
      </c>
      <c r="G7" s="9"/>
      <c r="H7" s="9">
        <v>0</v>
      </c>
      <c r="I7" s="9"/>
      <c r="J7" s="9" t="s">
        <v>83</v>
      </c>
      <c r="L7" s="17" t="str">
        <f>"M0P_GPIO-&gt;P0DIR = "&amp;P0DIR&amp;";"</f>
        <v>M0P_GPIO-&gt;P0DIR = 0x000E;</v>
      </c>
      <c r="N7" s="18" t="str">
        <f>"M0P_GPIO-&gt;P2DIR = "&amp;P2DIR&amp;";"</f>
        <v>M0P_GPIO-&gt;P2DIR = 0x00F8;</v>
      </c>
      <c r="P7" s="14" t="str">
        <f t="shared" si="0"/>
        <v>P2</v>
      </c>
      <c r="Q7" s="14">
        <f t="shared" si="1"/>
        <v>0</v>
      </c>
      <c r="R7" s="14">
        <f t="shared" si="2"/>
        <v>0</v>
      </c>
      <c r="S7" s="14">
        <f t="shared" si="3"/>
        <v>8</v>
      </c>
      <c r="T7" s="14">
        <f t="shared" si="4"/>
        <v>0</v>
      </c>
      <c r="U7" s="14">
        <f t="shared" si="5"/>
        <v>0</v>
      </c>
      <c r="V7" s="14">
        <f t="shared" si="6"/>
        <v>8</v>
      </c>
      <c r="W7" s="14">
        <f t="shared" si="7"/>
        <v>0</v>
      </c>
      <c r="X7" s="14">
        <f t="shared" si="8"/>
        <v>8</v>
      </c>
      <c r="Y7" s="53"/>
      <c r="Z7" t="str">
        <f t="shared" si="9"/>
        <v>,,</v>
      </c>
      <c r="AA7" t="str">
        <f t="shared" si="10"/>
        <v>,,GPIO,TIM6_CHA,TIM4_CHB,TIM4_CHA,PCA_CH0,SPI_MISO,UART1_TXD,IR_OUT,</v>
      </c>
      <c r="AC7" s="29"/>
      <c r="AD7" s="30" t="s">
        <v>150</v>
      </c>
      <c r="AE7" s="30" t="s">
        <v>49</v>
      </c>
      <c r="AF7" s="30" t="s">
        <v>42</v>
      </c>
      <c r="AG7" s="30" t="s">
        <v>46</v>
      </c>
      <c r="AH7" s="30" t="s">
        <v>39</v>
      </c>
      <c r="AI7" s="30" t="s">
        <v>95</v>
      </c>
      <c r="AJ7" s="30" t="s">
        <v>23</v>
      </c>
      <c r="AK7" s="30" t="s">
        <v>50</v>
      </c>
      <c r="AL7" s="31" t="s">
        <v>120</v>
      </c>
      <c r="AM7" s="31" t="s">
        <v>121</v>
      </c>
      <c r="AN7" s="31"/>
    </row>
    <row r="8" spans="1:40" ht="18.75" x14ac:dyDescent="0.15">
      <c r="A8" s="50" t="s">
        <v>123</v>
      </c>
      <c r="B8" s="6" t="s">
        <v>80</v>
      </c>
      <c r="C8" s="7"/>
      <c r="D8" s="6" t="s">
        <v>81</v>
      </c>
      <c r="E8" s="6"/>
      <c r="F8" s="6" t="s">
        <v>82</v>
      </c>
      <c r="G8" s="6"/>
      <c r="H8" s="6">
        <v>0</v>
      </c>
      <c r="I8" s="6"/>
      <c r="J8" s="6" t="s">
        <v>83</v>
      </c>
      <c r="L8" s="17" t="str">
        <f>IF(R2&gt;0,"M0P_GPIO-&gt;"&amp;A2&amp;"_SEL = "&amp;R2&amp;";    //"&amp;A2&amp;" = "&amp;B2,IF(Q2=0,"//"&amp;A2&amp;" = GPIO","//"&amp;A2&amp;" = "&amp;B2))</f>
        <v>//P01 = GPIO</v>
      </c>
      <c r="N8" s="18" t="str">
        <f>IF(R7&gt;0,"M0P_GPIO-&gt;"&amp;A7&amp;"_SEL = "&amp;R7&amp;";    //"&amp;A7&amp;" = "&amp;B7,IF(Q7=0,"//"&amp;A7&amp;" = GPIO","//"&amp;A7&amp;" = "&amp;B7))</f>
        <v>//P23 = GPIO</v>
      </c>
      <c r="P8" s="14" t="str">
        <f t="shared" si="0"/>
        <v>P2</v>
      </c>
      <c r="Q8" s="14">
        <f t="shared" si="1"/>
        <v>0</v>
      </c>
      <c r="R8" s="14">
        <f t="shared" si="2"/>
        <v>0</v>
      </c>
      <c r="S8" s="14">
        <f t="shared" si="3"/>
        <v>16</v>
      </c>
      <c r="T8" s="14">
        <f t="shared" si="4"/>
        <v>0</v>
      </c>
      <c r="U8" s="14">
        <f t="shared" si="5"/>
        <v>0</v>
      </c>
      <c r="V8" s="14">
        <f t="shared" si="6"/>
        <v>16</v>
      </c>
      <c r="W8" s="14">
        <f t="shared" si="7"/>
        <v>0</v>
      </c>
      <c r="X8" s="14">
        <f t="shared" si="8"/>
        <v>16</v>
      </c>
      <c r="Y8" s="53"/>
      <c r="Z8" t="str">
        <f t="shared" si="9"/>
        <v>,,</v>
      </c>
      <c r="AA8" t="str">
        <f t="shared" si="10"/>
        <v>,,GPIO,TIM4_CHB,TIM5_CHB,HCLK_OUT,PCA_CH1,SPI_MOSI,UART1_RXD,VC1_OUT,</v>
      </c>
      <c r="AC8" s="29"/>
      <c r="AD8" s="30" t="s">
        <v>150</v>
      </c>
      <c r="AE8" s="30" t="s">
        <v>42</v>
      </c>
      <c r="AF8" s="30" t="s">
        <v>35</v>
      </c>
      <c r="AG8" s="30" t="s">
        <v>22</v>
      </c>
      <c r="AH8" s="30" t="s">
        <v>41</v>
      </c>
      <c r="AI8" s="30" t="s">
        <v>101</v>
      </c>
      <c r="AJ8" s="30" t="s">
        <v>27</v>
      </c>
      <c r="AK8" s="30" t="s">
        <v>24</v>
      </c>
      <c r="AL8" s="31" t="s">
        <v>21</v>
      </c>
      <c r="AM8" s="31"/>
      <c r="AN8" s="31"/>
    </row>
    <row r="9" spans="1:40" ht="18.75" x14ac:dyDescent="0.15">
      <c r="A9" s="51" t="s">
        <v>141</v>
      </c>
      <c r="B9" s="9" t="s">
        <v>80</v>
      </c>
      <c r="C9" s="10"/>
      <c r="D9" s="9" t="s">
        <v>81</v>
      </c>
      <c r="E9" s="9"/>
      <c r="F9" s="9" t="s">
        <v>82</v>
      </c>
      <c r="G9" s="9"/>
      <c r="H9" s="9">
        <v>0</v>
      </c>
      <c r="I9" s="9"/>
      <c r="J9" s="9" t="s">
        <v>83</v>
      </c>
      <c r="L9" s="17" t="str">
        <f t="shared" ref="L9:L10" si="11">IF(R3&gt;0,"M0P_GPIO-&gt;"&amp;A3&amp;"_SEL = "&amp;R3&amp;";    //"&amp;A3&amp;" = "&amp;B3,IF(Q3=0,"//"&amp;A3&amp;" = GPIO","//"&amp;A3&amp;" = "&amp;B3))</f>
        <v>//P02 = GPIO</v>
      </c>
      <c r="N9" s="18" t="str">
        <f t="shared" ref="N9:N11" si="12">IF(R8&gt;0,"M0P_GPIO-&gt;"&amp;A8&amp;"_SEL = "&amp;R8&amp;";    //"&amp;A8&amp;" = "&amp;B8,IF(Q8=0,"//"&amp;A8&amp;" = GPIO","//"&amp;A8&amp;" = "&amp;B8))</f>
        <v>//P24 = GPIO</v>
      </c>
      <c r="P9" s="14" t="str">
        <f t="shared" si="0"/>
        <v>P2</v>
      </c>
      <c r="Q9" s="14">
        <f t="shared" si="1"/>
        <v>0</v>
      </c>
      <c r="R9" s="14">
        <f t="shared" si="2"/>
        <v>0</v>
      </c>
      <c r="S9" s="14">
        <f t="shared" si="3"/>
        <v>32</v>
      </c>
      <c r="T9" s="14">
        <f t="shared" si="4"/>
        <v>0</v>
      </c>
      <c r="U9" s="14">
        <f t="shared" si="5"/>
        <v>0</v>
      </c>
      <c r="V9" s="14">
        <f t="shared" si="6"/>
        <v>32</v>
      </c>
      <c r="W9" s="14">
        <f t="shared" si="7"/>
        <v>0</v>
      </c>
      <c r="X9" s="14">
        <f t="shared" si="8"/>
        <v>32</v>
      </c>
      <c r="Y9" s="53"/>
      <c r="Z9" t="str">
        <f t="shared" si="9"/>
        <v>,,</v>
      </c>
      <c r="AA9" t="str">
        <f t="shared" si="10"/>
        <v>,,GPIO,SPI_SCK,PCA_CH0,TIM5_CHA,LVD_OUT,LPUART_RXD,I2C_SDA,TIM1_GATE,</v>
      </c>
      <c r="AC9" s="29"/>
      <c r="AD9" s="30" t="s">
        <v>150</v>
      </c>
      <c r="AE9" s="30" t="s">
        <v>106</v>
      </c>
      <c r="AF9" s="30" t="s">
        <v>39</v>
      </c>
      <c r="AG9" s="30" t="s">
        <v>29</v>
      </c>
      <c r="AH9" s="30" t="s">
        <v>32</v>
      </c>
      <c r="AI9" s="30" t="s">
        <v>127</v>
      </c>
      <c r="AJ9" s="30" t="s">
        <v>96</v>
      </c>
      <c r="AK9" s="30" t="s">
        <v>45</v>
      </c>
      <c r="AL9" s="31" t="s">
        <v>124</v>
      </c>
      <c r="AM9" s="31" t="s">
        <v>125</v>
      </c>
      <c r="AN9" s="31"/>
    </row>
    <row r="10" spans="1:40" ht="19.5" thickBot="1" x14ac:dyDescent="0.2">
      <c r="A10" s="50" t="s">
        <v>142</v>
      </c>
      <c r="B10" s="6" t="s">
        <v>80</v>
      </c>
      <c r="C10" s="7"/>
      <c r="D10" s="6" t="s">
        <v>81</v>
      </c>
      <c r="E10" s="6"/>
      <c r="F10" s="6" t="s">
        <v>82</v>
      </c>
      <c r="G10" s="6"/>
      <c r="H10" s="6">
        <v>0</v>
      </c>
      <c r="I10" s="6"/>
      <c r="J10" s="6" t="s">
        <v>83</v>
      </c>
      <c r="L10" s="19" t="str">
        <f t="shared" si="11"/>
        <v>//P03 = GPIO</v>
      </c>
      <c r="N10" s="18" t="str">
        <f t="shared" si="12"/>
        <v>//P25 = GPIO</v>
      </c>
      <c r="P10" s="14" t="str">
        <f t="shared" si="0"/>
        <v>P2</v>
      </c>
      <c r="Q10" s="14">
        <f t="shared" si="1"/>
        <v>0</v>
      </c>
      <c r="R10" s="14">
        <f t="shared" si="2"/>
        <v>0</v>
      </c>
      <c r="S10" s="14">
        <f t="shared" si="3"/>
        <v>64</v>
      </c>
      <c r="T10" s="14">
        <f t="shared" si="4"/>
        <v>0</v>
      </c>
      <c r="U10" s="14">
        <f t="shared" si="5"/>
        <v>0</v>
      </c>
      <c r="V10" s="14">
        <f t="shared" si="6"/>
        <v>64</v>
      </c>
      <c r="W10" s="14">
        <f t="shared" si="7"/>
        <v>0</v>
      </c>
      <c r="X10" s="14">
        <f t="shared" si="8"/>
        <v>64</v>
      </c>
      <c r="Y10" s="53"/>
      <c r="Z10" t="str">
        <f t="shared" si="9"/>
        <v>,,</v>
      </c>
      <c r="AA10" t="str">
        <f t="shared" si="10"/>
        <v>,,GPIO,SPI_MOSI,TIM4_CHA,TIM5_CHB,PCA_CH2,LPUART_TXD,I2C_SCL,TIM1_EXT,</v>
      </c>
      <c r="AC10" s="29"/>
      <c r="AD10" s="30" t="s">
        <v>150</v>
      </c>
      <c r="AE10" s="30" t="s">
        <v>101</v>
      </c>
      <c r="AF10" s="30" t="s">
        <v>46</v>
      </c>
      <c r="AG10" s="30" t="s">
        <v>35</v>
      </c>
      <c r="AH10" s="30" t="s">
        <v>53</v>
      </c>
      <c r="AI10" s="30" t="s">
        <v>89</v>
      </c>
      <c r="AJ10" s="30" t="s">
        <v>102</v>
      </c>
      <c r="AK10" s="30" t="s">
        <v>129</v>
      </c>
      <c r="AL10" s="31" t="s">
        <v>6</v>
      </c>
      <c r="AM10" s="31"/>
      <c r="AN10" s="31"/>
    </row>
    <row r="11" spans="1:40" ht="18.75" x14ac:dyDescent="0.15">
      <c r="A11" s="51" t="s">
        <v>143</v>
      </c>
      <c r="B11" s="8" t="s">
        <v>84</v>
      </c>
      <c r="C11" s="10"/>
      <c r="D11" s="8" t="s">
        <v>85</v>
      </c>
      <c r="E11" s="9"/>
      <c r="F11" s="8" t="s">
        <v>85</v>
      </c>
      <c r="G11" s="9"/>
      <c r="H11" s="8" t="s">
        <v>85</v>
      </c>
      <c r="I11" s="9"/>
      <c r="J11" s="8" t="s">
        <v>83</v>
      </c>
      <c r="N11" s="18" t="str">
        <f t="shared" si="12"/>
        <v>//P26 = GPIO</v>
      </c>
      <c r="P11" s="14" t="str">
        <f t="shared" si="0"/>
        <v>P2</v>
      </c>
      <c r="Q11" s="14">
        <f t="shared" si="1"/>
        <v>0</v>
      </c>
      <c r="R11" s="14">
        <f t="shared" si="2"/>
        <v>-1</v>
      </c>
      <c r="S11" s="14">
        <f t="shared" si="3"/>
        <v>128</v>
      </c>
      <c r="T11" s="14">
        <f t="shared" si="4"/>
        <v>0</v>
      </c>
      <c r="U11" s="14">
        <f t="shared" si="5"/>
        <v>0</v>
      </c>
      <c r="V11" s="14">
        <f t="shared" si="6"/>
        <v>128</v>
      </c>
      <c r="W11" s="14">
        <f t="shared" si="7"/>
        <v>0</v>
      </c>
      <c r="X11" s="14">
        <f t="shared" si="8"/>
        <v>128</v>
      </c>
      <c r="Y11" s="53"/>
      <c r="Z11" t="str">
        <f>IF(Q11&gt;0,"",LEFT(AA11,FIND(B11,AA11)-1))</f>
        <v>,</v>
      </c>
      <c r="AA11" t="str">
        <f>","&amp;AC11&amp;","&amp;AD11&amp;","&amp;AE11&amp;","&amp;AF11&amp;","&amp;AG11&amp;","&amp;AH11&amp;","&amp;AI11&amp;","&amp;AJ11&amp;","&amp;AK11&amp;","</f>
        <v>,SWDIO,GPIO,SPI_MISO,TIM5_CHA,TIM6_CHA,PCA_CH3,UART0_RXD,RCH_OUT,XTH_OUT,</v>
      </c>
      <c r="AC11" s="29" t="s">
        <v>84</v>
      </c>
      <c r="AD11" s="30" t="s">
        <v>150</v>
      </c>
      <c r="AE11" s="30" t="s">
        <v>95</v>
      </c>
      <c r="AF11" s="30" t="s">
        <v>29</v>
      </c>
      <c r="AG11" s="30" t="s">
        <v>49</v>
      </c>
      <c r="AH11" s="30" t="s">
        <v>54</v>
      </c>
      <c r="AI11" s="30" t="s">
        <v>47</v>
      </c>
      <c r="AJ11" s="30" t="s">
        <v>51</v>
      </c>
      <c r="AK11" s="30" t="s">
        <v>37</v>
      </c>
      <c r="AL11" s="31"/>
      <c r="AM11" s="31"/>
      <c r="AN11" s="31"/>
    </row>
    <row r="12" spans="1:40" ht="19.5" thickBot="1" x14ac:dyDescent="0.2">
      <c r="A12" s="50" t="s">
        <v>144</v>
      </c>
      <c r="B12" s="5" t="s">
        <v>86</v>
      </c>
      <c r="C12" s="7"/>
      <c r="D12" s="5" t="s">
        <v>85</v>
      </c>
      <c r="E12" s="6"/>
      <c r="F12" s="5" t="s">
        <v>85</v>
      </c>
      <c r="G12" s="6"/>
      <c r="H12" s="5" t="s">
        <v>85</v>
      </c>
      <c r="I12" s="6"/>
      <c r="J12" s="5" t="s">
        <v>83</v>
      </c>
      <c r="N12" s="20" t="str">
        <f>IF(R11&gt;0,"M0P_GPIO-&gt;"&amp;A11&amp;"_SEL = "&amp;R11&amp;";    //"&amp;A11&amp;" = "&amp;B11,IF(Q11=0,"//"&amp;A11&amp;" = GPIO","//"&amp;A11&amp;" = "&amp;B11))</f>
        <v>//P27 = GPIO</v>
      </c>
      <c r="P12" s="14" t="str">
        <f t="shared" si="0"/>
        <v>P3</v>
      </c>
      <c r="Q12" s="14">
        <f t="shared" si="1"/>
        <v>0</v>
      </c>
      <c r="R12" s="14">
        <f t="shared" si="2"/>
        <v>-1</v>
      </c>
      <c r="S12" s="14">
        <f t="shared" si="3"/>
        <v>2</v>
      </c>
      <c r="T12" s="14">
        <f t="shared" si="4"/>
        <v>0</v>
      </c>
      <c r="U12" s="14">
        <f t="shared" si="5"/>
        <v>0</v>
      </c>
      <c r="V12" s="14">
        <f t="shared" si="6"/>
        <v>2</v>
      </c>
      <c r="W12" s="14">
        <f t="shared" si="7"/>
        <v>0</v>
      </c>
      <c r="X12" s="14">
        <f t="shared" si="8"/>
        <v>2</v>
      </c>
      <c r="Y12" s="53"/>
      <c r="Z12" t="str">
        <f t="shared" si="9"/>
        <v>,</v>
      </c>
      <c r="AA12" t="str">
        <f>","&amp;AC12&amp;","&amp;AD12&amp;","&amp;AE12&amp;","&amp;AF12&amp;","&amp;AG12&amp;","&amp;AH12&amp;","&amp;AI12&amp;","&amp;AJ12&amp;","&amp;AK12&amp;","</f>
        <v>,SWDCK,GPIO,LPTIM_TOG,PCA_ECI,PCLK_OUT,VC0_OUT,UART0_TXD,RCL_OUT,HCLK_OUT,</v>
      </c>
      <c r="AC12" s="29" t="s">
        <v>86</v>
      </c>
      <c r="AD12" s="30" t="s">
        <v>150</v>
      </c>
      <c r="AE12" s="30" t="s">
        <v>56</v>
      </c>
      <c r="AF12" s="30" t="s">
        <v>34</v>
      </c>
      <c r="AG12" s="30" t="s">
        <v>25</v>
      </c>
      <c r="AH12" s="30" t="s">
        <v>20</v>
      </c>
      <c r="AI12" s="30" t="s">
        <v>44</v>
      </c>
      <c r="AJ12" s="30" t="s">
        <v>52</v>
      </c>
      <c r="AK12" s="30" t="s">
        <v>22</v>
      </c>
      <c r="AL12" s="31"/>
      <c r="AM12" s="31"/>
      <c r="AN12" s="31"/>
    </row>
    <row r="13" spans="1:40" ht="19.5" thickBot="1" x14ac:dyDescent="0.2">
      <c r="A13" s="51" t="s">
        <v>145</v>
      </c>
      <c r="B13" s="9" t="s">
        <v>80</v>
      </c>
      <c r="C13" s="10"/>
      <c r="D13" s="9" t="s">
        <v>81</v>
      </c>
      <c r="E13" s="9"/>
      <c r="F13" s="9" t="s">
        <v>82</v>
      </c>
      <c r="G13" s="9"/>
      <c r="H13" s="9">
        <v>0</v>
      </c>
      <c r="I13" s="9"/>
      <c r="J13" s="9" t="s">
        <v>83</v>
      </c>
      <c r="M13"/>
      <c r="P13" s="14" t="str">
        <f t="shared" si="0"/>
        <v>P3</v>
      </c>
      <c r="Q13" s="14">
        <f t="shared" si="1"/>
        <v>0</v>
      </c>
      <c r="R13" s="14">
        <f t="shared" si="2"/>
        <v>0</v>
      </c>
      <c r="S13" s="14">
        <f t="shared" si="3"/>
        <v>4</v>
      </c>
      <c r="T13" s="14">
        <f t="shared" si="4"/>
        <v>0</v>
      </c>
      <c r="U13" s="14">
        <f t="shared" si="5"/>
        <v>0</v>
      </c>
      <c r="V13" s="14">
        <f t="shared" si="6"/>
        <v>4</v>
      </c>
      <c r="W13" s="14">
        <f t="shared" si="7"/>
        <v>0</v>
      </c>
      <c r="X13" s="14">
        <f t="shared" si="8"/>
        <v>4</v>
      </c>
      <c r="Y13" s="53"/>
      <c r="Z13" t="str">
        <f t="shared" si="9"/>
        <v>,,</v>
      </c>
      <c r="AA13" t="str">
        <f t="shared" si="10"/>
        <v>,,GPIO,LPTIM_TOGN,PCA_CH2,TIM6_CHB,VC1_OUT,UART1_TXD,PCA_CH4,RTC_1Hz,</v>
      </c>
      <c r="AC13" s="29"/>
      <c r="AD13" s="30" t="s">
        <v>150</v>
      </c>
      <c r="AE13" s="30" t="s">
        <v>58</v>
      </c>
      <c r="AF13" s="30" t="s">
        <v>53</v>
      </c>
      <c r="AG13" s="30" t="s">
        <v>55</v>
      </c>
      <c r="AH13" s="30" t="s">
        <v>24</v>
      </c>
      <c r="AI13" s="30" t="s">
        <v>23</v>
      </c>
      <c r="AJ13" s="30" t="s">
        <v>31</v>
      </c>
      <c r="AK13" s="30" t="s">
        <v>91</v>
      </c>
      <c r="AL13" s="31" t="s">
        <v>26</v>
      </c>
      <c r="AM13" s="31" t="s">
        <v>132</v>
      </c>
      <c r="AN13" s="31"/>
    </row>
    <row r="14" spans="1:40" ht="18.75" x14ac:dyDescent="0.15">
      <c r="A14" s="50" t="s">
        <v>146</v>
      </c>
      <c r="B14" s="6" t="s">
        <v>80</v>
      </c>
      <c r="C14" s="7"/>
      <c r="D14" s="6" t="s">
        <v>81</v>
      </c>
      <c r="E14" s="6"/>
      <c r="F14" s="6" t="s">
        <v>82</v>
      </c>
      <c r="G14" s="6"/>
      <c r="H14" s="6">
        <v>0</v>
      </c>
      <c r="I14" s="6"/>
      <c r="J14" s="6" t="s">
        <v>83</v>
      </c>
      <c r="L14" s="21" t="str">
        <f>"M0P_GPIO-&gt;P1ADS = "&amp;P1ADS&amp;";"</f>
        <v>M0P_GPIO-&gt;P1ADS = 0x0000;</v>
      </c>
      <c r="N14" s="22" t="str">
        <f>"M0P_GPIO-&gt;P3ADS = "&amp;P3ADS&amp;";"</f>
        <v>M0P_GPIO-&gt;P3ADS = 0x0000;</v>
      </c>
      <c r="P14" s="14" t="str">
        <f t="shared" si="0"/>
        <v>P3</v>
      </c>
      <c r="Q14" s="14">
        <f t="shared" si="1"/>
        <v>0</v>
      </c>
      <c r="R14" s="14">
        <f t="shared" si="2"/>
        <v>0</v>
      </c>
      <c r="S14" s="14">
        <f t="shared" si="3"/>
        <v>8</v>
      </c>
      <c r="T14" s="14">
        <f t="shared" si="4"/>
        <v>0</v>
      </c>
      <c r="U14" s="14">
        <f t="shared" si="5"/>
        <v>0</v>
      </c>
      <c r="V14" s="14">
        <f t="shared" si="6"/>
        <v>8</v>
      </c>
      <c r="W14" s="14">
        <f t="shared" si="7"/>
        <v>0</v>
      </c>
      <c r="X14" s="14">
        <f t="shared" si="8"/>
        <v>8</v>
      </c>
      <c r="Y14" s="53"/>
      <c r="Z14" t="str">
        <f t="shared" si="9"/>
        <v>,,</v>
      </c>
      <c r="AA14" t="str">
        <f t="shared" si="10"/>
        <v>,,GPIO,LPUART_RXD,PCA_CH1,TIM5_CHB,PCA_ECI,UART1_RXD,XTL_OUT,TIM1_TOGN,</v>
      </c>
      <c r="AC14" s="29"/>
      <c r="AD14" s="30" t="s">
        <v>150</v>
      </c>
      <c r="AE14" s="30" t="s">
        <v>127</v>
      </c>
      <c r="AF14" s="30" t="s">
        <v>41</v>
      </c>
      <c r="AG14" s="30" t="s">
        <v>35</v>
      </c>
      <c r="AH14" s="30" t="s">
        <v>34</v>
      </c>
      <c r="AI14" s="30" t="s">
        <v>27</v>
      </c>
      <c r="AJ14" s="30" t="s">
        <v>36</v>
      </c>
      <c r="AK14" s="30" t="s">
        <v>136</v>
      </c>
      <c r="AL14" s="31" t="s">
        <v>30</v>
      </c>
      <c r="AM14" s="31" t="s">
        <v>134</v>
      </c>
      <c r="AN14" s="31"/>
    </row>
    <row r="15" spans="1:40" ht="18.75" x14ac:dyDescent="0.15">
      <c r="A15" s="51" t="s">
        <v>147</v>
      </c>
      <c r="B15" s="9" t="s">
        <v>80</v>
      </c>
      <c r="C15" s="11"/>
      <c r="D15" s="8" t="s">
        <v>81</v>
      </c>
      <c r="E15" s="8"/>
      <c r="F15" s="8" t="s">
        <v>82</v>
      </c>
      <c r="G15" s="8"/>
      <c r="H15" s="8">
        <v>0</v>
      </c>
      <c r="I15" s="8"/>
      <c r="J15" s="8" t="s">
        <v>83</v>
      </c>
      <c r="L15" s="23" t="str">
        <f>"M0P_GPIO-&gt;P1PU = "&amp;P1PU&amp;";"</f>
        <v>M0P_GPIO-&gt;P1PU = 0x0030;</v>
      </c>
      <c r="N15" s="24" t="str">
        <f>"M0P_GPIO-&gt;P3PU = "&amp;P3PU&amp;";"</f>
        <v>M0P_GPIO-&gt;P3PU = 0x007E;</v>
      </c>
      <c r="P15" s="14" t="str">
        <f t="shared" si="0"/>
        <v>P3</v>
      </c>
      <c r="Q15" s="14">
        <f t="shared" si="1"/>
        <v>0</v>
      </c>
      <c r="R15" s="14">
        <f t="shared" si="2"/>
        <v>0</v>
      </c>
      <c r="S15" s="14">
        <f t="shared" si="3"/>
        <v>16</v>
      </c>
      <c r="T15" s="14">
        <f t="shared" si="4"/>
        <v>0</v>
      </c>
      <c r="U15" s="14">
        <f t="shared" si="5"/>
        <v>0</v>
      </c>
      <c r="V15" s="14">
        <f t="shared" si="6"/>
        <v>16</v>
      </c>
      <c r="W15" s="14">
        <f t="shared" si="7"/>
        <v>0</v>
      </c>
      <c r="X15" s="14">
        <f t="shared" si="8"/>
        <v>16</v>
      </c>
      <c r="Y15" s="53"/>
      <c r="Z15" t="str">
        <f t="shared" si="9"/>
        <v>,,</v>
      </c>
      <c r="AA15" t="str">
        <f>","&amp;AC15&amp;","&amp;AD15&amp;","&amp;AE15&amp;","&amp;AF15&amp;","&amp;AG15&amp;","&amp;AH15&amp;","&amp;AI15&amp;","&amp;AJ15&amp;","&amp;AK15&amp;","</f>
        <v>,,GPIO,PCA_CH0,LPUART_TXD,TIM5_CHA,TIM0_EXT,TIM4_CHA,RTC_1Hz,TIM1_TOG,</v>
      </c>
      <c r="AC15" s="29"/>
      <c r="AD15" s="30" t="s">
        <v>150</v>
      </c>
      <c r="AE15" s="30" t="s">
        <v>39</v>
      </c>
      <c r="AF15" s="30" t="s">
        <v>89</v>
      </c>
      <c r="AG15" s="30" t="s">
        <v>29</v>
      </c>
      <c r="AH15" s="30" t="s">
        <v>90</v>
      </c>
      <c r="AI15" s="30" t="s">
        <v>46</v>
      </c>
      <c r="AJ15" s="30" t="s">
        <v>91</v>
      </c>
      <c r="AK15" s="30" t="s">
        <v>92</v>
      </c>
      <c r="AL15" s="31" t="s">
        <v>33</v>
      </c>
      <c r="AM15" s="31" t="s">
        <v>87</v>
      </c>
      <c r="AN15" s="31"/>
    </row>
    <row r="16" spans="1:40" ht="18.75" x14ac:dyDescent="0.15">
      <c r="A16" s="50" t="s">
        <v>148</v>
      </c>
      <c r="B16" s="6" t="s">
        <v>80</v>
      </c>
      <c r="C16" s="12"/>
      <c r="D16" s="5" t="s">
        <v>81</v>
      </c>
      <c r="E16" s="5"/>
      <c r="F16" s="5" t="s">
        <v>82</v>
      </c>
      <c r="G16" s="5"/>
      <c r="H16" s="5">
        <v>0</v>
      </c>
      <c r="I16" s="5"/>
      <c r="J16" s="5" t="s">
        <v>83</v>
      </c>
      <c r="L16" s="23" t="str">
        <f>"M0P_GPIO-&gt;P1PD = "&amp;P1PD&amp;";"</f>
        <v>M0P_GPIO-&gt;P1PD = 0x0000;</v>
      </c>
      <c r="N16" s="24" t="str">
        <f>"M0P_GPIO-&gt;P3PD = "&amp;P3PD&amp;";"</f>
        <v>M0P_GPIO-&gt;P3PD = 0x0000;</v>
      </c>
      <c r="P16" s="14" t="str">
        <f t="shared" si="0"/>
        <v>P3</v>
      </c>
      <c r="Q16" s="14">
        <f t="shared" si="1"/>
        <v>0</v>
      </c>
      <c r="R16" s="14">
        <f t="shared" si="2"/>
        <v>0</v>
      </c>
      <c r="S16" s="14">
        <f t="shared" si="3"/>
        <v>32</v>
      </c>
      <c r="T16" s="14">
        <f t="shared" si="4"/>
        <v>0</v>
      </c>
      <c r="U16" s="14">
        <f t="shared" si="5"/>
        <v>0</v>
      </c>
      <c r="V16" s="14">
        <f t="shared" si="6"/>
        <v>32</v>
      </c>
      <c r="W16" s="14">
        <f t="shared" si="7"/>
        <v>0</v>
      </c>
      <c r="X16" s="14">
        <f t="shared" si="8"/>
        <v>32</v>
      </c>
      <c r="Y16" s="53"/>
      <c r="Z16" t="str">
        <f t="shared" si="9"/>
        <v>,,</v>
      </c>
      <c r="AA16" t="str">
        <f>","&amp;AC16&amp;","&amp;AD16&amp;","&amp;AE16&amp;","&amp;AF16&amp;","&amp;AG16&amp;","&amp;AH16&amp;","&amp;AI16&amp;","&amp;AJ16&amp;","&amp;AK16&amp;","</f>
        <v>,,GPIO,UART1_TXD,TIM6_CHB,UART0_TXD,TIM0_GATE,TIM4_CHB,SPI_MISO,I2C_SDA,</v>
      </c>
      <c r="AC16" s="29"/>
      <c r="AD16" s="30" t="s">
        <v>150</v>
      </c>
      <c r="AE16" s="30" t="s">
        <v>23</v>
      </c>
      <c r="AF16" s="30" t="s">
        <v>55</v>
      </c>
      <c r="AG16" s="30" t="s">
        <v>44</v>
      </c>
      <c r="AH16" s="30" t="s">
        <v>28</v>
      </c>
      <c r="AI16" s="30" t="s">
        <v>42</v>
      </c>
      <c r="AJ16" s="30" t="s">
        <v>95</v>
      </c>
      <c r="AK16" s="30" t="s">
        <v>96</v>
      </c>
      <c r="AL16" s="31" t="s">
        <v>38</v>
      </c>
      <c r="AM16" s="31" t="s">
        <v>93</v>
      </c>
      <c r="AN16" s="31"/>
    </row>
    <row r="17" spans="1:40" ht="18.75" x14ac:dyDescent="0.15">
      <c r="A17" s="51" t="s">
        <v>149</v>
      </c>
      <c r="B17" s="9" t="s">
        <v>80</v>
      </c>
      <c r="C17" s="10"/>
      <c r="D17" s="9" t="s">
        <v>81</v>
      </c>
      <c r="E17" s="9"/>
      <c r="F17" s="9" t="s">
        <v>82</v>
      </c>
      <c r="G17" s="9"/>
      <c r="H17" s="9">
        <v>0</v>
      </c>
      <c r="I17" s="9"/>
      <c r="J17" s="9" t="s">
        <v>83</v>
      </c>
      <c r="L17" s="23" t="str">
        <f>"M0P_GPIO-&gt;P1OD = "&amp;P1OD&amp;";"</f>
        <v>M0P_GPIO-&gt;P1OD = 0x0000;</v>
      </c>
      <c r="N17" s="24" t="str">
        <f>"M0P_GPIO-&gt;P3OD = "&amp;P3OD&amp;";"</f>
        <v>M0P_GPIO-&gt;P3OD = 0x0000;</v>
      </c>
      <c r="P17" s="14" t="str">
        <f t="shared" si="0"/>
        <v>P3</v>
      </c>
      <c r="Q17" s="14">
        <f t="shared" si="1"/>
        <v>0</v>
      </c>
      <c r="R17" s="14">
        <f t="shared" si="2"/>
        <v>0</v>
      </c>
      <c r="S17" s="14">
        <f t="shared" si="3"/>
        <v>64</v>
      </c>
      <c r="T17" s="14">
        <f t="shared" si="4"/>
        <v>0</v>
      </c>
      <c r="U17" s="14">
        <f t="shared" si="5"/>
        <v>0</v>
      </c>
      <c r="V17" s="14">
        <f t="shared" si="6"/>
        <v>64</v>
      </c>
      <c r="W17" s="14">
        <f t="shared" si="7"/>
        <v>0</v>
      </c>
      <c r="X17" s="14">
        <f t="shared" si="8"/>
        <v>64</v>
      </c>
      <c r="Y17" s="53"/>
      <c r="Z17" t="str">
        <f t="shared" si="9"/>
        <v>,,</v>
      </c>
      <c r="AA17" t="str">
        <f t="shared" si="10"/>
        <v>,,GPIO,UART1_RXD,TIM6_CHA,UART0_RXD,PCA_CH4,TIM5_CHA,SPI_MOSI,I2C_SCL,</v>
      </c>
      <c r="AC17" s="29"/>
      <c r="AD17" s="30" t="s">
        <v>150</v>
      </c>
      <c r="AE17" s="30" t="s">
        <v>27</v>
      </c>
      <c r="AF17" s="30" t="s">
        <v>49</v>
      </c>
      <c r="AG17" s="30" t="s">
        <v>47</v>
      </c>
      <c r="AH17" s="30" t="s">
        <v>31</v>
      </c>
      <c r="AI17" s="30" t="s">
        <v>29</v>
      </c>
      <c r="AJ17" s="30" t="s">
        <v>101</v>
      </c>
      <c r="AK17" s="30" t="s">
        <v>102</v>
      </c>
      <c r="AL17" s="31" t="s">
        <v>40</v>
      </c>
      <c r="AM17" s="31" t="s">
        <v>99</v>
      </c>
      <c r="AN17" s="31" t="s">
        <v>98</v>
      </c>
    </row>
    <row r="18" spans="1:40" x14ac:dyDescent="0.15">
      <c r="B18"/>
      <c r="D18"/>
      <c r="E18"/>
      <c r="F18"/>
      <c r="G18"/>
      <c r="H18"/>
      <c r="I18"/>
      <c r="J18"/>
      <c r="L18" s="23" t="str">
        <f>"M0P_GPIO-&gt;P1OUT = "&amp;P1OUT&amp;";"</f>
        <v>M0P_GPIO-&gt;P1OUT = 0x0000;</v>
      </c>
      <c r="N18" s="24" t="str">
        <f>"M0P_GPIO-&gt;P3OUT = "&amp;P3OUT&amp;";"</f>
        <v>M0P_GPIO-&gt;P3OUT = 0x0000;</v>
      </c>
      <c r="P18" s="55"/>
      <c r="Q18" s="55"/>
      <c r="R18" s="55"/>
      <c r="S18" s="55"/>
      <c r="T18" s="55"/>
      <c r="U18" s="55"/>
      <c r="V18" s="55"/>
      <c r="W18" s="55"/>
      <c r="X18" s="55"/>
    </row>
    <row r="19" spans="1:40" x14ac:dyDescent="0.15">
      <c r="B19"/>
      <c r="D19"/>
      <c r="E19"/>
      <c r="F19"/>
      <c r="G19"/>
      <c r="H19"/>
      <c r="I19"/>
      <c r="J19"/>
      <c r="L19" s="23" t="str">
        <f>"M0P_GPIO-&gt;P1DIR = "&amp;P1DIR&amp;";"</f>
        <v>M0P_GPIO-&gt;P1DIR = 0x0030;</v>
      </c>
      <c r="N19" s="24" t="str">
        <f>"M0P_GPIO-&gt;P3DIR = "&amp;P3DIR&amp;";"</f>
        <v>M0P_GPIO-&gt;P3DIR = 0x007E;</v>
      </c>
      <c r="P19" s="3"/>
      <c r="X19" s="3"/>
    </row>
    <row r="20" spans="1:40" x14ac:dyDescent="0.15">
      <c r="B20"/>
      <c r="D20"/>
      <c r="E20"/>
      <c r="F20"/>
      <c r="G20"/>
      <c r="H20"/>
      <c r="I20"/>
      <c r="J20"/>
      <c r="L20" s="23" t="str">
        <f>IF(R5&gt;0,"M0P_GPIO-&gt;"&amp;A5&amp;"_SEL = "&amp;R5&amp;";    //"&amp;A5&amp;" = "&amp;B5,IF(Q5=0,"//"&amp;A5&amp;" = GPIO","//"&amp;A5&amp;" = "&amp;B5))</f>
        <v>//P14 = GPIO</v>
      </c>
      <c r="N20" s="24" t="str">
        <f t="shared" ref="N20:N25" si="13">IF(R12&gt;0,"M0P_GPIO-&gt;"&amp;A12&amp;"_SEL = "&amp;R12&amp;";    //"&amp;A12&amp;" = "&amp;B12,IF(Q12=0,"//"&amp;A12&amp;" = GPIO","//"&amp;A12&amp;" = "&amp;B12))</f>
        <v>//P31 = GPIO</v>
      </c>
      <c r="P20" s="3"/>
      <c r="T20" s="54"/>
      <c r="X20" s="3"/>
    </row>
    <row r="21" spans="1:40" ht="14.25" thickBot="1" x14ac:dyDescent="0.2">
      <c r="B21"/>
      <c r="D21"/>
      <c r="E21"/>
      <c r="F21"/>
      <c r="G21"/>
      <c r="H21"/>
      <c r="I21"/>
      <c r="J21"/>
      <c r="L21" s="27" t="str">
        <f>IF(R6&gt;0,"M0P_GPIO-&gt;"&amp;A6&amp;"_SEL = "&amp;R6&amp;";    //"&amp;A6&amp;" = "&amp;B6,IF(Q6=0,"//"&amp;A6&amp;" = GPIO","//"&amp;A6&amp;" = "&amp;B6))</f>
        <v>//P15 = GPIO</v>
      </c>
      <c r="N21" s="24" t="str">
        <f t="shared" si="13"/>
        <v>//P32 = GPIO</v>
      </c>
      <c r="P21" s="3"/>
      <c r="X21" s="3"/>
    </row>
    <row r="22" spans="1:40" x14ac:dyDescent="0.15">
      <c r="B22"/>
      <c r="D22"/>
      <c r="E22"/>
      <c r="F22"/>
      <c r="G22"/>
      <c r="H22"/>
      <c r="I22"/>
      <c r="J22"/>
      <c r="N22" s="24" t="str">
        <f t="shared" si="13"/>
        <v>//P33 = GPIO</v>
      </c>
      <c r="P22" s="3"/>
      <c r="X22" s="3"/>
    </row>
    <row r="23" spans="1:40" x14ac:dyDescent="0.15">
      <c r="B23"/>
      <c r="D23"/>
      <c r="E23"/>
      <c r="F23"/>
      <c r="G23"/>
      <c r="H23"/>
      <c r="I23"/>
      <c r="J23"/>
      <c r="N23" s="24" t="str">
        <f t="shared" si="13"/>
        <v>//P34 = GPIO</v>
      </c>
      <c r="P23" s="3"/>
      <c r="X23" s="3"/>
    </row>
    <row r="24" spans="1:40" x14ac:dyDescent="0.15">
      <c r="B24"/>
      <c r="D24"/>
      <c r="E24"/>
      <c r="F24"/>
      <c r="G24"/>
      <c r="H24"/>
      <c r="I24"/>
      <c r="J24"/>
      <c r="N24" s="24" t="str">
        <f t="shared" si="13"/>
        <v>//P35 = GPIO</v>
      </c>
      <c r="P24" s="3"/>
      <c r="X24" s="3"/>
    </row>
    <row r="25" spans="1:40" ht="14.25" thickBot="1" x14ac:dyDescent="0.2">
      <c r="B25"/>
      <c r="D25"/>
      <c r="E25"/>
      <c r="F25"/>
      <c r="G25"/>
      <c r="H25"/>
      <c r="I25"/>
      <c r="J25"/>
      <c r="N25" s="25" t="str">
        <f t="shared" si="13"/>
        <v>//P36 = GPIO</v>
      </c>
      <c r="P25" s="3"/>
      <c r="X25" s="3"/>
    </row>
    <row r="26" spans="1:40" x14ac:dyDescent="0.15">
      <c r="B26"/>
      <c r="D26"/>
      <c r="E26"/>
      <c r="F26"/>
      <c r="G26"/>
      <c r="H26"/>
      <c r="I26"/>
      <c r="J26"/>
      <c r="P26" s="3"/>
      <c r="X26" s="3"/>
    </row>
    <row r="27" spans="1:40" x14ac:dyDescent="0.15">
      <c r="B27"/>
      <c r="D27"/>
      <c r="E27"/>
      <c r="F27"/>
      <c r="G27"/>
      <c r="H27"/>
      <c r="I27"/>
      <c r="J27"/>
      <c r="M27"/>
    </row>
    <row r="28" spans="1:40" x14ac:dyDescent="0.15">
      <c r="B28"/>
      <c r="D28"/>
      <c r="E28"/>
      <c r="F28"/>
      <c r="G28"/>
      <c r="H28"/>
      <c r="I28"/>
      <c r="J28"/>
      <c r="M28"/>
    </row>
    <row r="29" spans="1:40" x14ac:dyDescent="0.15">
      <c r="B29"/>
      <c r="D29"/>
      <c r="E29"/>
      <c r="F29"/>
      <c r="G29"/>
      <c r="H29"/>
      <c r="I29"/>
      <c r="J29"/>
      <c r="M29"/>
    </row>
    <row r="30" spans="1:40" x14ac:dyDescent="0.15">
      <c r="B30"/>
      <c r="D30"/>
      <c r="E30"/>
      <c r="F30"/>
      <c r="G30"/>
      <c r="H30"/>
      <c r="I30"/>
      <c r="J30"/>
      <c r="M30"/>
    </row>
    <row r="31" spans="1:40" x14ac:dyDescent="0.15">
      <c r="B31"/>
      <c r="D31"/>
      <c r="E31"/>
      <c r="F31"/>
      <c r="G31"/>
      <c r="H31"/>
      <c r="I31"/>
      <c r="J31"/>
      <c r="M31"/>
    </row>
    <row r="32" spans="1:40" x14ac:dyDescent="0.15">
      <c r="B32"/>
      <c r="D32"/>
      <c r="E32"/>
      <c r="F32"/>
      <c r="G32"/>
      <c r="H32"/>
      <c r="I32"/>
      <c r="J32"/>
      <c r="M32"/>
      <c r="P32" s="3"/>
      <c r="X32" s="3"/>
    </row>
    <row r="33" spans="2:24" x14ac:dyDescent="0.15">
      <c r="B33"/>
      <c r="D33"/>
      <c r="E33"/>
      <c r="F33"/>
      <c r="G33"/>
      <c r="H33"/>
      <c r="I33"/>
      <c r="J33"/>
      <c r="M33"/>
    </row>
    <row r="34" spans="2:24" x14ac:dyDescent="0.15">
      <c r="B34"/>
      <c r="D34"/>
      <c r="E34"/>
      <c r="F34"/>
      <c r="G34"/>
      <c r="H34"/>
      <c r="I34"/>
      <c r="J34"/>
      <c r="M34"/>
    </row>
    <row r="35" spans="2:24" x14ac:dyDescent="0.15">
      <c r="B35"/>
      <c r="D35"/>
      <c r="E35"/>
      <c r="F35"/>
      <c r="G35"/>
      <c r="H35"/>
      <c r="I35"/>
      <c r="J35"/>
      <c r="M35"/>
    </row>
    <row r="36" spans="2:24" x14ac:dyDescent="0.15">
      <c r="B36"/>
      <c r="D36"/>
      <c r="E36"/>
      <c r="F36"/>
      <c r="G36"/>
      <c r="H36"/>
      <c r="I36"/>
      <c r="J36"/>
      <c r="M36"/>
    </row>
    <row r="37" spans="2:24" x14ac:dyDescent="0.15">
      <c r="B37"/>
      <c r="D37"/>
      <c r="E37"/>
      <c r="F37"/>
      <c r="G37"/>
      <c r="H37"/>
      <c r="I37"/>
      <c r="J37"/>
    </row>
    <row r="38" spans="2:24" x14ac:dyDescent="0.15">
      <c r="B38"/>
      <c r="D38"/>
      <c r="E38"/>
      <c r="F38"/>
      <c r="G38"/>
      <c r="H38"/>
      <c r="I38"/>
      <c r="J38"/>
      <c r="P38" s="3"/>
      <c r="X38" s="3"/>
    </row>
    <row r="39" spans="2:24" x14ac:dyDescent="0.15">
      <c r="B39"/>
      <c r="D39"/>
      <c r="E39"/>
      <c r="F39"/>
      <c r="G39"/>
      <c r="H39"/>
      <c r="I39"/>
      <c r="J39"/>
      <c r="P39" s="3"/>
      <c r="X39" s="3"/>
    </row>
    <row r="40" spans="2:24" x14ac:dyDescent="0.15">
      <c r="B40"/>
      <c r="D40"/>
      <c r="E40"/>
      <c r="F40"/>
      <c r="G40"/>
      <c r="H40"/>
      <c r="I40"/>
      <c r="J40"/>
      <c r="P40" s="3"/>
      <c r="X40" s="3"/>
    </row>
    <row r="41" spans="2:24" x14ac:dyDescent="0.15">
      <c r="B41"/>
      <c r="D41"/>
      <c r="E41"/>
      <c r="F41"/>
      <c r="G41"/>
      <c r="H41"/>
      <c r="I41"/>
      <c r="J41"/>
      <c r="P41" s="3"/>
      <c r="X41" s="3"/>
    </row>
    <row r="42" spans="2:24" x14ac:dyDescent="0.15">
      <c r="B42"/>
      <c r="D42"/>
      <c r="E42"/>
      <c r="F42"/>
      <c r="G42"/>
      <c r="H42"/>
      <c r="I42"/>
      <c r="J42"/>
      <c r="P42" s="3"/>
      <c r="X42" s="3"/>
    </row>
    <row r="43" spans="2:24" x14ac:dyDescent="0.15">
      <c r="B43"/>
      <c r="D43"/>
      <c r="E43"/>
      <c r="F43"/>
      <c r="G43"/>
      <c r="H43"/>
      <c r="I43"/>
      <c r="J43"/>
      <c r="P43" s="3"/>
      <c r="X43" s="3"/>
    </row>
    <row r="44" spans="2:24" x14ac:dyDescent="0.15">
      <c r="B44"/>
      <c r="D44"/>
      <c r="E44"/>
      <c r="F44"/>
      <c r="G44"/>
      <c r="H44"/>
      <c r="I44"/>
      <c r="J44"/>
      <c r="O44" s="26"/>
      <c r="P44" s="3"/>
      <c r="X44" s="3"/>
    </row>
    <row r="45" spans="2:24" x14ac:dyDescent="0.15">
      <c r="B45"/>
      <c r="D45"/>
      <c r="E45"/>
      <c r="F45"/>
      <c r="G45"/>
      <c r="H45"/>
      <c r="I45"/>
      <c r="J45"/>
      <c r="P45" s="3"/>
      <c r="X45" s="3"/>
    </row>
    <row r="46" spans="2:24" x14ac:dyDescent="0.15">
      <c r="B46"/>
      <c r="D46"/>
      <c r="E46"/>
      <c r="F46"/>
      <c r="G46"/>
      <c r="H46"/>
      <c r="I46"/>
      <c r="J46"/>
      <c r="P46" s="3"/>
      <c r="X46" s="3"/>
    </row>
    <row r="47" spans="2:24" x14ac:dyDescent="0.15">
      <c r="B47"/>
      <c r="D47"/>
      <c r="E47"/>
      <c r="F47"/>
      <c r="G47"/>
      <c r="H47"/>
      <c r="I47"/>
      <c r="J47"/>
      <c r="P47" s="3"/>
      <c r="X47" s="3"/>
    </row>
    <row r="48" spans="2:24" x14ac:dyDescent="0.15">
      <c r="B48"/>
      <c r="D48"/>
      <c r="E48"/>
      <c r="F48"/>
      <c r="G48"/>
      <c r="H48"/>
      <c r="I48"/>
      <c r="J48"/>
      <c r="P48" s="3"/>
      <c r="X48" s="3"/>
    </row>
    <row r="49" spans="2:26" x14ac:dyDescent="0.15">
      <c r="B49"/>
      <c r="D49"/>
      <c r="E49"/>
      <c r="F49"/>
      <c r="G49"/>
      <c r="H49"/>
      <c r="I49"/>
      <c r="J49"/>
      <c r="P49" s="3"/>
      <c r="X49" s="3"/>
    </row>
    <row r="50" spans="2:26" x14ac:dyDescent="0.15">
      <c r="B50"/>
      <c r="D50"/>
      <c r="E50"/>
      <c r="F50"/>
      <c r="G50"/>
      <c r="H50"/>
      <c r="I50"/>
      <c r="J50"/>
      <c r="P50" s="3"/>
      <c r="X50" s="3"/>
    </row>
    <row r="51" spans="2:26" x14ac:dyDescent="0.15">
      <c r="B51"/>
      <c r="D51"/>
      <c r="E51"/>
      <c r="F51"/>
      <c r="G51"/>
      <c r="H51"/>
      <c r="I51"/>
      <c r="J51"/>
      <c r="P51" s="3"/>
      <c r="X51" s="3"/>
    </row>
    <row r="52" spans="2:26" x14ac:dyDescent="0.15">
      <c r="B52"/>
      <c r="D52"/>
      <c r="E52"/>
      <c r="F52"/>
      <c r="G52"/>
      <c r="H52"/>
      <c r="I52"/>
      <c r="J52"/>
      <c r="P52" s="3"/>
      <c r="X52" s="3"/>
    </row>
    <row r="53" spans="2:26" x14ac:dyDescent="0.15">
      <c r="B53"/>
      <c r="D53"/>
      <c r="E53"/>
      <c r="F53"/>
      <c r="G53"/>
      <c r="H53"/>
      <c r="I53"/>
      <c r="J53"/>
      <c r="P53" s="3"/>
      <c r="X53" s="3"/>
    </row>
    <row r="54" spans="2:26" x14ac:dyDescent="0.15">
      <c r="B54"/>
      <c r="D54"/>
      <c r="E54"/>
      <c r="F54"/>
      <c r="G54"/>
      <c r="H54"/>
      <c r="I54"/>
      <c r="J54"/>
      <c r="P54" s="3"/>
      <c r="X54" s="3"/>
    </row>
    <row r="55" spans="2:26" x14ac:dyDescent="0.15">
      <c r="B55"/>
      <c r="D55"/>
      <c r="E55"/>
      <c r="F55"/>
      <c r="G55"/>
      <c r="H55"/>
      <c r="I55"/>
      <c r="J55"/>
      <c r="P55" s="3"/>
      <c r="X55" s="3"/>
    </row>
    <row r="56" spans="2:26" x14ac:dyDescent="0.15">
      <c r="B56"/>
      <c r="D56"/>
      <c r="E56"/>
      <c r="F56"/>
      <c r="G56"/>
      <c r="H56"/>
      <c r="I56"/>
      <c r="J56"/>
    </row>
    <row r="57" spans="2:26" x14ac:dyDescent="0.15">
      <c r="B57"/>
      <c r="D57"/>
      <c r="E57"/>
      <c r="F57"/>
      <c r="G57"/>
      <c r="H57"/>
      <c r="I57"/>
      <c r="J57"/>
    </row>
    <row r="60" spans="2:26" x14ac:dyDescent="0.15">
      <c r="P60" s="14" t="s">
        <v>70</v>
      </c>
      <c r="Q60" s="14" t="s">
        <v>71</v>
      </c>
      <c r="R60" s="14"/>
      <c r="S60" s="14" t="s">
        <v>73</v>
      </c>
      <c r="T60" s="14" t="s">
        <v>74</v>
      </c>
      <c r="U60" s="14" t="s">
        <v>75</v>
      </c>
      <c r="V60" s="14" t="s">
        <v>76</v>
      </c>
      <c r="W60" s="14" t="s">
        <v>77</v>
      </c>
      <c r="X60" s="14" t="s">
        <v>78</v>
      </c>
    </row>
    <row r="61" spans="2:26" x14ac:dyDescent="0.15">
      <c r="P61" s="52" t="s">
        <v>151</v>
      </c>
      <c r="Q61" s="14" t="str">
        <f>"0x"&amp;DEC2HEX(SUMIFS(Q$2:Q$55,$P$2:$P$55,$P61),4)</f>
        <v>0x0000</v>
      </c>
      <c r="R61" s="14"/>
      <c r="S61" s="14" t="str">
        <f t="shared" ref="S61:X64" si="14">"0x"&amp;DEC2HEX(SUMIFS(S$2:S$55,$P$2:$P$55,$P61),4)</f>
        <v>0x000E</v>
      </c>
      <c r="T61" s="14" t="str">
        <f t="shared" si="14"/>
        <v>0x0000</v>
      </c>
      <c r="U61" s="14" t="str">
        <f t="shared" si="14"/>
        <v>0x0000</v>
      </c>
      <c r="V61" s="14" t="str">
        <f t="shared" si="14"/>
        <v>0x000E</v>
      </c>
      <c r="W61" s="14" t="str">
        <f t="shared" si="14"/>
        <v>0x0000</v>
      </c>
      <c r="X61" s="14" t="str">
        <f t="shared" si="14"/>
        <v>0x000E</v>
      </c>
      <c r="Z61" t="str">
        <f>IF(Q60&gt;0,"",LEFT(AA61,FIND(#REF!,AA61)-1))</f>
        <v/>
      </c>
    </row>
    <row r="62" spans="2:26" x14ac:dyDescent="0.15">
      <c r="P62" s="52" t="s">
        <v>152</v>
      </c>
      <c r="Q62" s="14" t="str">
        <f>"0x"&amp;DEC2HEX(SUMIFS(Q$2:Q$55,$P$2:$P$55,$P62),4)</f>
        <v>0x0000</v>
      </c>
      <c r="R62" s="14"/>
      <c r="S62" s="14" t="str">
        <f t="shared" si="14"/>
        <v>0x0030</v>
      </c>
      <c r="T62" s="14" t="str">
        <f t="shared" si="14"/>
        <v>0x0000</v>
      </c>
      <c r="U62" s="14" t="str">
        <f t="shared" si="14"/>
        <v>0x0000</v>
      </c>
      <c r="V62" s="14" t="str">
        <f t="shared" si="14"/>
        <v>0x0030</v>
      </c>
      <c r="W62" s="14" t="str">
        <f t="shared" si="14"/>
        <v>0x0000</v>
      </c>
      <c r="X62" s="14" t="str">
        <f t="shared" si="14"/>
        <v>0x0030</v>
      </c>
      <c r="Z62" t="str">
        <f>IF(Q61&gt;0,"",LEFT(AA62,FIND(#REF!,AA62)-1))</f>
        <v/>
      </c>
    </row>
    <row r="63" spans="2:26" x14ac:dyDescent="0.15">
      <c r="P63" s="52" t="s">
        <v>153</v>
      </c>
      <c r="Q63" s="14" t="str">
        <f>"0x"&amp;DEC2HEX(SUMIFS(Q$2:Q$55,$P$2:$P$55,$P63),4)</f>
        <v>0x0000</v>
      </c>
      <c r="R63" s="14"/>
      <c r="S63" s="14" t="str">
        <f t="shared" si="14"/>
        <v>0x00F8</v>
      </c>
      <c r="T63" s="14" t="str">
        <f t="shared" si="14"/>
        <v>0x0000</v>
      </c>
      <c r="U63" s="14" t="str">
        <f t="shared" si="14"/>
        <v>0x0000</v>
      </c>
      <c r="V63" s="14" t="str">
        <f t="shared" si="14"/>
        <v>0x00F8</v>
      </c>
      <c r="W63" s="14" t="str">
        <f t="shared" si="14"/>
        <v>0x0000</v>
      </c>
      <c r="X63" s="14" t="str">
        <f t="shared" si="14"/>
        <v>0x00F8</v>
      </c>
      <c r="Z63" t="str">
        <f>IF(Q62&gt;0,"",LEFT(AA63,FIND(#REF!,AA63)-1))</f>
        <v/>
      </c>
    </row>
    <row r="64" spans="2:26" x14ac:dyDescent="0.15">
      <c r="P64" s="52" t="s">
        <v>154</v>
      </c>
      <c r="Q64" s="14" t="str">
        <f>"0x"&amp;DEC2HEX(SUMIFS(Q$2:Q$55,$P$2:$P$55,$P64),4)</f>
        <v>0x0000</v>
      </c>
      <c r="R64" s="14"/>
      <c r="S64" s="14" t="str">
        <f t="shared" si="14"/>
        <v>0x007E</v>
      </c>
      <c r="T64" s="14" t="str">
        <f t="shared" si="14"/>
        <v>0x0000</v>
      </c>
      <c r="U64" s="14" t="str">
        <f t="shared" si="14"/>
        <v>0x0000</v>
      </c>
      <c r="V64" s="14" t="str">
        <f t="shared" si="14"/>
        <v>0x007E</v>
      </c>
      <c r="W64" s="14" t="str">
        <f t="shared" si="14"/>
        <v>0x0000</v>
      </c>
      <c r="X64" s="14" t="str">
        <f t="shared" si="14"/>
        <v>0x007E</v>
      </c>
      <c r="Z64" t="str">
        <f>IF(Q63&gt;0,"",LEFT(AA64,FIND(#REF!,AA64)-1))</f>
        <v/>
      </c>
    </row>
    <row r="65" spans="26:26" x14ac:dyDescent="0.15">
      <c r="Z65" t="str">
        <f>IF(Q64&gt;0,"",LEFT(AA65,FIND(#REF!,AA65)-1))</f>
        <v/>
      </c>
    </row>
  </sheetData>
  <sheetProtection algorithmName="SHA-512" hashValue="5Tei/x3iyaGEE/d6oSUlQieKiPYAe7tgBP2T4KB8zs2jgy3zfi5BsqyQPlFCSCugo4Of9MbC0u6ISyPeZyQlUg==" saltValue="9epRsBPeNicgiszaZlDX3Q==" spinCount="100000" sheet="1" objects="1" scenarios="1"/>
  <mergeCells count="1">
    <mergeCell ref="L1:N1"/>
  </mergeCells>
  <phoneticPr fontId="4" type="noConversion"/>
  <dataValidations count="5">
    <dataValidation type="list" allowBlank="1" showInputMessage="1" showErrorMessage="1" sqref="F2:F57" xr:uid="{00000000-0002-0000-0100-000001000000}">
      <formula1>"推挽,开漏,NA"</formula1>
    </dataValidation>
    <dataValidation type="list" allowBlank="1" showInputMessage="1" showErrorMessage="1" sqref="D2:D57" xr:uid="{00000000-0002-0000-0100-000002000000}">
      <formula1>"输入,输出,NA"</formula1>
    </dataValidation>
    <dataValidation type="list" allowBlank="1" showInputMessage="1" showErrorMessage="1" sqref="J2:J57" xr:uid="{00000000-0002-0000-0100-000003000000}">
      <formula1>"上拉,下拉,NA"</formula1>
    </dataValidation>
    <dataValidation type="list" allowBlank="1" showInputMessage="1" showErrorMessage="1" sqref="H2:H57" xr:uid="{00000000-0002-0000-0100-000004000000}">
      <formula1>"0,1,NA"</formula1>
    </dataValidation>
    <dataValidation type="list" allowBlank="1" showInputMessage="1" showErrorMessage="1" sqref="B2:B57" xr:uid="{00000000-0002-0000-0100-000000000000}">
      <formula1>$AC2:$AQ2</formula1>
    </dataValidation>
  </dataValidation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24</vt:i4>
      </vt:variant>
    </vt:vector>
  </HeadingPairs>
  <TitlesOfParts>
    <vt:vector size="26" baseType="lpstr">
      <vt:lpstr>管脚功能查询</vt:lpstr>
      <vt:lpstr>管脚功能配置</vt:lpstr>
      <vt:lpstr>P00UT</vt:lpstr>
      <vt:lpstr>P0ADS</vt:lpstr>
      <vt:lpstr>P0DIR</vt:lpstr>
      <vt:lpstr>P0OD</vt:lpstr>
      <vt:lpstr>P0PD</vt:lpstr>
      <vt:lpstr>P0PU</vt:lpstr>
      <vt:lpstr>P1ADS</vt:lpstr>
      <vt:lpstr>P1DIR</vt:lpstr>
      <vt:lpstr>P1OD</vt:lpstr>
      <vt:lpstr>P1OUT</vt:lpstr>
      <vt:lpstr>P1PD</vt:lpstr>
      <vt:lpstr>P1PU</vt:lpstr>
      <vt:lpstr>P2ADS</vt:lpstr>
      <vt:lpstr>P2DIR</vt:lpstr>
      <vt:lpstr>P2OD</vt:lpstr>
      <vt:lpstr>P2OUT</vt:lpstr>
      <vt:lpstr>P2PD</vt:lpstr>
      <vt:lpstr>P2PU</vt:lpstr>
      <vt:lpstr>P3ADS</vt:lpstr>
      <vt:lpstr>P3DIR</vt:lpstr>
      <vt:lpstr>P3OD</vt:lpstr>
      <vt:lpstr>P3OUT</vt:lpstr>
      <vt:lpstr>P3PD</vt:lpstr>
      <vt:lpstr>P3PU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XiaChengjun</dc:creator>
  <cp:lastModifiedBy>甘德龙</cp:lastModifiedBy>
  <dcterms:created xsi:type="dcterms:W3CDTF">2019-08-07T09:54:00Z</dcterms:created>
  <dcterms:modified xsi:type="dcterms:W3CDTF">2020-02-24T08:53:31Z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