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xinyuan_min_wur_nl/Documents/paper 1. Economic feasibility/run Intkam+Kaspro/economic model/CO2 800ppm, new crop schedules/Economic model (6.1%, 50% premium)/Scenario analysis/"/>
    </mc:Choice>
  </mc:AlternateContent>
  <xr:revisionPtr revIDLastSave="554" documentId="8_{6E9DF0B3-6EDF-4CAA-81E3-D09A50E282E4}" xr6:coauthVersionLast="46" xr6:coauthVersionMax="47" xr10:uidLastSave="{766077CF-8D21-4B1F-B775-B1D5460D7853}"/>
  <bookViews>
    <workbookView xWindow="-108" yWindow="-108" windowWidth="23256" windowHeight="12576" activeTab="3" xr2:uid="{244E638A-D8A4-446A-94E7-25D2591A08B6}"/>
  </bookViews>
  <sheets>
    <sheet name="Jinshan (2)" sheetId="11" r:id="rId1"/>
    <sheet name="Langfang (2)" sheetId="7" r:id="rId2"/>
    <sheet name="Weifang (2)" sheetId="9" r:id="rId3"/>
    <sheet name="Pingliang (2)" sheetId="10" r:id="rId4"/>
    <sheet name="Jinshan" sheetId="1" r:id="rId5"/>
    <sheet name="Langfang" sheetId="2" r:id="rId6"/>
    <sheet name="Sheet1" sheetId="6" r:id="rId7"/>
    <sheet name="Weifang" sheetId="3" r:id="rId8"/>
    <sheet name="Pingliang" sheetId="4" r:id="rId9"/>
    <sheet name="Break-even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11" l="1"/>
  <c r="V15" i="11"/>
  <c r="V10" i="7"/>
  <c r="V9" i="7" s="1"/>
  <c r="N10" i="9"/>
  <c r="N9" i="9"/>
  <c r="M10" i="9"/>
  <c r="M9" i="9" s="1"/>
  <c r="Y15" i="10"/>
  <c r="X15" i="10"/>
  <c r="W15" i="10"/>
  <c r="T4" i="7"/>
  <c r="C51" i="10"/>
  <c r="C50" i="10"/>
  <c r="C49" i="10"/>
  <c r="C48" i="10"/>
  <c r="C47" i="10"/>
  <c r="C46" i="10"/>
  <c r="C45" i="10"/>
  <c r="C39" i="10"/>
  <c r="C38" i="10"/>
  <c r="C37" i="10"/>
  <c r="C36" i="10"/>
  <c r="C35" i="10"/>
  <c r="C34" i="10"/>
  <c r="C33" i="10"/>
  <c r="C25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10" i="10"/>
  <c r="C50" i="9"/>
  <c r="C48" i="9"/>
  <c r="C38" i="9"/>
  <c r="C36" i="9"/>
  <c r="C28" i="9"/>
  <c r="C20" i="9"/>
  <c r="C51" i="9" s="1"/>
  <c r="C14" i="9"/>
  <c r="C15" i="9"/>
  <c r="C16" i="9"/>
  <c r="C49" i="9" s="1"/>
  <c r="C17" i="9"/>
  <c r="C18" i="9"/>
  <c r="C19" i="9"/>
  <c r="C21" i="9"/>
  <c r="C22" i="9"/>
  <c r="C52" i="9" s="1"/>
  <c r="C23" i="9"/>
  <c r="C24" i="9"/>
  <c r="C41" i="9" s="1"/>
  <c r="C25" i="9"/>
  <c r="C26" i="9"/>
  <c r="C54" i="9" s="1"/>
  <c r="C27" i="9"/>
  <c r="C13" i="9"/>
  <c r="C50" i="7"/>
  <c r="C49" i="7"/>
  <c r="C48" i="7"/>
  <c r="C47" i="7"/>
  <c r="C46" i="7"/>
  <c r="C45" i="7"/>
  <c r="C44" i="7"/>
  <c r="D44" i="7"/>
  <c r="C37" i="7"/>
  <c r="C36" i="7"/>
  <c r="C38" i="7"/>
  <c r="C35" i="7"/>
  <c r="C34" i="7"/>
  <c r="C33" i="7"/>
  <c r="C32" i="7"/>
  <c r="D32" i="7"/>
  <c r="C19" i="7"/>
  <c r="C14" i="7"/>
  <c r="C11" i="7"/>
  <c r="C12" i="7"/>
  <c r="C13" i="7"/>
  <c r="C15" i="7"/>
  <c r="C16" i="7"/>
  <c r="C17" i="7"/>
  <c r="C18" i="7"/>
  <c r="C20" i="7"/>
  <c r="C21" i="7"/>
  <c r="C22" i="7"/>
  <c r="C23" i="7"/>
  <c r="C24" i="7"/>
  <c r="C25" i="7"/>
  <c r="C10" i="7"/>
  <c r="D10" i="7"/>
  <c r="C51" i="11"/>
  <c r="C50" i="11"/>
  <c r="C49" i="11"/>
  <c r="C48" i="11"/>
  <c r="C47" i="11"/>
  <c r="C46" i="11"/>
  <c r="C45" i="11"/>
  <c r="C37" i="11"/>
  <c r="C36" i="11"/>
  <c r="D45" i="11"/>
  <c r="C39" i="11"/>
  <c r="C38" i="11"/>
  <c r="C35" i="11"/>
  <c r="C34" i="11"/>
  <c r="C33" i="11"/>
  <c r="C25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11" i="11"/>
  <c r="C10" i="11"/>
  <c r="D10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C28" i="11" s="1"/>
  <c r="L28" i="11"/>
  <c r="K28" i="11"/>
  <c r="J28" i="11"/>
  <c r="I28" i="11"/>
  <c r="H28" i="11"/>
  <c r="G28" i="11"/>
  <c r="F28" i="11"/>
  <c r="E28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C6" i="11"/>
  <c r="C5" i="11"/>
  <c r="C3" i="11"/>
  <c r="T56" i="10"/>
  <c r="G50" i="10"/>
  <c r="D47" i="10"/>
  <c r="D39" i="10"/>
  <c r="H35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E28" i="10" s="1"/>
  <c r="F28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I51" i="10" s="1"/>
  <c r="P23" i="10"/>
  <c r="O23" i="10"/>
  <c r="H51" i="10" s="1"/>
  <c r="N23" i="10"/>
  <c r="M23" i="10"/>
  <c r="G51" i="10" s="1"/>
  <c r="L23" i="10"/>
  <c r="K23" i="10"/>
  <c r="J23" i="10"/>
  <c r="I23" i="10"/>
  <c r="F51" i="10" s="1"/>
  <c r="H23" i="10"/>
  <c r="G23" i="10"/>
  <c r="F23" i="10"/>
  <c r="E51" i="10" s="1"/>
  <c r="E23" i="10"/>
  <c r="D23" i="10"/>
  <c r="D51" i="10" s="1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S21" i="10"/>
  <c r="R21" i="10"/>
  <c r="Q21" i="10"/>
  <c r="I50" i="10" s="1"/>
  <c r="P21" i="10"/>
  <c r="O21" i="10"/>
  <c r="H50" i="10" s="1"/>
  <c r="N21" i="10"/>
  <c r="M21" i="10"/>
  <c r="G38" i="10" s="1"/>
  <c r="L21" i="10"/>
  <c r="K21" i="10"/>
  <c r="J21" i="10"/>
  <c r="I21" i="10"/>
  <c r="F50" i="10" s="1"/>
  <c r="H21" i="10"/>
  <c r="G21" i="10"/>
  <c r="F21" i="10"/>
  <c r="E50" i="10" s="1"/>
  <c r="E21" i="10"/>
  <c r="D21" i="10"/>
  <c r="D50" i="10" s="1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I49" i="10" s="1"/>
  <c r="P19" i="10"/>
  <c r="O19" i="10"/>
  <c r="H49" i="10" s="1"/>
  <c r="U56" i="10" s="1"/>
  <c r="N19" i="10"/>
  <c r="M19" i="10"/>
  <c r="G49" i="10" s="1"/>
  <c r="L19" i="10"/>
  <c r="K19" i="10"/>
  <c r="J19" i="10"/>
  <c r="I19" i="10"/>
  <c r="F49" i="10" s="1"/>
  <c r="H19" i="10"/>
  <c r="G19" i="10"/>
  <c r="F19" i="10"/>
  <c r="E49" i="10" s="1"/>
  <c r="E19" i="10"/>
  <c r="D19" i="10"/>
  <c r="D49" i="10" s="1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I48" i="10" s="1"/>
  <c r="P17" i="10"/>
  <c r="O17" i="10"/>
  <c r="H48" i="10" s="1"/>
  <c r="N17" i="10"/>
  <c r="M17" i="10"/>
  <c r="G48" i="10" s="1"/>
  <c r="L17" i="10"/>
  <c r="K17" i="10"/>
  <c r="J17" i="10"/>
  <c r="I17" i="10"/>
  <c r="F48" i="10" s="1"/>
  <c r="H17" i="10"/>
  <c r="G17" i="10"/>
  <c r="F17" i="10"/>
  <c r="E48" i="10" s="1"/>
  <c r="E17" i="10"/>
  <c r="D17" i="10"/>
  <c r="D48" i="10" s="1"/>
  <c r="AG16" i="10"/>
  <c r="AF16" i="10"/>
  <c r="AE16" i="10"/>
  <c r="AD16" i="10"/>
  <c r="AC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B15" i="10"/>
  <c r="AA15" i="10"/>
  <c r="Z15" i="10"/>
  <c r="S15" i="10"/>
  <c r="R15" i="10"/>
  <c r="Q15" i="10"/>
  <c r="I47" i="10" s="1"/>
  <c r="P15" i="10"/>
  <c r="O15" i="10"/>
  <c r="H47" i="10" s="1"/>
  <c r="N15" i="10"/>
  <c r="M15" i="10"/>
  <c r="G47" i="10" s="1"/>
  <c r="L15" i="10"/>
  <c r="K15" i="10"/>
  <c r="J15" i="10"/>
  <c r="I15" i="10"/>
  <c r="F47" i="10" s="1"/>
  <c r="H15" i="10"/>
  <c r="G15" i="10"/>
  <c r="F15" i="10"/>
  <c r="E47" i="10" s="1"/>
  <c r="E15" i="10"/>
  <c r="D15" i="10"/>
  <c r="D35" i="10" s="1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I34" i="10" s="1"/>
  <c r="P13" i="10"/>
  <c r="O13" i="10"/>
  <c r="H34" i="10" s="1"/>
  <c r="N13" i="10"/>
  <c r="M13" i="10"/>
  <c r="G46" i="10" s="1"/>
  <c r="L13" i="10"/>
  <c r="K13" i="10"/>
  <c r="J13" i="10"/>
  <c r="I13" i="10"/>
  <c r="F46" i="10" s="1"/>
  <c r="H13" i="10"/>
  <c r="G13" i="10"/>
  <c r="F13" i="10"/>
  <c r="E34" i="10" s="1"/>
  <c r="E13" i="10"/>
  <c r="D13" i="10"/>
  <c r="D34" i="10" s="1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G11" i="10"/>
  <c r="AF11" i="10"/>
  <c r="AE11" i="10"/>
  <c r="AD11" i="10"/>
  <c r="AC11" i="10"/>
  <c r="AB11" i="10"/>
  <c r="AA11" i="10"/>
  <c r="S11" i="10"/>
  <c r="R11" i="10"/>
  <c r="Q11" i="10"/>
  <c r="I45" i="10" s="1"/>
  <c r="P11" i="10"/>
  <c r="O11" i="10"/>
  <c r="H33" i="10" s="1"/>
  <c r="N11" i="10"/>
  <c r="M11" i="10"/>
  <c r="G33" i="10" s="1"/>
  <c r="L11" i="10"/>
  <c r="K11" i="10"/>
  <c r="J11" i="10"/>
  <c r="I11" i="10"/>
  <c r="F33" i="10" s="1"/>
  <c r="H11" i="10"/>
  <c r="G11" i="10"/>
  <c r="F11" i="10"/>
  <c r="E45" i="10" s="1"/>
  <c r="E11" i="10"/>
  <c r="D11" i="10"/>
  <c r="D33" i="10" s="1"/>
  <c r="Z10" i="10"/>
  <c r="Y10" i="10"/>
  <c r="X10" i="10"/>
  <c r="W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6" i="10"/>
  <c r="C5" i="10"/>
  <c r="C4" i="10"/>
  <c r="C3" i="10"/>
  <c r="D4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P26" i="9"/>
  <c r="O26" i="9"/>
  <c r="N26" i="9"/>
  <c r="I54" i="9" s="1"/>
  <c r="M26" i="9"/>
  <c r="L26" i="9"/>
  <c r="H54" i="9" s="1"/>
  <c r="K26" i="9"/>
  <c r="J26" i="9"/>
  <c r="G54" i="9" s="1"/>
  <c r="I26" i="9"/>
  <c r="H26" i="9"/>
  <c r="F54" i="9" s="1"/>
  <c r="G26" i="9"/>
  <c r="F26" i="9"/>
  <c r="E54" i="9" s="1"/>
  <c r="E26" i="9"/>
  <c r="D26" i="9"/>
  <c r="D54" i="9" s="1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P24" i="9"/>
  <c r="O24" i="9"/>
  <c r="N24" i="9"/>
  <c r="I53" i="9" s="1"/>
  <c r="M24" i="9"/>
  <c r="L24" i="9"/>
  <c r="H53" i="9" s="1"/>
  <c r="K24" i="9"/>
  <c r="J24" i="9"/>
  <c r="G53" i="9" s="1"/>
  <c r="I24" i="9"/>
  <c r="H24" i="9"/>
  <c r="F53" i="9" s="1"/>
  <c r="G24" i="9"/>
  <c r="F24" i="9"/>
  <c r="E41" i="9" s="1"/>
  <c r="E24" i="9"/>
  <c r="D24" i="9"/>
  <c r="D53" i="9" s="1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P22" i="9"/>
  <c r="O22" i="9"/>
  <c r="N22" i="9"/>
  <c r="I52" i="9" s="1"/>
  <c r="M22" i="9"/>
  <c r="L22" i="9"/>
  <c r="H52" i="9" s="1"/>
  <c r="K22" i="9"/>
  <c r="J22" i="9"/>
  <c r="G52" i="9" s="1"/>
  <c r="I22" i="9"/>
  <c r="H22" i="9"/>
  <c r="F52" i="9" s="1"/>
  <c r="G22" i="9"/>
  <c r="F22" i="9"/>
  <c r="E52" i="9" s="1"/>
  <c r="E22" i="9"/>
  <c r="D22" i="9"/>
  <c r="D52" i="9" s="1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P20" i="9"/>
  <c r="O20" i="9"/>
  <c r="N20" i="9"/>
  <c r="I51" i="9" s="1"/>
  <c r="M20" i="9"/>
  <c r="L20" i="9"/>
  <c r="H51" i="9" s="1"/>
  <c r="K20" i="9"/>
  <c r="J20" i="9"/>
  <c r="G51" i="9" s="1"/>
  <c r="I20" i="9"/>
  <c r="H20" i="9"/>
  <c r="F51" i="9" s="1"/>
  <c r="G20" i="9"/>
  <c r="F20" i="9"/>
  <c r="E51" i="9" s="1"/>
  <c r="E20" i="9"/>
  <c r="D20" i="9"/>
  <c r="D51" i="9" s="1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P18" i="9"/>
  <c r="O18" i="9"/>
  <c r="N18" i="9"/>
  <c r="I50" i="9" s="1"/>
  <c r="M18" i="9"/>
  <c r="L18" i="9"/>
  <c r="H50" i="9" s="1"/>
  <c r="K18" i="9"/>
  <c r="J18" i="9"/>
  <c r="G50" i="9" s="1"/>
  <c r="I18" i="9"/>
  <c r="H18" i="9"/>
  <c r="F38" i="9" s="1"/>
  <c r="G18" i="9"/>
  <c r="F18" i="9"/>
  <c r="E50" i="9" s="1"/>
  <c r="E18" i="9"/>
  <c r="D18" i="9"/>
  <c r="D38" i="9" s="1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P16" i="9"/>
  <c r="O16" i="9"/>
  <c r="N16" i="9"/>
  <c r="I37" i="9" s="1"/>
  <c r="M16" i="9"/>
  <c r="L16" i="9"/>
  <c r="H49" i="9" s="1"/>
  <c r="K16" i="9"/>
  <c r="J16" i="9"/>
  <c r="G37" i="9" s="1"/>
  <c r="I16" i="9"/>
  <c r="H16" i="9"/>
  <c r="F37" i="9" s="1"/>
  <c r="G16" i="9"/>
  <c r="F16" i="9"/>
  <c r="E37" i="9" s="1"/>
  <c r="E16" i="9"/>
  <c r="D16" i="9"/>
  <c r="D49" i="9" s="1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P14" i="9"/>
  <c r="O14" i="9"/>
  <c r="N14" i="9"/>
  <c r="I36" i="9" s="1"/>
  <c r="M14" i="9"/>
  <c r="L14" i="9"/>
  <c r="H36" i="9" s="1"/>
  <c r="K14" i="9"/>
  <c r="J14" i="9"/>
  <c r="G48" i="9" s="1"/>
  <c r="I14" i="9"/>
  <c r="H14" i="9"/>
  <c r="F36" i="9" s="1"/>
  <c r="G14" i="9"/>
  <c r="F14" i="9"/>
  <c r="E36" i="9" s="1"/>
  <c r="E14" i="9"/>
  <c r="D14" i="9"/>
  <c r="D36" i="9" s="1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L9" i="9"/>
  <c r="L8" i="9"/>
  <c r="C6" i="9"/>
  <c r="P5" i="9"/>
  <c r="O5" i="9"/>
  <c r="N5" i="9"/>
  <c r="M5" i="9"/>
  <c r="L5" i="9"/>
  <c r="C5" i="9"/>
  <c r="T4" i="9"/>
  <c r="S4" i="9"/>
  <c r="R4" i="9"/>
  <c r="Q4" i="9"/>
  <c r="P4" i="9"/>
  <c r="O4" i="9"/>
  <c r="N4" i="9"/>
  <c r="M4" i="9"/>
  <c r="L4" i="9"/>
  <c r="C4" i="9"/>
  <c r="C3" i="9"/>
  <c r="F50" i="7"/>
  <c r="D48" i="7"/>
  <c r="E45" i="7"/>
  <c r="F38" i="7"/>
  <c r="D36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I50" i="7" s="1"/>
  <c r="M23" i="7"/>
  <c r="L23" i="7"/>
  <c r="H50" i="7" s="1"/>
  <c r="K23" i="7"/>
  <c r="J23" i="7"/>
  <c r="G50" i="7" s="1"/>
  <c r="I23" i="7"/>
  <c r="H23" i="7"/>
  <c r="G23" i="7"/>
  <c r="F23" i="7"/>
  <c r="E50" i="7" s="1"/>
  <c r="E23" i="7"/>
  <c r="D23" i="7"/>
  <c r="D50" i="7" s="1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I49" i="7" s="1"/>
  <c r="M21" i="7"/>
  <c r="L21" i="7"/>
  <c r="H49" i="7" s="1"/>
  <c r="K21" i="7"/>
  <c r="J21" i="7"/>
  <c r="G49" i="7" s="1"/>
  <c r="I21" i="7"/>
  <c r="H21" i="7"/>
  <c r="F49" i="7" s="1"/>
  <c r="G21" i="7"/>
  <c r="F21" i="7"/>
  <c r="E49" i="7" s="1"/>
  <c r="E21" i="7"/>
  <c r="D21" i="7"/>
  <c r="D49" i="7" s="1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P19" i="7"/>
  <c r="O19" i="7"/>
  <c r="N19" i="7"/>
  <c r="I48" i="7" s="1"/>
  <c r="M19" i="7"/>
  <c r="L19" i="7"/>
  <c r="H48" i="7" s="1"/>
  <c r="K19" i="7"/>
  <c r="J19" i="7"/>
  <c r="G48" i="7" s="1"/>
  <c r="I19" i="7"/>
  <c r="H19" i="7"/>
  <c r="F48" i="7" s="1"/>
  <c r="G19" i="7"/>
  <c r="F19" i="7"/>
  <c r="E48" i="7" s="1"/>
  <c r="E19" i="7"/>
  <c r="D19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P17" i="7"/>
  <c r="O17" i="7"/>
  <c r="N17" i="7"/>
  <c r="I47" i="7" s="1"/>
  <c r="M17" i="7"/>
  <c r="L17" i="7"/>
  <c r="H47" i="7" s="1"/>
  <c r="K17" i="7"/>
  <c r="J17" i="7"/>
  <c r="G47" i="7" s="1"/>
  <c r="I17" i="7"/>
  <c r="H17" i="7"/>
  <c r="F47" i="7" s="1"/>
  <c r="G17" i="7"/>
  <c r="F17" i="7"/>
  <c r="E47" i="7" s="1"/>
  <c r="E17" i="7"/>
  <c r="D17" i="7"/>
  <c r="D47" i="7" s="1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P15" i="7"/>
  <c r="O15" i="7"/>
  <c r="N15" i="7"/>
  <c r="I46" i="7" s="1"/>
  <c r="M15" i="7"/>
  <c r="L15" i="7"/>
  <c r="H46" i="7" s="1"/>
  <c r="K15" i="7"/>
  <c r="J15" i="7"/>
  <c r="G46" i="7" s="1"/>
  <c r="I15" i="7"/>
  <c r="H15" i="7"/>
  <c r="F46" i="7" s="1"/>
  <c r="G15" i="7"/>
  <c r="F15" i="7"/>
  <c r="E46" i="7" s="1"/>
  <c r="E15" i="7"/>
  <c r="D15" i="7"/>
  <c r="D34" i="7" s="1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P13" i="7"/>
  <c r="O13" i="7"/>
  <c r="N13" i="7"/>
  <c r="I33" i="7" s="1"/>
  <c r="M13" i="7"/>
  <c r="L13" i="7"/>
  <c r="H45" i="7" s="1"/>
  <c r="K13" i="7"/>
  <c r="J13" i="7"/>
  <c r="G33" i="7" s="1"/>
  <c r="I13" i="7"/>
  <c r="H13" i="7"/>
  <c r="F33" i="7" s="1"/>
  <c r="G13" i="7"/>
  <c r="F13" i="7"/>
  <c r="E33" i="7" s="1"/>
  <c r="E13" i="7"/>
  <c r="D13" i="7"/>
  <c r="D45" i="7" s="1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P11" i="7"/>
  <c r="O11" i="7"/>
  <c r="N11" i="7"/>
  <c r="I32" i="7" s="1"/>
  <c r="M11" i="7"/>
  <c r="L11" i="7"/>
  <c r="H32" i="7" s="1"/>
  <c r="K11" i="7"/>
  <c r="J11" i="7"/>
  <c r="G44" i="7" s="1"/>
  <c r="I11" i="7"/>
  <c r="H11" i="7"/>
  <c r="F32" i="7" s="1"/>
  <c r="G11" i="7"/>
  <c r="F11" i="7"/>
  <c r="E32" i="7" s="1"/>
  <c r="E11" i="7"/>
  <c r="D11" i="7"/>
  <c r="P10" i="7"/>
  <c r="O10" i="7"/>
  <c r="N10" i="7"/>
  <c r="M10" i="7"/>
  <c r="L10" i="7"/>
  <c r="K10" i="7"/>
  <c r="J10" i="7"/>
  <c r="I10" i="7"/>
  <c r="H10" i="7"/>
  <c r="G10" i="7"/>
  <c r="F10" i="7"/>
  <c r="E10" i="7"/>
  <c r="W9" i="7"/>
  <c r="U8" i="7"/>
  <c r="T8" i="7"/>
  <c r="S8" i="7"/>
  <c r="C6" i="7"/>
  <c r="V5" i="7"/>
  <c r="U5" i="7"/>
  <c r="T5" i="7"/>
  <c r="C5" i="7"/>
  <c r="U4" i="7"/>
  <c r="S4" i="7"/>
  <c r="C4" i="7"/>
  <c r="C3" i="7"/>
  <c r="D50" i="3"/>
  <c r="D47" i="1"/>
  <c r="F50" i="9" l="1"/>
  <c r="C39" i="9"/>
  <c r="C53" i="9"/>
  <c r="E53" i="9"/>
  <c r="C40" i="9"/>
  <c r="C42" i="9"/>
  <c r="C37" i="9"/>
  <c r="I36" i="10"/>
  <c r="H39" i="10"/>
  <c r="E33" i="10"/>
  <c r="F37" i="10"/>
  <c r="I33" i="10"/>
  <c r="F45" i="10"/>
  <c r="G39" i="9"/>
  <c r="I41" i="9"/>
  <c r="H48" i="9"/>
  <c r="D40" i="9"/>
  <c r="F42" i="9"/>
  <c r="E49" i="9"/>
  <c r="H40" i="9"/>
  <c r="I49" i="9"/>
  <c r="H36" i="7"/>
  <c r="I45" i="7"/>
  <c r="F34" i="7"/>
  <c r="E37" i="7"/>
  <c r="G35" i="7"/>
  <c r="I37" i="7"/>
  <c r="H44" i="7"/>
  <c r="U16" i="11"/>
  <c r="Z12" i="11"/>
  <c r="W11" i="11"/>
  <c r="W16" i="11"/>
  <c r="H51" i="11"/>
  <c r="H49" i="11"/>
  <c r="F48" i="11"/>
  <c r="D47" i="11"/>
  <c r="H39" i="11"/>
  <c r="F38" i="11"/>
  <c r="D37" i="11"/>
  <c r="H35" i="11"/>
  <c r="E34" i="11"/>
  <c r="X16" i="11"/>
  <c r="Y12" i="11"/>
  <c r="V11" i="11"/>
  <c r="U11" i="11"/>
  <c r="D51" i="11"/>
  <c r="F50" i="11"/>
  <c r="D49" i="11"/>
  <c r="H47" i="11"/>
  <c r="F46" i="11"/>
  <c r="D39" i="11"/>
  <c r="H37" i="11"/>
  <c r="F36" i="11"/>
  <c r="I34" i="11"/>
  <c r="G33" i="11"/>
  <c r="V16" i="11"/>
  <c r="U15" i="11"/>
  <c r="X11" i="11"/>
  <c r="F33" i="11"/>
  <c r="H45" i="11"/>
  <c r="E46" i="11"/>
  <c r="G34" i="11"/>
  <c r="I46" i="11"/>
  <c r="D35" i="11"/>
  <c r="F47" i="11"/>
  <c r="E48" i="11"/>
  <c r="G48" i="11"/>
  <c r="I48" i="11"/>
  <c r="F49" i="11"/>
  <c r="E50" i="11"/>
  <c r="G50" i="11"/>
  <c r="I50" i="11"/>
  <c r="F51" i="11"/>
  <c r="E33" i="11"/>
  <c r="G45" i="11"/>
  <c r="I33" i="11"/>
  <c r="D34" i="11"/>
  <c r="F34" i="11"/>
  <c r="H34" i="11"/>
  <c r="E47" i="11"/>
  <c r="G47" i="11"/>
  <c r="I47" i="11"/>
  <c r="D48" i="11"/>
  <c r="H48" i="11"/>
  <c r="E49" i="11"/>
  <c r="G49" i="11"/>
  <c r="I49" i="11"/>
  <c r="D50" i="11"/>
  <c r="H50" i="11"/>
  <c r="E51" i="11"/>
  <c r="G51" i="11"/>
  <c r="I51" i="11"/>
  <c r="D33" i="11"/>
  <c r="H33" i="11"/>
  <c r="I35" i="11"/>
  <c r="G36" i="11"/>
  <c r="E37" i="11"/>
  <c r="I37" i="11"/>
  <c r="G38" i="11"/>
  <c r="E39" i="11"/>
  <c r="I39" i="11"/>
  <c r="E45" i="11"/>
  <c r="I45" i="11"/>
  <c r="G46" i="11"/>
  <c r="F35" i="11"/>
  <c r="D36" i="11"/>
  <c r="H36" i="11"/>
  <c r="F37" i="11"/>
  <c r="D38" i="11"/>
  <c r="H38" i="11"/>
  <c r="F39" i="11"/>
  <c r="F45" i="11"/>
  <c r="D46" i="11"/>
  <c r="H46" i="11"/>
  <c r="G35" i="11"/>
  <c r="E36" i="11"/>
  <c r="I36" i="11"/>
  <c r="G37" i="11"/>
  <c r="E38" i="11"/>
  <c r="I38" i="11"/>
  <c r="G39" i="11"/>
  <c r="F34" i="10"/>
  <c r="E36" i="10"/>
  <c r="G34" i="10"/>
  <c r="I35" i="10"/>
  <c r="F36" i="10"/>
  <c r="G37" i="10"/>
  <c r="D38" i="10"/>
  <c r="H38" i="10"/>
  <c r="E39" i="10"/>
  <c r="I39" i="10"/>
  <c r="G45" i="10"/>
  <c r="D46" i="10"/>
  <c r="H46" i="10"/>
  <c r="F35" i="10"/>
  <c r="G36" i="10"/>
  <c r="D37" i="10"/>
  <c r="H37" i="10"/>
  <c r="E38" i="10"/>
  <c r="I38" i="10"/>
  <c r="F39" i="10"/>
  <c r="D45" i="10"/>
  <c r="H45" i="10"/>
  <c r="E46" i="10"/>
  <c r="I46" i="10"/>
  <c r="G35" i="10"/>
  <c r="D36" i="10"/>
  <c r="H36" i="10"/>
  <c r="E37" i="10"/>
  <c r="I37" i="10"/>
  <c r="F38" i="10"/>
  <c r="G39" i="10"/>
  <c r="D37" i="9"/>
  <c r="H37" i="9"/>
  <c r="G38" i="9"/>
  <c r="D39" i="9"/>
  <c r="H39" i="9"/>
  <c r="E40" i="9"/>
  <c r="I40" i="9"/>
  <c r="F41" i="9"/>
  <c r="G42" i="9"/>
  <c r="E48" i="9"/>
  <c r="I48" i="9"/>
  <c r="F49" i="9"/>
  <c r="G36" i="9"/>
  <c r="H38" i="9"/>
  <c r="E39" i="9"/>
  <c r="I39" i="9"/>
  <c r="F40" i="9"/>
  <c r="G41" i="9"/>
  <c r="D42" i="9"/>
  <c r="H42" i="9"/>
  <c r="F48" i="9"/>
  <c r="G49" i="9"/>
  <c r="D50" i="9"/>
  <c r="I38" i="9"/>
  <c r="F39" i="9"/>
  <c r="G40" i="9"/>
  <c r="D41" i="9"/>
  <c r="H41" i="9"/>
  <c r="E42" i="9"/>
  <c r="I42" i="9"/>
  <c r="D33" i="7"/>
  <c r="G34" i="7"/>
  <c r="D35" i="7"/>
  <c r="H35" i="7"/>
  <c r="E36" i="7"/>
  <c r="I36" i="7"/>
  <c r="F37" i="7"/>
  <c r="G38" i="7"/>
  <c r="E44" i="7"/>
  <c r="I44" i="7"/>
  <c r="F45" i="7"/>
  <c r="G32" i="7"/>
  <c r="H34" i="7"/>
  <c r="E35" i="7"/>
  <c r="I35" i="7"/>
  <c r="F36" i="7"/>
  <c r="G37" i="7"/>
  <c r="D38" i="7"/>
  <c r="H38" i="7"/>
  <c r="F44" i="7"/>
  <c r="G45" i="7"/>
  <c r="D46" i="7"/>
  <c r="H33" i="7"/>
  <c r="I34" i="7"/>
  <c r="F35" i="7"/>
  <c r="G36" i="7"/>
  <c r="D37" i="7"/>
  <c r="H37" i="7"/>
  <c r="E38" i="7"/>
  <c r="I38" i="7"/>
  <c r="M10" i="3" l="1"/>
  <c r="V11" i="1"/>
  <c r="W9" i="2" l="1"/>
  <c r="V9" i="2"/>
  <c r="V10" i="2"/>
  <c r="U8" i="2"/>
  <c r="T8" i="2"/>
  <c r="S8" i="2"/>
  <c r="W5" i="2"/>
  <c r="T5" i="2"/>
  <c r="U5" i="2"/>
  <c r="V5" i="2"/>
  <c r="S4" i="2"/>
  <c r="U4" i="2"/>
  <c r="T4" i="2"/>
  <c r="M9" i="3"/>
  <c r="L9" i="3"/>
  <c r="L8" i="3"/>
  <c r="O4" i="3"/>
  <c r="O5" i="3"/>
  <c r="P4" i="3"/>
  <c r="Q4" i="3"/>
  <c r="R4" i="3"/>
  <c r="S4" i="3"/>
  <c r="T4" i="3"/>
  <c r="P5" i="3"/>
  <c r="M5" i="3"/>
  <c r="N5" i="3"/>
  <c r="L5" i="3"/>
  <c r="L4" i="3"/>
  <c r="M4" i="3"/>
  <c r="N4" i="3"/>
  <c r="AG16" i="4"/>
  <c r="AF16" i="4"/>
  <c r="AE16" i="4"/>
  <c r="AD16" i="4"/>
  <c r="AC16" i="4"/>
  <c r="X15" i="4"/>
  <c r="AB15" i="4"/>
  <c r="AA15" i="4"/>
  <c r="Z15" i="4"/>
  <c r="Y15" i="4"/>
  <c r="W15" i="4"/>
  <c r="AG11" i="4"/>
  <c r="AF11" i="4"/>
  <c r="AE11" i="4"/>
  <c r="AD11" i="4"/>
  <c r="AC11" i="4"/>
  <c r="AB11" i="4"/>
  <c r="AA11" i="4"/>
  <c r="Z10" i="4"/>
  <c r="Y10" i="4"/>
  <c r="X10" i="4"/>
  <c r="W10" i="4"/>
  <c r="J11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10" i="4"/>
  <c r="J10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I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10" i="4"/>
  <c r="E10" i="4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0" i="1"/>
  <c r="D10" i="2"/>
  <c r="O11" i="2"/>
  <c r="I32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I39" i="2" s="1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10" i="2"/>
  <c r="M11" i="2"/>
  <c r="M12" i="2"/>
  <c r="M13" i="2"/>
  <c r="M14" i="2"/>
  <c r="M15" i="2"/>
  <c r="H46" i="2" s="1"/>
  <c r="M16" i="2"/>
  <c r="M17" i="2"/>
  <c r="M18" i="2"/>
  <c r="M19" i="2"/>
  <c r="M20" i="2"/>
  <c r="M21" i="2"/>
  <c r="M22" i="2"/>
  <c r="M23" i="2"/>
  <c r="M24" i="2"/>
  <c r="M25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0" i="2"/>
  <c r="G10" i="2"/>
  <c r="F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11" i="2"/>
  <c r="E12" i="2"/>
  <c r="E13" i="2"/>
  <c r="E14" i="2"/>
  <c r="E15" i="2"/>
  <c r="D46" i="2" s="1"/>
  <c r="E16" i="2"/>
  <c r="E17" i="2"/>
  <c r="E18" i="2"/>
  <c r="E19" i="2"/>
  <c r="E20" i="2"/>
  <c r="E21" i="2"/>
  <c r="E22" i="2"/>
  <c r="E23" i="2"/>
  <c r="E24" i="2"/>
  <c r="E25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11" i="2"/>
  <c r="C32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0" i="2"/>
  <c r="I4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13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13" i="3"/>
  <c r="K14" i="3"/>
  <c r="G48" i="3" s="1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13" i="3"/>
  <c r="E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C14" i="3"/>
  <c r="C36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D13" i="3"/>
  <c r="C13" i="3"/>
  <c r="T28" i="4"/>
  <c r="U28" i="4"/>
  <c r="V28" i="4"/>
  <c r="W28" i="4"/>
  <c r="X28" i="4"/>
  <c r="Y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F28" i="4"/>
  <c r="R11" i="4"/>
  <c r="I45" i="4" s="1"/>
  <c r="R12" i="4"/>
  <c r="R13" i="4"/>
  <c r="R14" i="4"/>
  <c r="R15" i="4"/>
  <c r="I47" i="4" s="1"/>
  <c r="R16" i="4"/>
  <c r="R17" i="4"/>
  <c r="I48" i="4" s="1"/>
  <c r="R18" i="4"/>
  <c r="R19" i="4"/>
  <c r="I37" i="4" s="1"/>
  <c r="R20" i="4"/>
  <c r="R21" i="4"/>
  <c r="R22" i="4"/>
  <c r="R23" i="4"/>
  <c r="I51" i="4" s="1"/>
  <c r="R24" i="4"/>
  <c r="R25" i="4"/>
  <c r="I52" i="4" s="1"/>
  <c r="R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10" i="4"/>
  <c r="P11" i="4"/>
  <c r="H45" i="4" s="1"/>
  <c r="P12" i="4"/>
  <c r="P13" i="4"/>
  <c r="H46" i="4" s="1"/>
  <c r="P14" i="4"/>
  <c r="P15" i="4"/>
  <c r="H47" i="4" s="1"/>
  <c r="P16" i="4"/>
  <c r="P17" i="4"/>
  <c r="H48" i="4" s="1"/>
  <c r="P18" i="4"/>
  <c r="P19" i="4"/>
  <c r="H49" i="4" s="1"/>
  <c r="P20" i="4"/>
  <c r="P21" i="4"/>
  <c r="P22" i="4"/>
  <c r="P23" i="4"/>
  <c r="H51" i="4" s="1"/>
  <c r="P24" i="4"/>
  <c r="P25" i="4"/>
  <c r="H52" i="4" s="1"/>
  <c r="P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10" i="4"/>
  <c r="N11" i="4"/>
  <c r="G45" i="4" s="1"/>
  <c r="N12" i="4"/>
  <c r="N13" i="4"/>
  <c r="G46" i="4" s="1"/>
  <c r="N14" i="4"/>
  <c r="N15" i="4"/>
  <c r="G47" i="4" s="1"/>
  <c r="N16" i="4"/>
  <c r="N17" i="4"/>
  <c r="G48" i="4" s="1"/>
  <c r="N18" i="4"/>
  <c r="N19" i="4"/>
  <c r="G49" i="4" s="1"/>
  <c r="N20" i="4"/>
  <c r="N21" i="4"/>
  <c r="N22" i="4"/>
  <c r="N23" i="4"/>
  <c r="G51" i="4" s="1"/>
  <c r="N24" i="4"/>
  <c r="N25" i="4"/>
  <c r="G52" i="4" s="1"/>
  <c r="N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10" i="4"/>
  <c r="L11" i="4"/>
  <c r="F45" i="4" s="1"/>
  <c r="L12" i="4"/>
  <c r="L13" i="4"/>
  <c r="F46" i="4" s="1"/>
  <c r="L14" i="4"/>
  <c r="L15" i="4"/>
  <c r="F47" i="4" s="1"/>
  <c r="L16" i="4"/>
  <c r="L17" i="4"/>
  <c r="F48" i="4" s="1"/>
  <c r="L18" i="4"/>
  <c r="L19" i="4"/>
  <c r="F49" i="4" s="1"/>
  <c r="L20" i="4"/>
  <c r="L21" i="4"/>
  <c r="L22" i="4"/>
  <c r="L23" i="4"/>
  <c r="F51" i="4" s="1"/>
  <c r="L24" i="4"/>
  <c r="L25" i="4"/>
  <c r="F52" i="4" s="1"/>
  <c r="L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H11" i="4"/>
  <c r="E45" i="4" s="1"/>
  <c r="H12" i="4"/>
  <c r="H13" i="4"/>
  <c r="E34" i="4" s="1"/>
  <c r="H14" i="4"/>
  <c r="H15" i="4"/>
  <c r="E47" i="4" s="1"/>
  <c r="H16" i="4"/>
  <c r="H17" i="4"/>
  <c r="E48" i="4" s="1"/>
  <c r="H18" i="4"/>
  <c r="H19" i="4"/>
  <c r="E49" i="4" s="1"/>
  <c r="H20" i="4"/>
  <c r="H21" i="4"/>
  <c r="H22" i="4"/>
  <c r="H23" i="4"/>
  <c r="E51" i="4" s="1"/>
  <c r="H24" i="4"/>
  <c r="H25" i="4"/>
  <c r="E52" i="4" s="1"/>
  <c r="H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11" i="4"/>
  <c r="D33" i="4" s="1"/>
  <c r="C25" i="4"/>
  <c r="C52" i="4" s="1"/>
  <c r="C11" i="4"/>
  <c r="C45" i="4" s="1"/>
  <c r="C12" i="4"/>
  <c r="C13" i="4"/>
  <c r="C46" i="4" s="1"/>
  <c r="C14" i="4"/>
  <c r="C15" i="4"/>
  <c r="C47" i="4" s="1"/>
  <c r="C16" i="4"/>
  <c r="C17" i="4"/>
  <c r="C48" i="4" s="1"/>
  <c r="C18" i="4"/>
  <c r="C19" i="4"/>
  <c r="C49" i="4" s="1"/>
  <c r="C20" i="4"/>
  <c r="C21" i="4"/>
  <c r="C50" i="4" s="1"/>
  <c r="C22" i="4"/>
  <c r="C23" i="4"/>
  <c r="C51" i="4" s="1"/>
  <c r="C24" i="4"/>
  <c r="C10" i="4"/>
  <c r="D45" i="4"/>
  <c r="E46" i="4"/>
  <c r="I46" i="4"/>
  <c r="E50" i="4"/>
  <c r="F50" i="4"/>
  <c r="G50" i="4"/>
  <c r="H50" i="4"/>
  <c r="I50" i="4"/>
  <c r="E35" i="4" l="1"/>
  <c r="E36" i="4"/>
  <c r="E28" i="4"/>
  <c r="E33" i="4"/>
  <c r="C33" i="4"/>
  <c r="I40" i="4"/>
  <c r="I49" i="4"/>
  <c r="D46" i="4"/>
  <c r="I36" i="3"/>
  <c r="I49" i="3"/>
  <c r="I38" i="3"/>
  <c r="I51" i="3"/>
  <c r="I40" i="3"/>
  <c r="I41" i="3"/>
  <c r="I42" i="3"/>
  <c r="H36" i="3"/>
  <c r="H49" i="3"/>
  <c r="H38" i="3"/>
  <c r="H51" i="3"/>
  <c r="H40" i="3"/>
  <c r="H41" i="3"/>
  <c r="H42" i="3"/>
  <c r="H43" i="3"/>
  <c r="G36" i="3"/>
  <c r="G49" i="3"/>
  <c r="G38" i="3"/>
  <c r="G39" i="3"/>
  <c r="G40" i="3"/>
  <c r="G41" i="3"/>
  <c r="G42" i="3"/>
  <c r="G43" i="3"/>
  <c r="F36" i="3"/>
  <c r="F37" i="3"/>
  <c r="F38" i="3"/>
  <c r="F39" i="3"/>
  <c r="F40" i="3"/>
  <c r="F53" i="3"/>
  <c r="F42" i="3"/>
  <c r="F43" i="3"/>
  <c r="E36" i="3"/>
  <c r="E37" i="3"/>
  <c r="E38" i="3"/>
  <c r="E51" i="3"/>
  <c r="E40" i="3"/>
  <c r="E53" i="3"/>
  <c r="E42" i="3"/>
  <c r="E43" i="3"/>
  <c r="D36" i="3"/>
  <c r="D49" i="3"/>
  <c r="D51" i="3"/>
  <c r="D40" i="3"/>
  <c r="D41" i="3"/>
  <c r="D42" i="3"/>
  <c r="D43" i="3"/>
  <c r="C55" i="3"/>
  <c r="C48" i="3"/>
  <c r="C49" i="3"/>
  <c r="C50" i="3"/>
  <c r="C39" i="3"/>
  <c r="C52" i="3"/>
  <c r="C41" i="3"/>
  <c r="C54" i="3"/>
  <c r="I33" i="4"/>
  <c r="H39" i="4"/>
  <c r="G34" i="4"/>
  <c r="U56" i="4"/>
  <c r="C36" i="4"/>
  <c r="C38" i="4"/>
  <c r="I44" i="2"/>
  <c r="I45" i="2"/>
  <c r="I46" i="2"/>
  <c r="H44" i="2"/>
  <c r="H45" i="2"/>
  <c r="H39" i="2"/>
  <c r="G44" i="2"/>
  <c r="G45" i="2"/>
  <c r="G39" i="2"/>
  <c r="F44" i="2"/>
  <c r="F45" i="2"/>
  <c r="F39" i="2"/>
  <c r="E44" i="2"/>
  <c r="E45" i="2"/>
  <c r="E39" i="2"/>
  <c r="D44" i="2"/>
  <c r="D45" i="2"/>
  <c r="D39" i="2"/>
  <c r="C51" i="2"/>
  <c r="C45" i="2"/>
  <c r="C46" i="2"/>
  <c r="C47" i="2"/>
  <c r="C48" i="2"/>
  <c r="C49" i="2"/>
  <c r="C50" i="2"/>
  <c r="C6" i="4"/>
  <c r="C5" i="4"/>
  <c r="C4" i="4"/>
  <c r="C3" i="4"/>
  <c r="C6" i="3"/>
  <c r="C5" i="3"/>
  <c r="C4" i="3"/>
  <c r="C3" i="3"/>
  <c r="C6" i="2"/>
  <c r="C5" i="2"/>
  <c r="C4" i="2"/>
  <c r="C3" i="2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G28" i="1"/>
  <c r="F28" i="1"/>
  <c r="E28" i="1"/>
  <c r="C6" i="1"/>
  <c r="C5" i="1"/>
  <c r="C3" i="1"/>
  <c r="D47" i="4" l="1"/>
  <c r="C35" i="4"/>
  <c r="F40" i="4"/>
  <c r="H35" i="4"/>
  <c r="G37" i="4"/>
  <c r="D34" i="4"/>
  <c r="I38" i="4"/>
  <c r="H33" i="4"/>
  <c r="G36" i="4"/>
  <c r="F39" i="4"/>
  <c r="E40" i="4"/>
  <c r="I36" i="4"/>
  <c r="F37" i="4"/>
  <c r="E38" i="4"/>
  <c r="C39" i="4"/>
  <c r="G40" i="4"/>
  <c r="I34" i="4"/>
  <c r="F35" i="4"/>
  <c r="D36" i="4"/>
  <c r="I37" i="3"/>
  <c r="I39" i="3"/>
  <c r="H39" i="3"/>
  <c r="G37" i="3"/>
  <c r="E41" i="3"/>
  <c r="D39" i="3"/>
  <c r="H55" i="3"/>
  <c r="F55" i="3"/>
  <c r="D55" i="3"/>
  <c r="E49" i="3"/>
  <c r="F51" i="3"/>
  <c r="I53" i="3"/>
  <c r="G53" i="3"/>
  <c r="H37" i="3"/>
  <c r="F41" i="3"/>
  <c r="E39" i="3"/>
  <c r="D37" i="3"/>
  <c r="D54" i="3"/>
  <c r="E52" i="3"/>
  <c r="E48" i="3"/>
  <c r="F54" i="3"/>
  <c r="F50" i="3"/>
  <c r="I52" i="3"/>
  <c r="I48" i="3"/>
  <c r="H54" i="3"/>
  <c r="H50" i="3"/>
  <c r="G52" i="3"/>
  <c r="I55" i="3"/>
  <c r="G55" i="3"/>
  <c r="E55" i="3"/>
  <c r="D53" i="3"/>
  <c r="F49" i="3"/>
  <c r="H53" i="3"/>
  <c r="G51" i="3"/>
  <c r="C37" i="3"/>
  <c r="D52" i="3"/>
  <c r="D48" i="3"/>
  <c r="E54" i="3"/>
  <c r="E50" i="3"/>
  <c r="F52" i="3"/>
  <c r="F48" i="3"/>
  <c r="I54" i="3"/>
  <c r="I50" i="3"/>
  <c r="H52" i="3"/>
  <c r="H48" i="3"/>
  <c r="G54" i="3"/>
  <c r="G50" i="3"/>
  <c r="H32" i="2"/>
  <c r="F51" i="2"/>
  <c r="G32" i="2"/>
  <c r="I33" i="2"/>
  <c r="E51" i="2"/>
  <c r="G33" i="2"/>
  <c r="I34" i="2"/>
  <c r="E32" i="2"/>
  <c r="E33" i="2"/>
  <c r="I51" i="2"/>
  <c r="C43" i="3"/>
  <c r="C42" i="3"/>
  <c r="C40" i="3"/>
  <c r="C53" i="3"/>
  <c r="C51" i="3"/>
  <c r="C38" i="3"/>
  <c r="E37" i="4"/>
  <c r="F34" i="4"/>
  <c r="G39" i="4"/>
  <c r="G35" i="4"/>
  <c r="H36" i="4"/>
  <c r="I39" i="4"/>
  <c r="I35" i="4"/>
  <c r="T56" i="4"/>
  <c r="C40" i="4"/>
  <c r="E39" i="4"/>
  <c r="F36" i="4"/>
  <c r="G33" i="4"/>
  <c r="H38" i="4"/>
  <c r="C37" i="4"/>
  <c r="H40" i="4"/>
  <c r="H34" i="4"/>
  <c r="F38" i="4"/>
  <c r="C34" i="4"/>
  <c r="H37" i="4"/>
  <c r="G38" i="4"/>
  <c r="F33" i="4"/>
  <c r="C44" i="2"/>
  <c r="C38" i="2"/>
  <c r="C34" i="2"/>
  <c r="E48" i="2"/>
  <c r="E36" i="2"/>
  <c r="E46" i="2"/>
  <c r="E34" i="2"/>
  <c r="G48" i="2"/>
  <c r="G36" i="2"/>
  <c r="G46" i="2"/>
  <c r="G34" i="2"/>
  <c r="H37" i="2"/>
  <c r="H49" i="2"/>
  <c r="H35" i="2"/>
  <c r="H47" i="2"/>
  <c r="I50" i="2"/>
  <c r="I38" i="2"/>
  <c r="C39" i="2"/>
  <c r="C37" i="2"/>
  <c r="C35" i="2"/>
  <c r="C33" i="2"/>
  <c r="F32" i="2"/>
  <c r="D32" i="2"/>
  <c r="H33" i="2"/>
  <c r="F33" i="2"/>
  <c r="D33" i="2"/>
  <c r="H51" i="2"/>
  <c r="D51" i="2"/>
  <c r="C36" i="2"/>
  <c r="D37" i="2"/>
  <c r="D49" i="2"/>
  <c r="D35" i="2"/>
  <c r="D47" i="2"/>
  <c r="E50" i="2"/>
  <c r="E38" i="2"/>
  <c r="F37" i="2"/>
  <c r="F49" i="2"/>
  <c r="F35" i="2"/>
  <c r="F47" i="2"/>
  <c r="G50" i="2"/>
  <c r="G38" i="2"/>
  <c r="I48" i="2"/>
  <c r="I36" i="2"/>
  <c r="D50" i="2"/>
  <c r="D38" i="2"/>
  <c r="D48" i="2"/>
  <c r="D36" i="2"/>
  <c r="E49" i="2"/>
  <c r="E37" i="2"/>
  <c r="E47" i="2"/>
  <c r="E35" i="2"/>
  <c r="F50" i="2"/>
  <c r="F38" i="2"/>
  <c r="F48" i="2"/>
  <c r="F36" i="2"/>
  <c r="F46" i="2"/>
  <c r="F34" i="2"/>
  <c r="G49" i="2"/>
  <c r="G37" i="2"/>
  <c r="G47" i="2"/>
  <c r="G35" i="2"/>
  <c r="H50" i="2"/>
  <c r="H38" i="2"/>
  <c r="H48" i="2"/>
  <c r="H36" i="2"/>
  <c r="H34" i="2"/>
  <c r="I49" i="2"/>
  <c r="I37" i="2"/>
  <c r="I47" i="2"/>
  <c r="I35" i="2"/>
  <c r="G51" i="2"/>
  <c r="C28" i="1"/>
  <c r="H47" i="1" l="1"/>
  <c r="W16" i="1"/>
  <c r="AA12" i="1"/>
  <c r="W11" i="1"/>
  <c r="Z12" i="1"/>
  <c r="U16" i="1"/>
  <c r="Y15" i="1"/>
  <c r="V16" i="1"/>
  <c r="Y12" i="1"/>
  <c r="U11" i="1"/>
  <c r="X16" i="1"/>
  <c r="U15" i="1"/>
  <c r="X11" i="1"/>
  <c r="D48" i="4"/>
  <c r="C50" i="1"/>
  <c r="F34" i="1"/>
  <c r="G35" i="1"/>
  <c r="E45" i="1"/>
  <c r="F47" i="1"/>
  <c r="E35" i="1"/>
  <c r="E47" i="1"/>
  <c r="F38" i="1"/>
  <c r="H37" i="1"/>
  <c r="F33" i="1"/>
  <c r="H35" i="1"/>
  <c r="G37" i="1"/>
  <c r="F35" i="1"/>
  <c r="F39" i="1"/>
  <c r="C34" i="1"/>
  <c r="H38" i="1"/>
  <c r="F36" i="1"/>
  <c r="D51" i="1"/>
  <c r="D36" i="1"/>
  <c r="E40" i="1"/>
  <c r="D38" i="1"/>
  <c r="E46" i="1"/>
  <c r="C35" i="1"/>
  <c r="D33" i="1"/>
  <c r="E50" i="1"/>
  <c r="H50" i="1"/>
  <c r="G51" i="1"/>
  <c r="F52" i="1"/>
  <c r="C33" i="1"/>
  <c r="H46" i="1"/>
  <c r="F48" i="1"/>
  <c r="D50" i="1"/>
  <c r="C51" i="1"/>
  <c r="C47" i="1"/>
  <c r="G47" i="1"/>
  <c r="E49" i="1"/>
  <c r="D34" i="1"/>
  <c r="H36" i="1"/>
  <c r="F46" i="1"/>
  <c r="E48" i="1"/>
  <c r="E34" i="1"/>
  <c r="C45" i="1"/>
  <c r="G33" i="1"/>
  <c r="G34" i="1"/>
  <c r="G46" i="1"/>
  <c r="E37" i="1"/>
  <c r="G38" i="1"/>
  <c r="C46" i="1"/>
  <c r="G48" i="1"/>
  <c r="H48" i="1"/>
  <c r="G49" i="1"/>
  <c r="E51" i="1"/>
  <c r="H39" i="1"/>
  <c r="H33" i="1"/>
  <c r="H49" i="1"/>
  <c r="G39" i="1"/>
  <c r="F49" i="1"/>
  <c r="C36" i="1"/>
  <c r="G36" i="1"/>
  <c r="F50" i="1"/>
  <c r="D39" i="1"/>
  <c r="C40" i="1"/>
  <c r="H40" i="1"/>
  <c r="E39" i="1"/>
  <c r="E33" i="1"/>
  <c r="C37" i="1"/>
  <c r="D45" i="1"/>
  <c r="D52" i="1"/>
  <c r="F51" i="1"/>
  <c r="D37" i="1"/>
  <c r="D48" i="1"/>
  <c r="E38" i="1"/>
  <c r="G45" i="1"/>
  <c r="C48" i="1"/>
  <c r="G50" i="1"/>
  <c r="H52" i="1"/>
  <c r="C49" i="1"/>
  <c r="C52" i="1"/>
  <c r="G52" i="1"/>
  <c r="E52" i="1"/>
  <c r="H45" i="1"/>
  <c r="H51" i="1"/>
  <c r="F45" i="1"/>
  <c r="F37" i="1"/>
  <c r="C38" i="1"/>
  <c r="H34" i="1"/>
  <c r="D49" i="1"/>
  <c r="E36" i="1"/>
  <c r="G40" i="1"/>
  <c r="F40" i="1"/>
  <c r="C39" i="1"/>
  <c r="D40" i="1"/>
  <c r="D46" i="1"/>
  <c r="D49" i="4" l="1"/>
  <c r="D37" i="4"/>
  <c r="D50" i="4" l="1"/>
  <c r="D38" i="4"/>
  <c r="D51" i="4" l="1"/>
  <c r="D39" i="4"/>
  <c r="D52" i="4" l="1"/>
  <c r="D40" i="4"/>
</calcChain>
</file>

<file path=xl/sharedStrings.xml><?xml version="1.0" encoding="utf-8"?>
<sst xmlns="http://schemas.openxmlformats.org/spreadsheetml/2006/main" count="274" uniqueCount="50">
  <si>
    <t>Jinshan</t>
  </si>
  <si>
    <t>@HeatTempShift</t>
  </si>
  <si>
    <t xml:space="preserve">Mean revenue </t>
  </si>
  <si>
    <t>Mean heating costs</t>
  </si>
  <si>
    <t>Mean NPV</t>
  </si>
  <si>
    <t>Net cash flow</t>
  </si>
  <si>
    <t>v1</t>
  </si>
  <si>
    <t>v4</t>
  </si>
  <si>
    <t>v2</t>
  </si>
  <si>
    <t>v3</t>
  </si>
  <si>
    <t>Yield</t>
  </si>
  <si>
    <t>Gas</t>
  </si>
  <si>
    <t>gas price</t>
  </si>
  <si>
    <t>discount rate</t>
  </si>
  <si>
    <t>discount factor</t>
  </si>
  <si>
    <t>Initial investment</t>
  </si>
  <si>
    <t>subsidy</t>
  </si>
  <si>
    <t>Percent change in cherry tomato prices</t>
  </si>
  <si>
    <t>Percent change in natrual gas prices</t>
  </si>
  <si>
    <t>Langfang</t>
  </si>
  <si>
    <t>Weifang</t>
  </si>
  <si>
    <t>Pingliang</t>
  </si>
  <si>
    <t xml:space="preserve">10% change in gas prices </t>
  </si>
  <si>
    <t xml:space="preserve">the scenario analysis was conducted under the reference setpoints </t>
  </si>
  <si>
    <t>break-even</t>
  </si>
  <si>
    <t>0% natural gas</t>
  </si>
  <si>
    <t>no subsidy</t>
  </si>
  <si>
    <t>50% subsidy</t>
  </si>
  <si>
    <t xml:space="preserve">baseline natural gas price </t>
  </si>
  <si>
    <t>without subsidy</t>
  </si>
  <si>
    <t>break-even tomato price</t>
  </si>
  <si>
    <t>jinshan</t>
  </si>
  <si>
    <t xml:space="preserve">Pingliang </t>
  </si>
  <si>
    <t>0% tomato price</t>
  </si>
  <si>
    <t xml:space="preserve">baseline tomato price </t>
  </si>
  <si>
    <t>break-even natural gas price</t>
  </si>
  <si>
    <t xml:space="preserve">baseline natural gas </t>
  </si>
  <si>
    <t>breakeven tomato price</t>
  </si>
  <si>
    <t>即使-100%也不能breakeven</t>
  </si>
  <si>
    <t>breakeven gas price</t>
  </si>
  <si>
    <r>
      <t>Jinshan: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without subsidy)</t>
    </r>
  </si>
  <si>
    <r>
      <t>Jinshan: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50% subsidy of intital investment)</t>
    </r>
  </si>
  <si>
    <r>
      <t>Langfang: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without subsidy)</t>
    </r>
  </si>
  <si>
    <r>
      <t>Langfang: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50% subsidy of intital investment)</t>
    </r>
  </si>
  <si>
    <r>
      <t>Weifang: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without subsidy)</t>
    </r>
  </si>
  <si>
    <r>
      <t>Weifang: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50% subsidy of intital investment)</t>
    </r>
  </si>
  <si>
    <r>
      <t>Pingliang: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without subsidy)</t>
    </r>
  </si>
  <si>
    <r>
      <t>Pingliang: NPV (¥ m</t>
    </r>
    <r>
      <rPr>
        <vertAlign val="superscript"/>
        <sz val="12"/>
        <color theme="1"/>
        <rFont val="Times New Roman"/>
        <family val="1"/>
      </rPr>
      <t>−2</t>
    </r>
    <r>
      <rPr>
        <sz val="12"/>
        <color theme="1"/>
        <rFont val="Times New Roman"/>
        <family val="1"/>
      </rPr>
      <t>, 50% subsidy of intital investment)</t>
    </r>
  </si>
  <si>
    <t>baseline natural gas （break-even tomato prices)</t>
  </si>
  <si>
    <t>baseline tomato price （break-even naural gas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</si>
</sst>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name val="Cambria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3" xfId="0" applyBorder="1"/>
    <xf numFmtId="2" fontId="0" fillId="0" borderId="4" xfId="0" applyNumberFormat="1" applyBorder="1"/>
    <xf numFmtId="2" fontId="0" fillId="0" borderId="0" xfId="0" applyNumberFormat="1"/>
    <xf numFmtId="0" fontId="0" fillId="0" borderId="0" xfId="0" applyBorder="1"/>
    <xf numFmtId="2" fontId="0" fillId="0" borderId="5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2" fontId="1" fillId="0" borderId="5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7" xfId="0" applyNumberFormat="1" applyBorder="1"/>
    <xf numFmtId="0" fontId="1" fillId="0" borderId="8" xfId="0" applyFont="1" applyBorder="1"/>
    <xf numFmtId="9" fontId="0" fillId="0" borderId="0" xfId="0" applyNumberFormat="1"/>
    <xf numFmtId="2" fontId="1" fillId="0" borderId="0" xfId="0" applyNumberFormat="1" applyFont="1" applyBorder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 applyAlignment="1">
      <alignment vertical="center" textRotation="90"/>
    </xf>
    <xf numFmtId="9" fontId="3" fillId="0" borderId="0" xfId="0" applyNumberFormat="1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/>
    <xf numFmtId="0" fontId="3" fillId="0" borderId="0" xfId="0" applyFont="1" applyBorder="1"/>
    <xf numFmtId="2" fontId="5" fillId="0" borderId="4" xfId="0" applyNumberFormat="1" applyFont="1" applyBorder="1"/>
    <xf numFmtId="2" fontId="6" fillId="0" borderId="4" xfId="0" applyNumberFormat="1" applyFont="1" applyBorder="1"/>
    <xf numFmtId="0" fontId="0" fillId="0" borderId="1" xfId="0" applyFont="1" applyBorder="1"/>
    <xf numFmtId="0" fontId="0" fillId="0" borderId="2" xfId="0" applyFont="1" applyBorder="1"/>
    <xf numFmtId="49" fontId="0" fillId="0" borderId="3" xfId="0" applyNumberFormat="1" applyFont="1" applyBorder="1"/>
    <xf numFmtId="49" fontId="0" fillId="0" borderId="0" xfId="0" applyNumberFormat="1" applyFont="1" applyBorder="1"/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3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5" xfId="0" applyFont="1" applyBorder="1"/>
    <xf numFmtId="2" fontId="0" fillId="0" borderId="0" xfId="0" applyNumberFormat="1" applyFont="1" applyBorder="1" applyAlignment="1">
      <alignment horizontal="center"/>
    </xf>
    <xf numFmtId="2" fontId="5" fillId="0" borderId="0" xfId="0" applyNumberFormat="1" applyFont="1" applyBorder="1"/>
    <xf numFmtId="2" fontId="5" fillId="0" borderId="7" xfId="0" applyNumberFormat="1" applyFont="1" applyBorder="1"/>
    <xf numFmtId="2" fontId="1" fillId="0" borderId="7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0" fillId="2" borderId="0" xfId="0" applyNumberFormat="1" applyFill="1"/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textRotation="90"/>
    </xf>
    <xf numFmtId="2" fontId="8" fillId="0" borderId="4" xfId="0" applyNumberFormat="1" applyFont="1" applyBorder="1"/>
    <xf numFmtId="2" fontId="8" fillId="0" borderId="0" xfId="0" applyNumberFormat="1" applyFont="1" applyBorder="1"/>
    <xf numFmtId="2" fontId="8" fillId="0" borderId="7" xfId="0" applyNumberFormat="1" applyFont="1" applyBorder="1"/>
    <xf numFmtId="2" fontId="9" fillId="0" borderId="4" xfId="0" applyNumberFormat="1" applyFont="1" applyBorder="1"/>
    <xf numFmtId="2" fontId="9" fillId="0" borderId="0" xfId="0" applyNumberFormat="1" applyFont="1" applyBorder="1"/>
    <xf numFmtId="2" fontId="9" fillId="0" borderId="7" xfId="0" applyNumberFormat="1" applyFont="1" applyBorder="1"/>
    <xf numFmtId="2" fontId="8" fillId="0" borderId="9" xfId="0" applyNumberFormat="1" applyFont="1" applyBorder="1"/>
    <xf numFmtId="2" fontId="8" fillId="0" borderId="5" xfId="0" applyNumberFormat="1" applyFont="1" applyBorder="1"/>
    <xf numFmtId="2" fontId="8" fillId="0" borderId="10" xfId="0" applyNumberFormat="1" applyFont="1" applyBorder="1"/>
    <xf numFmtId="2" fontId="9" fillId="0" borderId="5" xfId="0" applyNumberFormat="1" applyFont="1" applyBorder="1"/>
    <xf numFmtId="2" fontId="9" fillId="0" borderId="10" xfId="0" applyNumberFormat="1" applyFont="1" applyBorder="1"/>
    <xf numFmtId="2" fontId="9" fillId="0" borderId="9" xfId="0" applyNumberFormat="1" applyFont="1" applyBorder="1"/>
    <xf numFmtId="4" fontId="11" fillId="0" borderId="0" xfId="0" applyNumberFormat="1" applyFont="1"/>
    <xf numFmtId="164" fontId="10" fillId="0" borderId="0" xfId="1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/>
    <xf numFmtId="9" fontId="3" fillId="0" borderId="0" xfId="0" applyNumberFormat="1" applyFont="1" applyFill="1"/>
    <xf numFmtId="10" fontId="0" fillId="0" borderId="0" xfId="0" applyNumberFormat="1"/>
    <xf numFmtId="0" fontId="2" fillId="3" borderId="0" xfId="0" applyFont="1" applyFill="1" applyAlignment="1">
      <alignment vertical="center"/>
    </xf>
    <xf numFmtId="9" fontId="1" fillId="0" borderId="0" xfId="0" applyNumberFormat="1" applyFont="1"/>
    <xf numFmtId="10" fontId="0" fillId="0" borderId="0" xfId="0" applyNumberFormat="1" applyFont="1"/>
    <xf numFmtId="10" fontId="0" fillId="3" borderId="0" xfId="0" applyNumberFormat="1" applyFont="1" applyFill="1"/>
    <xf numFmtId="10" fontId="1" fillId="0" borderId="0" xfId="0" applyNumberFormat="1" applyFont="1"/>
    <xf numFmtId="10" fontId="0" fillId="0" borderId="0" xfId="0" applyNumberFormat="1" applyFont="1" applyFill="1"/>
    <xf numFmtId="10" fontId="0" fillId="3" borderId="0" xfId="0" applyNumberFormat="1" applyFill="1"/>
    <xf numFmtId="0" fontId="3" fillId="0" borderId="0" xfId="0" applyFont="1" applyAlignment="1">
      <alignment horizontal="center"/>
    </xf>
    <xf numFmtId="0" fontId="1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12" fillId="0" borderId="0" xfId="0" applyFont="1" applyAlignment="1">
      <alignment vertical="center" textRotation="9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textRotation="90"/>
    </xf>
    <xf numFmtId="0" fontId="12" fillId="0" borderId="0" xfId="0" applyFont="1" applyAlignment="1">
      <alignment vertical="top"/>
    </xf>
    <xf numFmtId="0" fontId="2" fillId="0" borderId="0" xfId="0" applyFont="1" applyFill="1" applyAlignment="1">
      <alignment vertical="center"/>
    </xf>
    <xf numFmtId="0" fontId="14" fillId="0" borderId="0" xfId="0" applyFont="1" applyAlignment="1">
      <alignment textRotation="90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 textRotation="90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textRotation="90"/>
    </xf>
    <xf numFmtId="0" fontId="7" fillId="0" borderId="0" xfId="0" applyFont="1" applyAlignment="1">
      <alignment horizont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AB5"/>
      <color rgb="FFDC3220"/>
      <color rgb="FFD35FB7"/>
      <color rgb="FFFEFE62"/>
      <color rgb="FF0C7BDC"/>
      <color rgb="FFFFC20A"/>
      <color rgb="FF40B0A6"/>
      <color rgb="FFE1B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247888</xdr:colOff>
          <xdr:row>31</xdr:row>
          <xdr:rowOff>3571</xdr:rowOff>
        </xdr:from>
        <xdr:to>
          <xdr:col>19</xdr:col>
          <xdr:colOff>301228</xdr:colOff>
          <xdr:row>42</xdr:row>
          <xdr:rowOff>3571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8AB83535-129E-4F0F-9156-646FB799641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Jinshan (2)'!$A$44:$J$54" spid="_x0000_s113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560808" y="6046231"/>
              <a:ext cx="4792980" cy="28879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219864</xdr:colOff>
          <xdr:row>30</xdr:row>
          <xdr:rowOff>2566</xdr:rowOff>
        </xdr:from>
        <xdr:to>
          <xdr:col>18</xdr:col>
          <xdr:colOff>187976</xdr:colOff>
          <xdr:row>40</xdr:row>
          <xdr:rowOff>116618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121F800B-8D55-452F-983E-247ED1F9D5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Langfang (2)'!$A$43:$J$53" spid="_x0000_s62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93690" y="5850088"/>
              <a:ext cx="4788590" cy="278933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310444</xdr:colOff>
          <xdr:row>34</xdr:row>
          <xdr:rowOff>15479</xdr:rowOff>
        </xdr:from>
        <xdr:to>
          <xdr:col>18</xdr:col>
          <xdr:colOff>188193</xdr:colOff>
          <xdr:row>46</xdr:row>
          <xdr:rowOff>238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8D3F270-FC1A-43D1-9DC8-889BB13C62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Weifang (2)'!$A$47:$J$58" spid="_x0000_s92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592553" y="6550457"/>
              <a:ext cx="4764488" cy="31735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260914</xdr:colOff>
          <xdr:row>31</xdr:row>
          <xdr:rowOff>2823</xdr:rowOff>
        </xdr:from>
        <xdr:to>
          <xdr:col>18</xdr:col>
          <xdr:colOff>294324</xdr:colOff>
          <xdr:row>41</xdr:row>
          <xdr:rowOff>247249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FEC583C-F64C-411B-8CDA-5C77163929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ingliang (2)'!$A$44:$J$54" spid="_x0000_s103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25849" y="6264475"/>
              <a:ext cx="4853888" cy="29197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238363</xdr:colOff>
          <xdr:row>31</xdr:row>
          <xdr:rowOff>41671</xdr:rowOff>
        </xdr:from>
        <xdr:to>
          <xdr:col>18</xdr:col>
          <xdr:colOff>316706</xdr:colOff>
          <xdr:row>42</xdr:row>
          <xdr:rowOff>474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9145D625-2FF6-464A-8EAB-E3899EFD8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inshan!$A$44:$J$54" spid="_x0000_s16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48363" y="6084331"/>
              <a:ext cx="4856083" cy="26486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18</xdr:col>
          <xdr:colOff>401955</xdr:colOff>
          <xdr:row>41</xdr:row>
          <xdr:rowOff>38100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5E70CE64-E8E6-46D3-9A08-B1C3A90E49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ngfang!$A$43:$J$53" spid="_x0000_s27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24400" y="5859780"/>
              <a:ext cx="4732020" cy="2682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407268</xdr:colOff>
          <xdr:row>33</xdr:row>
          <xdr:rowOff>136559</xdr:rowOff>
        </xdr:from>
        <xdr:to>
          <xdr:col>18</xdr:col>
          <xdr:colOff>295274</xdr:colOff>
          <xdr:row>46</xdr:row>
          <xdr:rowOff>3309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58E65D4E-3BA2-47F7-A3C1-1A4128F290B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eifang!$A$47:$J$58" spid="_x0000_s37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48400" y="6473191"/>
              <a:ext cx="4736431" cy="284005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406309</xdr:colOff>
          <xdr:row>30</xdr:row>
          <xdr:rowOff>163283</xdr:rowOff>
        </xdr:from>
        <xdr:to>
          <xdr:col>18</xdr:col>
          <xdr:colOff>428289</xdr:colOff>
          <xdr:row>41</xdr:row>
          <xdr:rowOff>170609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BD22726D-AE8A-4DDF-B9E4-962926AD0E2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ngliang!$A$44:$J$54" spid="_x0000_s41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58501" y="6259283"/>
              <a:ext cx="4857750" cy="26230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ADC5-4DBD-4209-A8D2-7A4EE37EC98B}">
  <dimension ref="A1:AA68"/>
  <sheetViews>
    <sheetView showGridLines="0" topLeftCell="A25" zoomScaleNormal="100" workbookViewId="0">
      <selection activeCell="AA34" sqref="AA34"/>
    </sheetView>
  </sheetViews>
  <sheetFormatPr defaultColWidth="8.77734375" defaultRowHeight="14.4"/>
  <cols>
    <col min="1" max="1" width="5.44140625" customWidth="1"/>
    <col min="2" max="2" width="6.109375" customWidth="1"/>
    <col min="3" max="9" width="7.33203125" customWidth="1"/>
    <col min="10" max="15" width="7" customWidth="1"/>
    <col min="16" max="19" width="6.77734375" customWidth="1"/>
    <col min="20" max="20" width="20.33203125" customWidth="1"/>
    <col min="21" max="21" width="7.88671875" customWidth="1"/>
    <col min="22" max="22" width="7.6640625" customWidth="1"/>
    <col min="23" max="23" width="7.44140625" customWidth="1"/>
    <col min="24" max="24" width="7.6640625" customWidth="1"/>
    <col min="25" max="25" width="6.77734375" customWidth="1"/>
  </cols>
  <sheetData>
    <row r="1" spans="1:27">
      <c r="A1" s="1"/>
      <c r="B1" s="2"/>
      <c r="C1" s="105" t="s">
        <v>0</v>
      </c>
      <c r="D1" s="105"/>
      <c r="E1" s="105"/>
      <c r="F1" s="105"/>
      <c r="G1" s="105"/>
      <c r="H1" s="106"/>
    </row>
    <row r="2" spans="1:27" ht="43.2">
      <c r="A2" s="3" t="s">
        <v>1</v>
      </c>
      <c r="B2" s="15"/>
      <c r="C2" s="15" t="s">
        <v>10</v>
      </c>
      <c r="D2" s="15" t="s">
        <v>11</v>
      </c>
      <c r="E2" s="4" t="s">
        <v>2</v>
      </c>
      <c r="F2" s="16" t="s">
        <v>3</v>
      </c>
      <c r="G2" s="16" t="s">
        <v>4</v>
      </c>
      <c r="H2" s="17" t="s">
        <v>5</v>
      </c>
    </row>
    <row r="3" spans="1:27">
      <c r="A3" s="5">
        <v>0</v>
      </c>
      <c r="B3" s="8" t="s">
        <v>6</v>
      </c>
      <c r="C3" s="18">
        <f>18.9577109733678*0.95</f>
        <v>18.009825424699407</v>
      </c>
      <c r="D3" s="18">
        <v>19.54</v>
      </c>
      <c r="E3" s="6">
        <v>222.83789999999999</v>
      </c>
      <c r="F3" s="19">
        <v>91.047378000000066</v>
      </c>
      <c r="G3" s="19">
        <v>-593.72500000000002</v>
      </c>
      <c r="H3" s="20">
        <v>48.919600000000003</v>
      </c>
    </row>
    <row r="4" spans="1:27">
      <c r="A4" s="5">
        <v>1</v>
      </c>
      <c r="B4" s="8" t="s">
        <v>7</v>
      </c>
      <c r="C4" s="18">
        <v>19.357167830979602</v>
      </c>
      <c r="D4" s="18">
        <v>22.562142857142856</v>
      </c>
      <c r="E4" s="68">
        <v>151.94816637081675</v>
      </c>
      <c r="F4" s="69">
        <v>102.69927247626252</v>
      </c>
      <c r="G4" s="69">
        <v>-1497.6900486616323</v>
      </c>
      <c r="H4" s="70">
        <v>-32.716931754413075</v>
      </c>
    </row>
    <row r="5" spans="1:27">
      <c r="A5" s="5">
        <v>-1</v>
      </c>
      <c r="B5" s="8" t="s">
        <v>8</v>
      </c>
      <c r="C5" s="18">
        <f>18.4963281698226*0.95</f>
        <v>17.571511761331468</v>
      </c>
      <c r="D5" s="18">
        <v>17.084642857142853</v>
      </c>
      <c r="E5" s="68">
        <v>144.07900063966525</v>
      </c>
      <c r="F5" s="69">
        <v>79.565944032650521</v>
      </c>
      <c r="G5" s="69">
        <v>-1357.6546949477829</v>
      </c>
      <c r="H5" s="70">
        <v>-19.369842666780091</v>
      </c>
    </row>
    <row r="6" spans="1:27" s="13" customFormat="1" ht="15" thickBot="1">
      <c r="A6" s="21">
        <v>-2</v>
      </c>
      <c r="B6" s="11" t="s">
        <v>9</v>
      </c>
      <c r="C6" s="12">
        <f>18.0021162441166*0.95</f>
        <v>17.10201043191077</v>
      </c>
      <c r="D6" s="12">
        <v>14.424285714285713</v>
      </c>
      <c r="E6" s="79">
        <v>139.74101620955145</v>
      </c>
      <c r="F6" s="77">
        <v>67.792295192477965</v>
      </c>
      <c r="G6" s="77">
        <v>-1293.8938520303136</v>
      </c>
      <c r="H6" s="78">
        <v>-13.037972016620481</v>
      </c>
    </row>
    <row r="8" spans="1:27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</row>
    <row r="9" spans="1:27">
      <c r="B9" t="s">
        <v>12</v>
      </c>
      <c r="C9" s="22">
        <v>-0.4</v>
      </c>
      <c r="D9" s="22">
        <v>-0.2</v>
      </c>
      <c r="E9" s="22">
        <v>-0.1</v>
      </c>
      <c r="F9">
        <v>0</v>
      </c>
      <c r="G9" s="22">
        <v>0.1</v>
      </c>
      <c r="H9" s="22">
        <v>0.2</v>
      </c>
      <c r="I9" s="22">
        <v>0.3</v>
      </c>
      <c r="J9" s="22">
        <v>0.4</v>
      </c>
      <c r="K9" s="22">
        <v>0.5</v>
      </c>
      <c r="L9" s="22">
        <v>0.6</v>
      </c>
      <c r="M9" s="22">
        <v>0.7</v>
      </c>
      <c r="N9" s="22">
        <v>0.8</v>
      </c>
      <c r="O9" s="22">
        <v>0.9</v>
      </c>
      <c r="P9" s="22">
        <v>1</v>
      </c>
    </row>
    <row r="10" spans="1:27">
      <c r="B10" s="22">
        <v>-0.5</v>
      </c>
      <c r="C10" s="7">
        <f>$E$3*$C$9-$F$3*B10+$H$3</f>
        <v>5.3081290000000365</v>
      </c>
      <c r="D10" s="7">
        <f t="shared" ref="D10:D25" si="0">$E$3*$D$9-$F$3*B10+$H$3</f>
        <v>49.875709000000036</v>
      </c>
      <c r="E10" s="7">
        <f t="shared" ref="E10:E25" si="1">$E$3*$E$9-$F$3*B10+$H$3</f>
        <v>72.159499000000039</v>
      </c>
      <c r="F10" s="7">
        <f t="shared" ref="F10:F25" si="2">$E$3*$F$9-$F$3*B10+$H$3</f>
        <v>94.443289000000036</v>
      </c>
      <c r="G10" s="7">
        <f t="shared" ref="G10:G25" si="3">$E$3*$G$9-$F$3*B10+$H$3</f>
        <v>116.72707900000003</v>
      </c>
      <c r="H10" s="7">
        <f t="shared" ref="H10:H25" si="4">$E$3*$H$9-$F$3*B10+$H$3</f>
        <v>139.01086900000004</v>
      </c>
      <c r="I10" s="7">
        <f t="shared" ref="I10:I25" si="5">$E$3*$I$9-$F$3*B10+$H$3</f>
        <v>161.29465900000002</v>
      </c>
      <c r="J10" s="7">
        <f t="shared" ref="J10:J25" si="6">$E$3*$J$9-$F$3*B10+$H$3</f>
        <v>183.57844900000003</v>
      </c>
      <c r="K10" s="7">
        <f t="shared" ref="K10:K25" si="7">$E$3*$K$9-$F$3*B10+$H$3</f>
        <v>205.86223900000005</v>
      </c>
      <c r="L10" s="7">
        <f t="shared" ref="L10:L25" si="8">$E$3*$L$9-$F$3*B10+$H$3</f>
        <v>228.146029</v>
      </c>
      <c r="M10" s="7">
        <f t="shared" ref="M10:M25" si="9">$E$3*$M$9-$F$3*B10+$H$3</f>
        <v>250.42981900000001</v>
      </c>
      <c r="N10" s="7">
        <f t="shared" ref="N10:N25" si="10">$E$3*$N$9-$F$3*B10+$H$3</f>
        <v>272.71360900000002</v>
      </c>
      <c r="O10" s="7">
        <f t="shared" ref="O10:O25" si="11">$E$3*$O$9-$F$3*B10+$H$3</f>
        <v>294.99739900000003</v>
      </c>
      <c r="P10" s="7">
        <f t="shared" ref="P10:P25" si="12">$E$3*$P$9-$F$3*B10+$H$3</f>
        <v>317.28118900000004</v>
      </c>
      <c r="S10" t="s">
        <v>36</v>
      </c>
    </row>
    <row r="11" spans="1:27">
      <c r="B11" s="22">
        <v>-0.4</v>
      </c>
      <c r="C11" s="7">
        <f>$E$3*$C$9-$F$3*B11+$H$3</f>
        <v>-3.7966087999999658</v>
      </c>
      <c r="D11" s="7">
        <f t="shared" si="0"/>
        <v>40.770971200000034</v>
      </c>
      <c r="E11" s="7">
        <f t="shared" si="1"/>
        <v>63.05476120000003</v>
      </c>
      <c r="F11" s="7">
        <f t="shared" si="2"/>
        <v>85.33855120000004</v>
      </c>
      <c r="G11" s="7">
        <f t="shared" si="3"/>
        <v>107.62234120000004</v>
      </c>
      <c r="H11" s="7">
        <f t="shared" si="4"/>
        <v>129.90613120000003</v>
      </c>
      <c r="I11" s="7">
        <f t="shared" si="5"/>
        <v>152.18992120000001</v>
      </c>
      <c r="J11" s="7">
        <f t="shared" si="6"/>
        <v>174.47371120000003</v>
      </c>
      <c r="K11" s="7">
        <f t="shared" si="7"/>
        <v>196.75750120000004</v>
      </c>
      <c r="L11" s="7">
        <f t="shared" si="8"/>
        <v>219.04129120000002</v>
      </c>
      <c r="M11" s="7">
        <f t="shared" si="9"/>
        <v>241.32508120000003</v>
      </c>
      <c r="N11" s="7">
        <f t="shared" si="10"/>
        <v>263.60887120000007</v>
      </c>
      <c r="O11" s="7">
        <f t="shared" si="11"/>
        <v>285.89266120000002</v>
      </c>
      <c r="P11" s="7">
        <f t="shared" si="12"/>
        <v>308.17645120000003</v>
      </c>
      <c r="T11" t="s">
        <v>26</v>
      </c>
      <c r="U11">
        <f>($E$3*U13+$H$3)*$C$28-$C$29</f>
        <v>158.67093753731729</v>
      </c>
      <c r="V11">
        <f>($E$3*V13+$H$3)*$C$28-$C$29</f>
        <v>31.905304640811892</v>
      </c>
      <c r="W11">
        <f>($E$3*W13+$H$3)*$C$28-$C$29</f>
        <v>-3.9634849107414993E-2</v>
      </c>
      <c r="X11">
        <f>($E$3*X13+$H$3)*$C$28-$C$29</f>
        <v>1568.5583066122513</v>
      </c>
    </row>
    <row r="12" spans="1:27">
      <c r="B12" s="22">
        <v>-0.3</v>
      </c>
      <c r="C12" s="7">
        <f t="shared" ref="C12:C24" si="13">$E$3*$C$9-$F$3*B12+$H$3</f>
        <v>-12.901346599999982</v>
      </c>
      <c r="D12" s="7">
        <f t="shared" si="0"/>
        <v>31.666233400000021</v>
      </c>
      <c r="E12" s="7">
        <f t="shared" si="1"/>
        <v>53.950023400000021</v>
      </c>
      <c r="F12" s="7">
        <f t="shared" si="2"/>
        <v>76.233813400000017</v>
      </c>
      <c r="G12" s="7">
        <f t="shared" si="3"/>
        <v>98.517603400000013</v>
      </c>
      <c r="H12" s="7">
        <f t="shared" si="4"/>
        <v>120.80139340000002</v>
      </c>
      <c r="I12" s="7">
        <f t="shared" si="5"/>
        <v>143.08518340000001</v>
      </c>
      <c r="J12" s="7">
        <f t="shared" si="6"/>
        <v>165.36897340000002</v>
      </c>
      <c r="K12" s="7">
        <f t="shared" si="7"/>
        <v>187.65276340000003</v>
      </c>
      <c r="L12" s="7">
        <f t="shared" si="8"/>
        <v>209.93655340000001</v>
      </c>
      <c r="M12" s="7">
        <f t="shared" si="9"/>
        <v>232.22034340000002</v>
      </c>
      <c r="N12" s="7">
        <f t="shared" si="10"/>
        <v>254.50413340000003</v>
      </c>
      <c r="O12" s="7">
        <f t="shared" si="11"/>
        <v>276.78792340000007</v>
      </c>
      <c r="P12" s="7">
        <f t="shared" si="12"/>
        <v>299.07171340000002</v>
      </c>
      <c r="T12" t="s">
        <v>27</v>
      </c>
      <c r="Y12">
        <f>($E$3*Y13+$H$3)*$C$28-$C$29*0.5</f>
        <v>2.6802667375856117</v>
      </c>
      <c r="Z12">
        <f>($E$3*Z13+$H$3)*$C$28-$C$29*0.5</f>
        <v>0.14495407965557661</v>
      </c>
    </row>
    <row r="13" spans="1:27">
      <c r="B13" s="22">
        <v>-0.2</v>
      </c>
      <c r="C13" s="7">
        <f t="shared" si="13"/>
        <v>-22.006084399999978</v>
      </c>
      <c r="D13" s="7">
        <f t="shared" si="0"/>
        <v>22.561495600000018</v>
      </c>
      <c r="E13" s="7">
        <f t="shared" si="1"/>
        <v>44.845285600000018</v>
      </c>
      <c r="F13" s="7">
        <f t="shared" si="2"/>
        <v>67.129075600000021</v>
      </c>
      <c r="G13" s="7">
        <f t="shared" si="3"/>
        <v>89.412865600000018</v>
      </c>
      <c r="H13" s="7">
        <f t="shared" si="4"/>
        <v>111.69665560000001</v>
      </c>
      <c r="I13" s="7">
        <f t="shared" si="5"/>
        <v>133.9804456</v>
      </c>
      <c r="J13" s="7">
        <f t="shared" si="6"/>
        <v>156.26423560000001</v>
      </c>
      <c r="K13" s="7">
        <f t="shared" si="7"/>
        <v>178.54802560000002</v>
      </c>
      <c r="L13" s="7">
        <f t="shared" si="8"/>
        <v>200.8318156</v>
      </c>
      <c r="M13" s="7">
        <f t="shared" si="9"/>
        <v>223.11560560000001</v>
      </c>
      <c r="N13" s="7">
        <f t="shared" si="10"/>
        <v>245.39939560000002</v>
      </c>
      <c r="O13" s="7">
        <f t="shared" si="11"/>
        <v>267.6831856</v>
      </c>
      <c r="P13" s="7">
        <f t="shared" si="12"/>
        <v>289.96697560000001</v>
      </c>
      <c r="S13" s="13"/>
      <c r="T13" s="13" t="s">
        <v>37</v>
      </c>
      <c r="U13" s="88">
        <v>0.3</v>
      </c>
      <c r="V13" s="88">
        <v>0.25</v>
      </c>
      <c r="W13" s="89">
        <v>0.2374</v>
      </c>
      <c r="X13" s="88">
        <v>0.85609999999999997</v>
      </c>
      <c r="Y13" s="88">
        <v>0.01</v>
      </c>
      <c r="Z13" s="89">
        <v>8.9999999999999993E-3</v>
      </c>
      <c r="AA13" s="88"/>
    </row>
    <row r="14" spans="1:27">
      <c r="B14" s="22">
        <v>-0.1</v>
      </c>
      <c r="C14" s="7">
        <f t="shared" si="13"/>
        <v>-31.110822199999987</v>
      </c>
      <c r="D14" s="7">
        <f t="shared" si="0"/>
        <v>13.456757800000013</v>
      </c>
      <c r="E14" s="7">
        <f t="shared" si="1"/>
        <v>35.740547800000009</v>
      </c>
      <c r="F14" s="7">
        <f t="shared" si="2"/>
        <v>58.024337800000012</v>
      </c>
      <c r="G14" s="7">
        <f t="shared" si="3"/>
        <v>80.308127800000008</v>
      </c>
      <c r="H14" s="7">
        <f t="shared" si="4"/>
        <v>102.5919178</v>
      </c>
      <c r="I14" s="7">
        <f t="shared" si="5"/>
        <v>124.8757078</v>
      </c>
      <c r="J14" s="7">
        <f t="shared" si="6"/>
        <v>147.1594978</v>
      </c>
      <c r="K14" s="7">
        <f t="shared" si="7"/>
        <v>169.44328780000001</v>
      </c>
      <c r="L14" s="7">
        <f t="shared" si="8"/>
        <v>191.72707779999999</v>
      </c>
      <c r="M14" s="7">
        <f t="shared" si="9"/>
        <v>214.0108678</v>
      </c>
      <c r="N14" s="7">
        <f t="shared" si="10"/>
        <v>236.29465780000001</v>
      </c>
      <c r="O14" s="7">
        <f t="shared" si="11"/>
        <v>258.57844780000005</v>
      </c>
      <c r="P14" s="7">
        <f t="shared" si="12"/>
        <v>280.8622378</v>
      </c>
      <c r="S14" t="s">
        <v>34</v>
      </c>
    </row>
    <row r="15" spans="1:27">
      <c r="B15" s="22">
        <v>0</v>
      </c>
      <c r="C15" s="7">
        <f t="shared" si="13"/>
        <v>-40.215559999999996</v>
      </c>
      <c r="D15" s="7">
        <f t="shared" si="0"/>
        <v>4.3520200000000031</v>
      </c>
      <c r="E15" s="7">
        <f t="shared" si="1"/>
        <v>26.635810000000003</v>
      </c>
      <c r="F15" s="7">
        <f t="shared" si="2"/>
        <v>48.919600000000003</v>
      </c>
      <c r="G15" s="7">
        <f t="shared" si="3"/>
        <v>71.203389999999999</v>
      </c>
      <c r="H15" s="7">
        <f t="shared" si="4"/>
        <v>93.487179999999995</v>
      </c>
      <c r="I15" s="7">
        <f t="shared" si="5"/>
        <v>115.77096999999999</v>
      </c>
      <c r="J15" s="7">
        <f t="shared" si="6"/>
        <v>138.05475999999999</v>
      </c>
      <c r="K15" s="7">
        <f t="shared" si="7"/>
        <v>160.33855</v>
      </c>
      <c r="L15" s="7">
        <f t="shared" si="8"/>
        <v>182.62233999999998</v>
      </c>
      <c r="M15" s="7">
        <f t="shared" si="9"/>
        <v>204.90612999999999</v>
      </c>
      <c r="N15" s="7">
        <f t="shared" si="10"/>
        <v>227.18992</v>
      </c>
      <c r="O15" s="7">
        <f t="shared" si="11"/>
        <v>249.47371000000001</v>
      </c>
      <c r="P15" s="7">
        <f t="shared" si="12"/>
        <v>271.75749999999999</v>
      </c>
      <c r="T15" t="s">
        <v>26</v>
      </c>
      <c r="U15">
        <f>(-$F$3*U17+$H$3)*$C$28-$C$29</f>
        <v>-83.982307730185994</v>
      </c>
      <c r="V15">
        <f>(-$F$3*V17+$H$3)*$C$28-$C$29</f>
        <v>2.7649822304056215E-2</v>
      </c>
    </row>
    <row r="16" spans="1:27">
      <c r="B16" s="22">
        <v>0.1</v>
      </c>
      <c r="C16" s="7">
        <f t="shared" si="13"/>
        <v>-49.320297800000006</v>
      </c>
      <c r="D16" s="7">
        <f t="shared" si="0"/>
        <v>-4.7527178000000063</v>
      </c>
      <c r="E16" s="7">
        <f t="shared" si="1"/>
        <v>17.531072199999997</v>
      </c>
      <c r="F16" s="7">
        <f t="shared" si="2"/>
        <v>39.814862199999993</v>
      </c>
      <c r="G16" s="7">
        <f t="shared" si="3"/>
        <v>62.098652199999997</v>
      </c>
      <c r="H16" s="7">
        <f t="shared" si="4"/>
        <v>84.382442199999986</v>
      </c>
      <c r="I16" s="7">
        <f t="shared" si="5"/>
        <v>106.66623219999998</v>
      </c>
      <c r="J16" s="7">
        <f t="shared" si="6"/>
        <v>128.95002219999998</v>
      </c>
      <c r="K16" s="7">
        <f t="shared" si="7"/>
        <v>151.23381219999999</v>
      </c>
      <c r="L16" s="7">
        <f t="shared" si="8"/>
        <v>173.51760219999997</v>
      </c>
      <c r="M16" s="7">
        <f t="shared" si="9"/>
        <v>195.80139219999998</v>
      </c>
      <c r="N16" s="7">
        <f t="shared" si="10"/>
        <v>218.08518219999999</v>
      </c>
      <c r="O16" s="7">
        <f t="shared" si="11"/>
        <v>240.3689722</v>
      </c>
      <c r="P16" s="7">
        <f t="shared" si="12"/>
        <v>262.65276219999998</v>
      </c>
      <c r="T16" t="s">
        <v>27</v>
      </c>
      <c r="U16">
        <f>(-$F$3*U17+$H$3)*$C$28-$C$29*0.5</f>
        <v>495.26769226981401</v>
      </c>
      <c r="V16">
        <f>(-$F$3*V17+$H$3)*$C$28-$C$29*0.5</f>
        <v>579.27764982230406</v>
      </c>
      <c r="W16">
        <f>(-$F$3*W17+$H$3)*$C$28-$C$29*0.5</f>
        <v>49.838817453898628</v>
      </c>
      <c r="X16">
        <f>(-$F$3*X17+$H$3)*$C$28-$C$29*0.5</f>
        <v>-22.672859841715422</v>
      </c>
      <c r="Y16">
        <f>(-$F$3*Y17+$H$3)*$C$28-$C$29*0.5</f>
        <v>1.2936340769556409E-2</v>
      </c>
    </row>
    <row r="17" spans="1:25">
      <c r="B17" s="22">
        <v>0.2</v>
      </c>
      <c r="C17" s="7">
        <f t="shared" si="13"/>
        <v>-58.425035600000015</v>
      </c>
      <c r="D17" s="7">
        <f t="shared" si="0"/>
        <v>-13.857455600000009</v>
      </c>
      <c r="E17" s="7">
        <f t="shared" si="1"/>
        <v>8.4263343999999876</v>
      </c>
      <c r="F17" s="7">
        <f t="shared" si="2"/>
        <v>30.710124399999987</v>
      </c>
      <c r="G17" s="7">
        <f t="shared" si="3"/>
        <v>52.993914399999987</v>
      </c>
      <c r="H17" s="7">
        <f t="shared" si="4"/>
        <v>75.27770439999999</v>
      </c>
      <c r="I17" s="7">
        <f t="shared" si="5"/>
        <v>97.561494399999972</v>
      </c>
      <c r="J17" s="7">
        <f t="shared" si="6"/>
        <v>119.84528439999998</v>
      </c>
      <c r="K17" s="7">
        <f t="shared" si="7"/>
        <v>142.12907439999998</v>
      </c>
      <c r="L17" s="7">
        <f t="shared" si="8"/>
        <v>164.41286439999996</v>
      </c>
      <c r="M17" s="7">
        <f t="shared" si="9"/>
        <v>186.69665439999997</v>
      </c>
      <c r="N17" s="7">
        <f t="shared" si="10"/>
        <v>208.98044439999998</v>
      </c>
      <c r="O17" s="7">
        <f t="shared" si="11"/>
        <v>231.26423439999999</v>
      </c>
      <c r="P17" s="7">
        <f t="shared" si="12"/>
        <v>253.54802439999997</v>
      </c>
      <c r="T17" s="13" t="s">
        <v>39</v>
      </c>
      <c r="U17" s="88">
        <v>-0.5</v>
      </c>
      <c r="V17" s="89">
        <v>-0.58109999999999995</v>
      </c>
      <c r="W17" s="88">
        <v>-7.0000000000000007E-2</v>
      </c>
      <c r="X17" s="88">
        <v>0</v>
      </c>
      <c r="Y17" s="89">
        <v>-2.1899999999999999E-2</v>
      </c>
    </row>
    <row r="18" spans="1:25">
      <c r="B18" s="22">
        <v>0.3</v>
      </c>
      <c r="C18" s="7">
        <f t="shared" si="13"/>
        <v>-67.52977340000001</v>
      </c>
      <c r="D18" s="7">
        <f t="shared" si="0"/>
        <v>-22.962193400000018</v>
      </c>
      <c r="E18" s="7">
        <f t="shared" si="1"/>
        <v>-0.67840340000001476</v>
      </c>
      <c r="F18" s="7">
        <f t="shared" si="2"/>
        <v>21.605386599999985</v>
      </c>
      <c r="G18" s="7">
        <f t="shared" si="3"/>
        <v>43.889176599999985</v>
      </c>
      <c r="H18" s="7">
        <f t="shared" si="4"/>
        <v>66.172966599999981</v>
      </c>
      <c r="I18" s="7">
        <f t="shared" si="5"/>
        <v>88.456756599999977</v>
      </c>
      <c r="J18" s="7">
        <f t="shared" si="6"/>
        <v>110.74054659999999</v>
      </c>
      <c r="K18" s="7">
        <f t="shared" si="7"/>
        <v>133.02433659999997</v>
      </c>
      <c r="L18" s="7">
        <f t="shared" si="8"/>
        <v>155.30812659999998</v>
      </c>
      <c r="M18" s="7">
        <f t="shared" si="9"/>
        <v>177.59191659999996</v>
      </c>
      <c r="N18" s="7">
        <f t="shared" si="10"/>
        <v>199.87570659999997</v>
      </c>
      <c r="O18" s="7">
        <f t="shared" si="11"/>
        <v>222.15949659999998</v>
      </c>
      <c r="P18" s="7">
        <f t="shared" si="12"/>
        <v>244.44328659999996</v>
      </c>
    </row>
    <row r="19" spans="1:25">
      <c r="B19" s="22">
        <v>0.4</v>
      </c>
      <c r="C19" s="7">
        <f t="shared" si="13"/>
        <v>-76.63451120000002</v>
      </c>
      <c r="D19" s="7">
        <f t="shared" si="0"/>
        <v>-32.066931200000028</v>
      </c>
      <c r="E19" s="7">
        <f t="shared" si="1"/>
        <v>-9.7831412000000313</v>
      </c>
      <c r="F19" s="7">
        <f t="shared" si="2"/>
        <v>12.500648799999972</v>
      </c>
      <c r="G19" s="7">
        <f t="shared" si="3"/>
        <v>34.784438799999975</v>
      </c>
      <c r="H19" s="7">
        <f t="shared" si="4"/>
        <v>57.068228799999972</v>
      </c>
      <c r="I19" s="7">
        <f t="shared" si="5"/>
        <v>79.352018799999968</v>
      </c>
      <c r="J19" s="7">
        <f t="shared" si="6"/>
        <v>101.63580879999998</v>
      </c>
      <c r="K19" s="7">
        <f t="shared" si="7"/>
        <v>123.91959879999996</v>
      </c>
      <c r="L19" s="7">
        <f t="shared" si="8"/>
        <v>146.20338879999994</v>
      </c>
      <c r="M19" s="7">
        <f t="shared" si="9"/>
        <v>168.48717879999995</v>
      </c>
      <c r="N19" s="7">
        <f t="shared" si="10"/>
        <v>190.77096879999996</v>
      </c>
      <c r="O19" s="7">
        <f t="shared" si="11"/>
        <v>213.05475879999997</v>
      </c>
      <c r="P19" s="7">
        <f t="shared" si="12"/>
        <v>235.33854879999996</v>
      </c>
    </row>
    <row r="20" spans="1:25">
      <c r="B20" s="22">
        <v>0.5</v>
      </c>
      <c r="C20" s="7">
        <f t="shared" si="13"/>
        <v>-85.739249000000029</v>
      </c>
      <c r="D20" s="7">
        <f t="shared" si="0"/>
        <v>-41.171669000000037</v>
      </c>
      <c r="E20" s="7">
        <f t="shared" si="1"/>
        <v>-18.887879000000027</v>
      </c>
      <c r="F20" s="7">
        <f t="shared" si="2"/>
        <v>3.3959109999999697</v>
      </c>
      <c r="G20" s="7">
        <f t="shared" si="3"/>
        <v>25.679700999999969</v>
      </c>
      <c r="H20" s="7">
        <f t="shared" si="4"/>
        <v>47.963490999999969</v>
      </c>
      <c r="I20" s="7">
        <f t="shared" si="5"/>
        <v>70.247280999999958</v>
      </c>
      <c r="J20" s="7">
        <f t="shared" si="6"/>
        <v>92.531070999999969</v>
      </c>
      <c r="K20" s="7">
        <f t="shared" si="7"/>
        <v>114.81486099999996</v>
      </c>
      <c r="L20" s="7">
        <f t="shared" si="8"/>
        <v>137.09865099999996</v>
      </c>
      <c r="M20" s="7">
        <f t="shared" si="9"/>
        <v>159.38244099999997</v>
      </c>
      <c r="N20" s="7">
        <f t="shared" si="10"/>
        <v>181.66623099999998</v>
      </c>
      <c r="O20" s="7">
        <f t="shared" si="11"/>
        <v>203.95002099999999</v>
      </c>
      <c r="P20" s="7">
        <f t="shared" si="12"/>
        <v>226.23381099999995</v>
      </c>
    </row>
    <row r="21" spans="1:25">
      <c r="B21" s="22">
        <v>0.6</v>
      </c>
      <c r="C21" s="7">
        <f t="shared" si="13"/>
        <v>-94.843986800000039</v>
      </c>
      <c r="D21" s="7">
        <f t="shared" si="0"/>
        <v>-50.276406800000032</v>
      </c>
      <c r="E21" s="7">
        <f t="shared" si="1"/>
        <v>-27.992616800000036</v>
      </c>
      <c r="F21" s="7">
        <f t="shared" si="2"/>
        <v>-5.7088268000000326</v>
      </c>
      <c r="G21" s="7">
        <f t="shared" si="3"/>
        <v>16.574963199999971</v>
      </c>
      <c r="H21" s="7">
        <f t="shared" si="4"/>
        <v>38.858753199999967</v>
      </c>
      <c r="I21" s="7">
        <f t="shared" si="5"/>
        <v>61.142543199999956</v>
      </c>
      <c r="J21" s="7">
        <f t="shared" si="6"/>
        <v>83.426333199999959</v>
      </c>
      <c r="K21" s="7">
        <f t="shared" si="7"/>
        <v>105.71012319999997</v>
      </c>
      <c r="L21" s="7">
        <f t="shared" si="8"/>
        <v>127.99391319999995</v>
      </c>
      <c r="M21" s="7">
        <f t="shared" si="9"/>
        <v>150.27770319999996</v>
      </c>
      <c r="N21" s="7">
        <f t="shared" si="10"/>
        <v>172.56149319999997</v>
      </c>
      <c r="O21" s="7">
        <f t="shared" si="11"/>
        <v>194.84528319999998</v>
      </c>
      <c r="P21" s="7">
        <f t="shared" si="12"/>
        <v>217.12907319999997</v>
      </c>
    </row>
    <row r="22" spans="1:25">
      <c r="B22" s="22">
        <v>0.7</v>
      </c>
      <c r="C22" s="7">
        <f t="shared" si="13"/>
        <v>-103.94872460000005</v>
      </c>
      <c r="D22" s="7">
        <f t="shared" si="0"/>
        <v>-59.381144600000042</v>
      </c>
      <c r="E22" s="7">
        <f t="shared" si="1"/>
        <v>-37.097354600000045</v>
      </c>
      <c r="F22" s="7">
        <f t="shared" si="2"/>
        <v>-14.813564600000042</v>
      </c>
      <c r="G22" s="7">
        <f t="shared" si="3"/>
        <v>7.4702253999999613</v>
      </c>
      <c r="H22" s="7">
        <f t="shared" si="4"/>
        <v>29.754015399999957</v>
      </c>
      <c r="I22" s="7">
        <f t="shared" si="5"/>
        <v>52.037805399999947</v>
      </c>
      <c r="J22" s="7">
        <f t="shared" si="6"/>
        <v>74.32159539999995</v>
      </c>
      <c r="K22" s="7">
        <f t="shared" si="7"/>
        <v>96.60538539999996</v>
      </c>
      <c r="L22" s="7">
        <f t="shared" si="8"/>
        <v>118.88917539999994</v>
      </c>
      <c r="M22" s="7">
        <f t="shared" si="9"/>
        <v>141.17296539999995</v>
      </c>
      <c r="N22" s="7">
        <f t="shared" si="10"/>
        <v>163.45675539999996</v>
      </c>
      <c r="O22" s="7">
        <f t="shared" si="11"/>
        <v>185.74054539999997</v>
      </c>
      <c r="P22" s="7">
        <f t="shared" si="12"/>
        <v>208.02433539999996</v>
      </c>
    </row>
    <row r="23" spans="1:25">
      <c r="B23" s="22">
        <v>0.8</v>
      </c>
      <c r="C23" s="7">
        <f t="shared" si="13"/>
        <v>-113.05346240000006</v>
      </c>
      <c r="D23" s="7">
        <f t="shared" si="0"/>
        <v>-68.485882400000065</v>
      </c>
      <c r="E23" s="7">
        <f t="shared" si="1"/>
        <v>-46.202092400000055</v>
      </c>
      <c r="F23" s="7">
        <f t="shared" si="2"/>
        <v>-23.918302400000059</v>
      </c>
      <c r="G23" s="7">
        <f t="shared" si="3"/>
        <v>-1.6345124000000624</v>
      </c>
      <c r="H23" s="7">
        <f t="shared" si="4"/>
        <v>20.649277599999941</v>
      </c>
      <c r="I23" s="7">
        <f t="shared" si="5"/>
        <v>42.93306759999993</v>
      </c>
      <c r="J23" s="7">
        <f t="shared" si="6"/>
        <v>65.21685759999994</v>
      </c>
      <c r="K23" s="7">
        <f t="shared" si="7"/>
        <v>87.500647599999937</v>
      </c>
      <c r="L23" s="7">
        <f t="shared" si="8"/>
        <v>109.78443759999992</v>
      </c>
      <c r="M23" s="7">
        <f t="shared" si="9"/>
        <v>132.06822759999994</v>
      </c>
      <c r="N23" s="7">
        <f t="shared" si="10"/>
        <v>154.35201759999995</v>
      </c>
      <c r="O23" s="7">
        <f t="shared" si="11"/>
        <v>176.63580759999996</v>
      </c>
      <c r="P23" s="7">
        <f t="shared" si="12"/>
        <v>198.91959759999992</v>
      </c>
    </row>
    <row r="24" spans="1:25">
      <c r="B24" s="22">
        <v>0.9</v>
      </c>
      <c r="C24" s="7">
        <f t="shared" si="13"/>
        <v>-122.15820020000007</v>
      </c>
      <c r="D24" s="7">
        <f t="shared" si="0"/>
        <v>-77.590620200000046</v>
      </c>
      <c r="E24" s="7">
        <f t="shared" si="1"/>
        <v>-55.30683020000005</v>
      </c>
      <c r="F24" s="7">
        <f t="shared" si="2"/>
        <v>-33.023040200000054</v>
      </c>
      <c r="G24" s="7">
        <f t="shared" si="3"/>
        <v>-10.739250200000058</v>
      </c>
      <c r="H24" s="7">
        <f t="shared" si="4"/>
        <v>11.544539799999946</v>
      </c>
      <c r="I24" s="7">
        <f t="shared" si="5"/>
        <v>33.828329799999935</v>
      </c>
      <c r="J24" s="7">
        <f t="shared" si="6"/>
        <v>56.112119799999945</v>
      </c>
      <c r="K24" s="7">
        <f t="shared" si="7"/>
        <v>78.395909799999941</v>
      </c>
      <c r="L24" s="7">
        <f t="shared" si="8"/>
        <v>100.67969979999992</v>
      </c>
      <c r="M24" s="7">
        <f t="shared" si="9"/>
        <v>122.96348979999993</v>
      </c>
      <c r="N24" s="7">
        <f t="shared" si="10"/>
        <v>145.24727979999994</v>
      </c>
      <c r="O24" s="7">
        <f t="shared" si="11"/>
        <v>167.53106979999995</v>
      </c>
      <c r="P24" s="7">
        <f t="shared" si="12"/>
        <v>189.81485979999994</v>
      </c>
    </row>
    <row r="25" spans="1:25">
      <c r="B25" s="22">
        <v>1</v>
      </c>
      <c r="C25" s="7">
        <f>$E$3*$C$9-$F$3*B25+$H$3</f>
        <v>-131.26293800000008</v>
      </c>
      <c r="D25" s="7">
        <f t="shared" si="0"/>
        <v>-86.695358000000056</v>
      </c>
      <c r="E25" s="7">
        <f t="shared" si="1"/>
        <v>-64.411568000000059</v>
      </c>
      <c r="F25" s="7">
        <f t="shared" si="2"/>
        <v>-42.127778000000063</v>
      </c>
      <c r="G25" s="7">
        <f t="shared" si="3"/>
        <v>-19.843988000000067</v>
      </c>
      <c r="H25" s="7">
        <f t="shared" si="4"/>
        <v>2.4398019999999363</v>
      </c>
      <c r="I25" s="7">
        <f t="shared" si="5"/>
        <v>24.723591999999925</v>
      </c>
      <c r="J25" s="7">
        <f t="shared" si="6"/>
        <v>47.007381999999936</v>
      </c>
      <c r="K25" s="7">
        <f t="shared" si="7"/>
        <v>69.291171999999932</v>
      </c>
      <c r="L25" s="7">
        <f t="shared" si="8"/>
        <v>91.574961999999914</v>
      </c>
      <c r="M25" s="7">
        <f t="shared" si="9"/>
        <v>113.85875199999992</v>
      </c>
      <c r="N25" s="7">
        <f t="shared" si="10"/>
        <v>136.14254199999993</v>
      </c>
      <c r="O25" s="7">
        <f t="shared" si="11"/>
        <v>158.42633199999995</v>
      </c>
      <c r="P25" s="7">
        <f t="shared" si="12"/>
        <v>180.71012199999993</v>
      </c>
    </row>
    <row r="26" spans="1:25">
      <c r="A26" s="22"/>
    </row>
    <row r="27" spans="1:25">
      <c r="A27" s="22"/>
      <c r="B27" t="s">
        <v>13</v>
      </c>
      <c r="C27">
        <v>6.0999999999999999E-2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5">
      <c r="B28" t="s">
        <v>14</v>
      </c>
      <c r="C28">
        <f>SUM(E28:X28)</f>
        <v>11.37738534571592</v>
      </c>
      <c r="E28">
        <f>1/($C$27+1)^E27</f>
        <v>0.94250706880301605</v>
      </c>
      <c r="F28">
        <f>1/($C$27+1)^F27</f>
        <v>0.8883195747436532</v>
      </c>
      <c r="G28">
        <f>1/($C$27+1)^G27</f>
        <v>0.83724747855198234</v>
      </c>
      <c r="H28">
        <f t="shared" ref="H28:X28" si="14">1/($C$27+1)^H27</f>
        <v>0.78911166687274492</v>
      </c>
      <c r="I28">
        <f t="shared" si="14"/>
        <v>0.74374332410249289</v>
      </c>
      <c r="J28">
        <f t="shared" si="14"/>
        <v>0.70098334034165199</v>
      </c>
      <c r="K28">
        <f t="shared" si="14"/>
        <v>0.66068175338515756</v>
      </c>
      <c r="L28">
        <f t="shared" si="14"/>
        <v>0.62269722279468198</v>
      </c>
      <c r="M28">
        <f t="shared" si="14"/>
        <v>0.58689653420799437</v>
      </c>
      <c r="N28">
        <f t="shared" si="14"/>
        <v>0.55315413214702569</v>
      </c>
      <c r="O28">
        <f t="shared" si="14"/>
        <v>0.52135167968616947</v>
      </c>
      <c r="P28">
        <f t="shared" si="14"/>
        <v>0.49137764343654056</v>
      </c>
      <c r="Q28">
        <f t="shared" si="14"/>
        <v>0.46312690239070731</v>
      </c>
      <c r="R28">
        <f t="shared" si="14"/>
        <v>0.43650037925608609</v>
      </c>
      <c r="S28">
        <f t="shared" si="14"/>
        <v>0.41140469298405857</v>
      </c>
      <c r="T28">
        <f t="shared" si="14"/>
        <v>0.38775183127620977</v>
      </c>
      <c r="U28">
        <f t="shared" si="14"/>
        <v>0.36545884191914213</v>
      </c>
      <c r="V28">
        <f t="shared" si="14"/>
        <v>0.34444754186535548</v>
      </c>
      <c r="W28">
        <f t="shared" si="14"/>
        <v>0.32464424303992034</v>
      </c>
      <c r="X28">
        <f t="shared" si="14"/>
        <v>0.30597949391132928</v>
      </c>
    </row>
    <row r="29" spans="1:25">
      <c r="B29" t="s">
        <v>15</v>
      </c>
      <c r="C29">
        <v>1158.5</v>
      </c>
    </row>
    <row r="30" spans="1:25">
      <c r="B30" t="s">
        <v>16</v>
      </c>
      <c r="C30">
        <v>0.5</v>
      </c>
    </row>
    <row r="32" spans="1:25" ht="22.8" customHeight="1">
      <c r="A32" s="104" t="s">
        <v>18</v>
      </c>
      <c r="B32" s="108" t="s">
        <v>40</v>
      </c>
      <c r="C32" s="108"/>
      <c r="D32" s="108"/>
      <c r="E32" s="108"/>
      <c r="F32" s="108"/>
      <c r="G32" s="108"/>
      <c r="H32" s="108"/>
      <c r="I32" s="100"/>
      <c r="J32" s="100"/>
      <c r="K32" s="60"/>
      <c r="L32" s="60"/>
      <c r="M32" s="60"/>
      <c r="N32" s="60"/>
      <c r="O32" s="60"/>
    </row>
    <row r="33" spans="1:15" s="57" customFormat="1" ht="21" customHeight="1">
      <c r="A33" s="104"/>
      <c r="B33" s="56">
        <v>-0.4</v>
      </c>
      <c r="C33" s="61">
        <f>-$C$29+C11*$C$28</f>
        <v>-1201.6954813245356</v>
      </c>
      <c r="D33" s="61">
        <f>-$C$29+D11*$C$28</f>
        <v>-694.63294973851384</v>
      </c>
      <c r="E33" s="61">
        <f>-$C$29+F11*$C$28</f>
        <v>-187.57041815249181</v>
      </c>
      <c r="F33" s="62">
        <f>-$C$29+H11*$C$28</f>
        <v>319.49211343352999</v>
      </c>
      <c r="G33" s="62">
        <f>-$C$29+J11*$C$28</f>
        <v>826.5546450195518</v>
      </c>
      <c r="H33" s="62">
        <f>-$C$29+L11*$C$28</f>
        <v>1333.6171766055736</v>
      </c>
      <c r="I33" s="62">
        <f>-$C$29+N11*$C$28</f>
        <v>1840.6797081915961</v>
      </c>
      <c r="J33" s="93"/>
    </row>
    <row r="34" spans="1:15" s="57" customFormat="1" ht="21" customHeight="1">
      <c r="A34" s="104"/>
      <c r="B34" s="56">
        <v>-0.2</v>
      </c>
      <c r="C34" s="61">
        <f>-$C$29+C13*$C$28</f>
        <v>-1408.8717021691475</v>
      </c>
      <c r="D34" s="61">
        <f>-$C$29+D13*$C$28</f>
        <v>-901.80917058312559</v>
      </c>
      <c r="E34" s="61">
        <f>-$C$29+F13*$C$28</f>
        <v>-394.74663899710356</v>
      </c>
      <c r="F34" s="62">
        <f>-$C$29+H13*$C$28</f>
        <v>112.31589258891813</v>
      </c>
      <c r="G34" s="62">
        <f>-$C$29+J13*$C$28</f>
        <v>619.37842417494016</v>
      </c>
      <c r="H34" s="62">
        <f>-$C$29+L13*$C$28</f>
        <v>1126.440955760962</v>
      </c>
      <c r="I34" s="62">
        <f>-$C$29+N13*$C$28</f>
        <v>1633.503487346984</v>
      </c>
      <c r="J34" s="93"/>
      <c r="K34" s="58"/>
    </row>
    <row r="35" spans="1:15" s="57" customFormat="1" ht="21" customHeight="1">
      <c r="A35" s="104"/>
      <c r="B35" s="56">
        <v>0</v>
      </c>
      <c r="C35" s="61">
        <f>-$C$29+C15*$C$28</f>
        <v>-1616.0479230137594</v>
      </c>
      <c r="D35" s="61">
        <f>-$C$29+D15*$C$28</f>
        <v>-1108.9853914277373</v>
      </c>
      <c r="E35" s="61">
        <v>-593.70000000000005</v>
      </c>
      <c r="F35" s="61">
        <f>-$C$29+H15*$C$28</f>
        <v>-94.860328255693503</v>
      </c>
      <c r="G35" s="62">
        <f>-$C$29+J15*$C$28</f>
        <v>412.2022033303283</v>
      </c>
      <c r="H35" s="62">
        <f>-$C$29+L15*$C$28</f>
        <v>919.26473491634988</v>
      </c>
      <c r="I35" s="62">
        <f>-$C$29+N15*$C$28</f>
        <v>1426.3272665023724</v>
      </c>
      <c r="J35" s="93"/>
      <c r="K35" s="58"/>
    </row>
    <row r="36" spans="1:15" s="57" customFormat="1" ht="21" customHeight="1">
      <c r="A36" s="104"/>
      <c r="B36" s="56">
        <v>0.2</v>
      </c>
      <c r="C36" s="61">
        <f>-$C$29+C17*$C$28</f>
        <v>-1823.224143858371</v>
      </c>
      <c r="D36" s="61">
        <f>-$C$29+D17*$C$28</f>
        <v>-1316.1616122723492</v>
      </c>
      <c r="E36" s="61">
        <f>-$C$29+F17*$C$28</f>
        <v>-809.09908068632717</v>
      </c>
      <c r="F36" s="61">
        <f>-$C$29+H17*$C$28</f>
        <v>-302.03654910030525</v>
      </c>
      <c r="G36" s="62">
        <f>-$C$29+J17*$C$28</f>
        <v>205.02598248571667</v>
      </c>
      <c r="H36" s="62">
        <f>-$C$29+L17*$C$28</f>
        <v>712.08851407173825</v>
      </c>
      <c r="I36" s="62">
        <f>-$C$29+N17*$C$28</f>
        <v>1219.1510456577603</v>
      </c>
      <c r="J36" s="93"/>
      <c r="K36" s="58"/>
    </row>
    <row r="37" spans="1:15" s="57" customFormat="1" ht="21" customHeight="1">
      <c r="A37" s="104"/>
      <c r="B37" s="56">
        <v>0.4</v>
      </c>
      <c r="C37" s="61">
        <f>-$C$29+C19*$C$28</f>
        <v>-2030.4003647029826</v>
      </c>
      <c r="D37" s="61">
        <f>-$C$29+D19*$C$28</f>
        <v>-1523.3378331169611</v>
      </c>
      <c r="E37" s="61">
        <f>-$C$29+F19*$C$28</f>
        <v>-1016.275301530939</v>
      </c>
      <c r="F37" s="61">
        <f>-$C$29+H19*$C$28</f>
        <v>-509.21276994491711</v>
      </c>
      <c r="G37" s="61">
        <f>-$C$29+J19*$C$28</f>
        <v>-2.1502383588951943</v>
      </c>
      <c r="H37" s="62">
        <f>-$C$29+L19*$C$28</f>
        <v>504.91229322712638</v>
      </c>
      <c r="I37" s="62">
        <f>-$C$29+N19*$C$28</f>
        <v>1011.9748248131486</v>
      </c>
      <c r="J37" s="93"/>
      <c r="K37" s="58"/>
    </row>
    <row r="38" spans="1:15" s="57" customFormat="1" ht="21" customHeight="1">
      <c r="A38" s="104"/>
      <c r="B38" s="56">
        <v>0.6</v>
      </c>
      <c r="C38" s="61">
        <f>-$C$29+C21*$C$28</f>
        <v>-2237.5765855475947</v>
      </c>
      <c r="D38" s="61">
        <f>-$C$29+D21*$C$28</f>
        <v>-1730.5140539615727</v>
      </c>
      <c r="E38" s="61">
        <f>-$C$29+F21*$C$28</f>
        <v>-1223.4515223755507</v>
      </c>
      <c r="F38" s="61">
        <f>-$C$29+H21*$C$28</f>
        <v>-716.38899078952875</v>
      </c>
      <c r="G38" s="61">
        <f>-$C$29+J21*$C$28</f>
        <v>-209.32645920350694</v>
      </c>
      <c r="H38" s="62">
        <f>-$C$29+L21*$C$28</f>
        <v>297.73607238251498</v>
      </c>
      <c r="I38" s="62">
        <f>-$C$29+N21*$C$28</f>
        <v>804.79860396853701</v>
      </c>
      <c r="J38" s="93"/>
    </row>
    <row r="39" spans="1:15" s="57" customFormat="1" ht="21" customHeight="1">
      <c r="A39" s="104"/>
      <c r="B39" s="56">
        <v>0.8</v>
      </c>
      <c r="C39" s="61">
        <f>-$C$29+C23*$C$28</f>
        <v>-2444.7528063922064</v>
      </c>
      <c r="D39" s="61">
        <f>-$C$29+D23*$C$28</f>
        <v>-1937.6902748061846</v>
      </c>
      <c r="E39" s="61">
        <f>-$C$29+F23*$C$28</f>
        <v>-1430.6277432201625</v>
      </c>
      <c r="F39" s="61">
        <f>-$C$29+H23*$C$28</f>
        <v>-923.56521163414072</v>
      </c>
      <c r="G39" s="61">
        <f>-$C$29+J23*$C$28</f>
        <v>-416.50268004811869</v>
      </c>
      <c r="H39" s="62">
        <f>-$C$29+L23*$C$28</f>
        <v>90.559851537902887</v>
      </c>
      <c r="I39" s="62">
        <f>-$C$29+N23*$C$28</f>
        <v>597.62238312392537</v>
      </c>
      <c r="J39" s="93"/>
    </row>
    <row r="40" spans="1:15" s="57" customFormat="1" ht="21" customHeight="1">
      <c r="A40" s="104"/>
      <c r="B40" s="56"/>
      <c r="C40" s="56">
        <v>-0.4</v>
      </c>
      <c r="D40" s="56">
        <v>-0.2</v>
      </c>
      <c r="E40" s="56">
        <v>0</v>
      </c>
      <c r="F40" s="56">
        <v>0.2</v>
      </c>
      <c r="G40" s="56">
        <v>0.4</v>
      </c>
      <c r="H40" s="56">
        <v>0.6</v>
      </c>
      <c r="I40" s="56">
        <v>0.8</v>
      </c>
      <c r="J40" s="95"/>
    </row>
    <row r="41" spans="1:15" ht="21" customHeight="1">
      <c r="A41" s="102"/>
      <c r="B41" s="28"/>
      <c r="C41" s="103" t="s">
        <v>17</v>
      </c>
      <c r="D41" s="103"/>
      <c r="E41" s="103"/>
      <c r="F41" s="103"/>
      <c r="G41" s="103"/>
      <c r="H41" s="103"/>
      <c r="I41" s="103"/>
      <c r="J41" s="27"/>
    </row>
    <row r="42" spans="1:15" ht="15.6">
      <c r="A42" s="29"/>
      <c r="B42" s="27"/>
      <c r="J42" s="94"/>
      <c r="K42" s="55"/>
      <c r="L42" s="55"/>
      <c r="M42" s="55"/>
      <c r="N42" s="55"/>
      <c r="O42" s="55"/>
    </row>
    <row r="43" spans="1:15">
      <c r="A43" s="29"/>
      <c r="B43" s="27"/>
      <c r="C43" s="27"/>
      <c r="D43" s="27"/>
      <c r="E43" s="27"/>
      <c r="F43" s="27"/>
      <c r="G43" s="27"/>
      <c r="H43" s="27"/>
      <c r="I43" s="27"/>
      <c r="J43" s="27"/>
    </row>
    <row r="44" spans="1:15" ht="22.8" customHeight="1">
      <c r="A44" s="104" t="s">
        <v>18</v>
      </c>
      <c r="B44" s="108" t="s">
        <v>41</v>
      </c>
      <c r="C44" s="108"/>
      <c r="D44" s="108"/>
      <c r="E44" s="108"/>
      <c r="F44" s="108"/>
      <c r="G44" s="108"/>
      <c r="H44" s="108"/>
      <c r="I44" s="108"/>
      <c r="J44" s="100"/>
      <c r="K44" s="60"/>
      <c r="L44" s="60"/>
      <c r="M44" s="60"/>
      <c r="N44" s="60"/>
      <c r="O44" s="60"/>
    </row>
    <row r="45" spans="1:15" s="57" customFormat="1" ht="21" customHeight="1">
      <c r="A45" s="104"/>
      <c r="B45" s="31">
        <v>-0.4</v>
      </c>
      <c r="C45" s="64">
        <f>-$C$29*(1-$C$30)+C11*$C$28</f>
        <v>-622.44548132453576</v>
      </c>
      <c r="D45" s="64">
        <f>-$C$29*(1-$C$30)+D11*$C$28</f>
        <v>-115.38294973851379</v>
      </c>
      <c r="E45" s="62">
        <f>-$C$29*(1-$C$30)+F11*$C$28</f>
        <v>391.67958184750819</v>
      </c>
      <c r="F45" s="62">
        <f>-$C$29*(1-$C$30)+H11*$C$28</f>
        <v>898.74211343352999</v>
      </c>
      <c r="G45" s="62">
        <f>-$C$29*(1-$C$30)+J11*$C$28</f>
        <v>1405.8046450195518</v>
      </c>
      <c r="H45" s="62">
        <f>-$C$29*(1-$C$30)+L11*$C$28</f>
        <v>1912.8671766055736</v>
      </c>
      <c r="I45" s="62">
        <f>-$C$29*(1-$C$30)+N11*$C$28</f>
        <v>2419.9297081915961</v>
      </c>
      <c r="J45" s="93"/>
    </row>
    <row r="46" spans="1:15" s="57" customFormat="1" ht="21" customHeight="1">
      <c r="A46" s="104"/>
      <c r="B46" s="31">
        <v>-0.2</v>
      </c>
      <c r="C46" s="64">
        <f>-$C$29*(1-$C$30)+C13*$C$28</f>
        <v>-829.62170216914751</v>
      </c>
      <c r="D46" s="64">
        <f>-$C$29*(1-$C$30)+D13*$C$28</f>
        <v>-322.55917058312559</v>
      </c>
      <c r="E46" s="62">
        <f>-$C$29*(1-$C$30)+F13*$C$28</f>
        <v>184.50336100289644</v>
      </c>
      <c r="F46" s="62">
        <f>-$C$29*(1-$C$30)+H13*$C$28</f>
        <v>691.56589258891813</v>
      </c>
      <c r="G46" s="62">
        <f>-$C$29*(1-$C$30)+J13*$C$28</f>
        <v>1198.6284241749402</v>
      </c>
      <c r="H46" s="62">
        <f>-$C$29*(1-$C$30)+L13*$C$28</f>
        <v>1705.690955760962</v>
      </c>
      <c r="I46" s="62">
        <f>-$C$29*(1-$C$30)+N13*$C$28</f>
        <v>2212.753487346984</v>
      </c>
      <c r="J46" s="93"/>
    </row>
    <row r="47" spans="1:15" s="57" customFormat="1" ht="21" customHeight="1">
      <c r="A47" s="104"/>
      <c r="B47" s="31">
        <v>0</v>
      </c>
      <c r="C47" s="64">
        <f>-$C$29*(1-$C$30)+C15*$C$28</f>
        <v>-1036.7979230137594</v>
      </c>
      <c r="D47" s="64">
        <f>-$C$29*(1-$C$30)+D15*$C$28</f>
        <v>-529.73539142773734</v>
      </c>
      <c r="E47" s="61">
        <f>-$C$29*(1-$C$30)+F15*$C$28</f>
        <v>-22.672859841715422</v>
      </c>
      <c r="F47" s="62">
        <f>-$C$29*(1-$C$30)+H15*$C$28</f>
        <v>484.3896717443065</v>
      </c>
      <c r="G47" s="62">
        <f>-$C$29*(1-$C$30)+J15*$C$28</f>
        <v>991.4522033303283</v>
      </c>
      <c r="H47" s="62">
        <f>-$C$29*(1-$C$30)+L15*$C$28</f>
        <v>1498.5147349163499</v>
      </c>
      <c r="I47" s="62">
        <f>-$C$29*(1-$C$30)+N15*$C$28</f>
        <v>2005.5772665023724</v>
      </c>
      <c r="J47" s="93"/>
    </row>
    <row r="48" spans="1:15" s="57" customFormat="1" ht="21" customHeight="1">
      <c r="A48" s="104"/>
      <c r="B48" s="31">
        <v>0.2</v>
      </c>
      <c r="C48" s="64">
        <f>-$C$29*(1-$C$30)+C17*$C$28</f>
        <v>-1243.974143858371</v>
      </c>
      <c r="D48" s="64">
        <f>-$C$29*(1-$C$30)+D17*$C$28</f>
        <v>-736.91161227234909</v>
      </c>
      <c r="E48" s="61">
        <f>-$C$29*(1-$C$30)+F17*$C$28</f>
        <v>-229.84908068632723</v>
      </c>
      <c r="F48" s="62">
        <f>-$C$29*(1-$C$30)+H17*$C$28</f>
        <v>277.21345089969475</v>
      </c>
      <c r="G48" s="62">
        <f>-$C$29*(1-$C$30)+J17*$C$28</f>
        <v>784.27598248571667</v>
      </c>
      <c r="H48" s="62">
        <f>-$C$29*(1-$C$30)+L17*$C$28</f>
        <v>1291.3385140717382</v>
      </c>
      <c r="I48" s="62">
        <f>-$C$29*(1-$C$30)+N17*$C$28</f>
        <v>1798.4010456577603</v>
      </c>
      <c r="J48" s="93"/>
    </row>
    <row r="49" spans="1:15" s="57" customFormat="1" ht="21" customHeight="1">
      <c r="A49" s="104"/>
      <c r="B49" s="31">
        <v>0.4</v>
      </c>
      <c r="C49" s="64">
        <f>-$C$29*(1-$C$30)+C19*$C$28</f>
        <v>-1451.1503647029826</v>
      </c>
      <c r="D49" s="64">
        <f>-$C$29*(1-$C$30)+D19*$C$28</f>
        <v>-944.08783311696095</v>
      </c>
      <c r="E49" s="61">
        <f>-$C$29*(1-$C$30)+F19*$C$28</f>
        <v>-437.02530153093903</v>
      </c>
      <c r="F49" s="62">
        <f>-$C$29*(1-$C$30)+H19*$C$28</f>
        <v>70.037230055082887</v>
      </c>
      <c r="G49" s="62">
        <f>-$C$29*(1-$C$30)+J19*$C$28</f>
        <v>577.09976164110481</v>
      </c>
      <c r="H49" s="62">
        <f>-$C$29*(1-$C$30)+L19*$C$28</f>
        <v>1084.1622932271264</v>
      </c>
      <c r="I49" s="62">
        <f>-$C$29*(1-$C$30)+N19*$C$28</f>
        <v>1591.2248248131486</v>
      </c>
      <c r="J49" s="95"/>
    </row>
    <row r="50" spans="1:15" s="57" customFormat="1" ht="21" customHeight="1">
      <c r="A50" s="104"/>
      <c r="B50" s="31">
        <v>0.6</v>
      </c>
      <c r="C50" s="64">
        <f>-$C$29*(1-$C$30)+C21*$C$28</f>
        <v>-1658.3265855475945</v>
      </c>
      <c r="D50" s="64">
        <f>-$C$29*(1-$C$30)+D21*$C$28</f>
        <v>-1151.2640539615727</v>
      </c>
      <c r="E50" s="61">
        <f>-$C$29*(1-$C$30)+F21*$C$28</f>
        <v>-644.20152237555067</v>
      </c>
      <c r="F50" s="61">
        <f>-$C$29*(1-$C$30)+H21*$C$28</f>
        <v>-137.13899078952875</v>
      </c>
      <c r="G50" s="62">
        <f>-$C$29*(1-$C$30)+J21*$C$28</f>
        <v>369.92354079649306</v>
      </c>
      <c r="H50" s="62">
        <f>-$C$29*(1-$C$30)+L21*$C$28</f>
        <v>876.98607238251498</v>
      </c>
      <c r="I50" s="62">
        <f>-$C$29*(1-$C$30)+N21*$C$28</f>
        <v>1384.048603968537</v>
      </c>
      <c r="J50" s="93"/>
    </row>
    <row r="51" spans="1:15" s="57" customFormat="1" ht="21" customHeight="1">
      <c r="A51" s="104"/>
      <c r="B51" s="31">
        <v>0.8</v>
      </c>
      <c r="C51" s="64">
        <f>-$C$29*(1-$C$30)+C23*$C$28</f>
        <v>-1865.5028063922064</v>
      </c>
      <c r="D51" s="64">
        <f>-$C$29*(1-$C$30)+D23*$C$28</f>
        <v>-1358.4402748061846</v>
      </c>
      <c r="E51" s="61">
        <f>-$C$29*(1-$C$30)+F23*$C$28</f>
        <v>-851.37774322016253</v>
      </c>
      <c r="F51" s="61">
        <f>-$C$29*(1-$C$30)+H23*$C$28</f>
        <v>-344.31521163414067</v>
      </c>
      <c r="G51" s="62">
        <f>-$C$29*(1-$C$30)+J23*$C$28</f>
        <v>162.74731995188131</v>
      </c>
      <c r="H51" s="62">
        <f>-$C$29*(1-$C$30)+L23*$C$28</f>
        <v>669.80985153790289</v>
      </c>
      <c r="I51" s="62">
        <f>-$C$29*(1-$C$30)+N23*$C$28</f>
        <v>1176.8723831239254</v>
      </c>
      <c r="J51" s="93"/>
    </row>
    <row r="52" spans="1:15" s="57" customFormat="1" ht="21" customHeight="1">
      <c r="A52" s="104"/>
      <c r="B52" s="31"/>
      <c r="C52" s="32">
        <v>-0.4</v>
      </c>
      <c r="D52" s="32">
        <v>-0.2</v>
      </c>
      <c r="E52" s="32">
        <v>0</v>
      </c>
      <c r="F52" s="32">
        <v>0.2</v>
      </c>
      <c r="G52" s="32">
        <v>0.4</v>
      </c>
      <c r="H52" s="32">
        <v>0.6</v>
      </c>
      <c r="I52" s="32">
        <v>0.8</v>
      </c>
      <c r="J52" s="93"/>
    </row>
    <row r="53" spans="1:15" ht="21" customHeight="1">
      <c r="A53" s="67"/>
      <c r="B53" s="27"/>
      <c r="C53" s="103" t="s">
        <v>17</v>
      </c>
      <c r="D53" s="103"/>
      <c r="E53" s="103"/>
      <c r="F53" s="103"/>
      <c r="G53" s="103"/>
      <c r="H53" s="103"/>
      <c r="I53" s="103"/>
      <c r="J53" s="27"/>
    </row>
    <row r="54" spans="1:15" ht="15.6">
      <c r="A54" s="29"/>
      <c r="B54" s="27"/>
      <c r="J54" s="94"/>
      <c r="K54" s="55"/>
      <c r="L54" s="55"/>
      <c r="M54" s="55"/>
      <c r="N54" s="55"/>
      <c r="O54" s="55"/>
    </row>
    <row r="55" spans="1:15">
      <c r="A55" s="29"/>
    </row>
    <row r="56" spans="1:15">
      <c r="A56" s="29"/>
    </row>
    <row r="57" spans="1:15">
      <c r="A57" s="29"/>
    </row>
    <row r="58" spans="1:15">
      <c r="A58" s="29"/>
    </row>
    <row r="59" spans="1:15">
      <c r="A59" s="29"/>
    </row>
    <row r="60" spans="1:15">
      <c r="A60" s="29"/>
    </row>
    <row r="61" spans="1:15">
      <c r="A61" s="29"/>
    </row>
    <row r="62" spans="1:15">
      <c r="A62" s="29"/>
    </row>
    <row r="63" spans="1:15">
      <c r="A63" s="29"/>
    </row>
    <row r="64" spans="1:15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</sheetData>
  <mergeCells count="8">
    <mergeCell ref="C53:I53"/>
    <mergeCell ref="A32:A40"/>
    <mergeCell ref="A44:A52"/>
    <mergeCell ref="C1:H1"/>
    <mergeCell ref="C8:O8"/>
    <mergeCell ref="B32:H32"/>
    <mergeCell ref="C41:I41"/>
    <mergeCell ref="B44:I44"/>
  </mergeCells>
  <conditionalFormatting sqref="C10:P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theme="6" tint="0.79998168889431442"/>
        <color theme="9"/>
      </colorScale>
    </cfRule>
    <cfRule type="colorScale" priority="23">
      <colorScale>
        <cfvo type="min"/>
        <cfvo type="max"/>
        <color theme="6" tint="0.59999389629810485"/>
        <color rgb="FFFFEF9C"/>
      </colorScale>
    </cfRule>
    <cfRule type="colorScale" priority="24">
      <colorScale>
        <cfvo type="min"/>
        <cfvo type="max"/>
        <color theme="0" tint="-0.34998626667073579"/>
        <color theme="9"/>
      </colorScale>
    </cfRule>
  </conditionalFormatting>
  <conditionalFormatting sqref="D33:I39">
    <cfRule type="colorScale" priority="900">
      <colorScale>
        <cfvo type="min"/>
        <cfvo type="num" val="0"/>
        <color rgb="FFFCFCFF"/>
        <color rgb="FF63BE7B"/>
      </colorScale>
    </cfRule>
    <cfRule type="colorScale" priority="901">
      <colorScale>
        <cfvo type="min"/>
        <cfvo type="max"/>
        <color theme="0"/>
        <color theme="9" tint="0.59999389629810485"/>
      </colorScale>
    </cfRule>
    <cfRule type="colorScale" priority="902">
      <colorScale>
        <cfvo type="min"/>
        <cfvo type="max"/>
        <color rgb="FFFCFCFF"/>
        <color rgb="FF63BE7B"/>
      </colorScale>
    </cfRule>
    <cfRule type="colorScale" priority="903">
      <colorScale>
        <cfvo type="min"/>
        <cfvo type="max"/>
        <color rgb="FFFF7128"/>
        <color rgb="FFFFEF9C"/>
      </colorScale>
    </cfRule>
    <cfRule type="expression" priority="904">
      <formula>"&gt;0"</formula>
    </cfRule>
    <cfRule type="top10" priority="905" rank="10"/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9">
    <cfRule type="colorScale" priority="907">
      <colorScale>
        <cfvo type="min"/>
        <cfvo type="num" val="0"/>
        <color rgb="FFFCFCFF"/>
        <color rgb="FF63BE7B"/>
      </colorScale>
    </cfRule>
    <cfRule type="colorScale" priority="908">
      <colorScale>
        <cfvo type="min"/>
        <cfvo type="max"/>
        <color theme="0"/>
        <color theme="9" tint="0.59999389629810485"/>
      </colorScale>
    </cfRule>
    <cfRule type="colorScale" priority="909">
      <colorScale>
        <cfvo type="min"/>
        <cfvo type="max"/>
        <color rgb="FFFCFCFF"/>
        <color rgb="FF63BE7B"/>
      </colorScale>
    </cfRule>
    <cfRule type="colorScale" priority="910">
      <colorScale>
        <cfvo type="min"/>
        <cfvo type="max"/>
        <color rgb="FFFF7128"/>
        <color rgb="FFFFEF9C"/>
      </colorScale>
    </cfRule>
    <cfRule type="expression" priority="911">
      <formula>"&gt;0"</formula>
    </cfRule>
    <cfRule type="top10" priority="912" rank="10"/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39">
    <cfRule type="colorScale" priority="1">
      <colorScale>
        <cfvo type="min"/>
        <cfvo type="max"/>
        <color rgb="FFFCFCFF"/>
        <color rgb="FF63BE7B"/>
      </colorScale>
    </cfRule>
  </conditionalFormatting>
  <conditionalFormatting sqref="D45:I51">
    <cfRule type="colorScale" priority="915">
      <colorScale>
        <cfvo type="min"/>
        <cfvo type="max"/>
        <color rgb="FFFCFCFF"/>
        <color rgb="FF63BE7B"/>
      </colorScale>
    </cfRule>
    <cfRule type="colorScale" priority="916">
      <colorScale>
        <cfvo type="min"/>
        <cfvo type="max"/>
        <color rgb="FFFFC20A"/>
        <color rgb="FF0C7BDC"/>
      </colorScale>
    </cfRule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1">
    <cfRule type="colorScale" priority="918">
      <colorScale>
        <cfvo type="min"/>
        <cfvo type="max"/>
        <color rgb="FFFCFCFF"/>
        <color rgb="FF63BE7B"/>
      </colorScale>
    </cfRule>
    <cfRule type="colorScale" priority="919">
      <colorScale>
        <cfvo type="min"/>
        <cfvo type="max"/>
        <color rgb="FFFFC20A"/>
        <color rgb="FF0C7BDC"/>
      </colorScale>
    </cfRule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5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C2E9-0B8E-CB4A-9560-59F8B73960E7}">
  <dimension ref="A2:D15"/>
  <sheetViews>
    <sheetView zoomScale="140" zoomScaleNormal="140" workbookViewId="0">
      <selection activeCell="J5" sqref="J5"/>
    </sheetView>
  </sheetViews>
  <sheetFormatPr defaultColWidth="11.5546875" defaultRowHeight="14.4"/>
  <cols>
    <col min="2" max="2" width="19.6640625" bestFit="1" customWidth="1"/>
    <col min="3" max="3" width="13.33203125" bestFit="1" customWidth="1"/>
  </cols>
  <sheetData>
    <row r="2" spans="1:4">
      <c r="A2" t="s">
        <v>28</v>
      </c>
    </row>
    <row r="3" spans="1:4">
      <c r="B3" t="s">
        <v>30</v>
      </c>
      <c r="C3" t="s">
        <v>29</v>
      </c>
      <c r="D3" t="s">
        <v>27</v>
      </c>
    </row>
    <row r="4" spans="1:4">
      <c r="B4" t="s">
        <v>31</v>
      </c>
      <c r="C4" s="85">
        <v>0.85609999999999997</v>
      </c>
      <c r="D4" s="85">
        <v>0.51349999999999996</v>
      </c>
    </row>
    <row r="5" spans="1:4">
      <c r="B5" t="s">
        <v>19</v>
      </c>
      <c r="C5" s="88">
        <v>0.49130000000000001</v>
      </c>
      <c r="D5" s="88">
        <v>0.24260000000000001</v>
      </c>
    </row>
    <row r="6" spans="1:4">
      <c r="B6" t="s">
        <v>20</v>
      </c>
      <c r="C6" s="88">
        <v>1.0670999999999999</v>
      </c>
      <c r="D6" s="88">
        <v>0.71479999999999999</v>
      </c>
    </row>
    <row r="7" spans="1:4">
      <c r="B7" t="s">
        <v>32</v>
      </c>
      <c r="C7" s="88">
        <v>0.30349999999999999</v>
      </c>
      <c r="D7" s="88">
        <v>6.2300000000000001E-2</v>
      </c>
    </row>
    <row r="10" spans="1:4">
      <c r="A10" t="s">
        <v>34</v>
      </c>
    </row>
    <row r="11" spans="1:4">
      <c r="B11" t="s">
        <v>35</v>
      </c>
      <c r="C11" t="s">
        <v>29</v>
      </c>
      <c r="D11" t="s">
        <v>27</v>
      </c>
    </row>
    <row r="12" spans="1:4">
      <c r="B12" t="s">
        <v>31</v>
      </c>
      <c r="C12" s="85" t="s">
        <v>38</v>
      </c>
      <c r="D12" s="85">
        <v>-0.8377</v>
      </c>
    </row>
    <row r="13" spans="1:4">
      <c r="B13" t="s">
        <v>19</v>
      </c>
      <c r="C13" s="85">
        <v>-0.80920000000000003</v>
      </c>
      <c r="D13" s="85">
        <v>-0.39950000000000002</v>
      </c>
    </row>
    <row r="14" spans="1:4">
      <c r="B14" t="s">
        <v>20</v>
      </c>
      <c r="C14" s="85" t="s">
        <v>38</v>
      </c>
      <c r="D14" s="85">
        <v>-0.86060000000000003</v>
      </c>
    </row>
    <row r="15" spans="1:4">
      <c r="B15" t="s">
        <v>32</v>
      </c>
      <c r="C15" s="85">
        <v>-0.64790000000000003</v>
      </c>
      <c r="D15" s="85">
        <v>-0.13300000000000001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407D-9BB9-4B80-9429-DB8132B104AC}">
  <dimension ref="A1:Z67"/>
  <sheetViews>
    <sheetView showGridLines="0" topLeftCell="A28" zoomScale="115" zoomScaleNormal="115" workbookViewId="0">
      <selection activeCell="A31" sqref="A31:R40"/>
    </sheetView>
  </sheetViews>
  <sheetFormatPr defaultColWidth="8.77734375" defaultRowHeight="14.4"/>
  <cols>
    <col min="1" max="1" width="4.77734375" customWidth="1"/>
    <col min="2" max="2" width="5.6640625" customWidth="1"/>
    <col min="3" max="3" width="7.44140625" customWidth="1"/>
    <col min="4" max="4" width="7.5546875" customWidth="1"/>
    <col min="5" max="5" width="7.44140625" customWidth="1"/>
    <col min="6" max="15" width="7.33203125" customWidth="1"/>
  </cols>
  <sheetData>
    <row r="1" spans="1:26">
      <c r="A1" s="36"/>
      <c r="B1" s="37"/>
      <c r="C1" s="111" t="s">
        <v>19</v>
      </c>
      <c r="D1" s="111"/>
      <c r="E1" s="111"/>
      <c r="F1" s="111"/>
      <c r="G1" s="111"/>
      <c r="H1" s="112"/>
    </row>
    <row r="2" spans="1:26" ht="43.2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26">
      <c r="A3" s="43">
        <v>0</v>
      </c>
      <c r="B3" s="44" t="s">
        <v>6</v>
      </c>
      <c r="C3" s="47">
        <f>21.44*0.95</f>
        <v>20.367999999999999</v>
      </c>
      <c r="D3" s="47">
        <v>27.24</v>
      </c>
      <c r="E3" s="34">
        <v>306.99829999999997</v>
      </c>
      <c r="F3" s="80">
        <v>124.26826920000001</v>
      </c>
      <c r="G3" s="48">
        <v>29.41283</v>
      </c>
      <c r="H3" s="49">
        <v>103.5971</v>
      </c>
      <c r="Q3" t="s">
        <v>36</v>
      </c>
    </row>
    <row r="4" spans="1:26">
      <c r="A4" s="43">
        <v>1</v>
      </c>
      <c r="B4" s="44" t="s">
        <v>7</v>
      </c>
      <c r="C4" s="47">
        <f>21.9474748893306*0.95</f>
        <v>20.85010114486407</v>
      </c>
      <c r="D4" s="47">
        <v>29.770714285714288</v>
      </c>
      <c r="E4" s="68">
        <v>209.95535594846177</v>
      </c>
      <c r="F4" s="69">
        <v>133.58283713586141</v>
      </c>
      <c r="G4" s="69">
        <v>-1174.0733166598777</v>
      </c>
      <c r="H4" s="70">
        <v>6.6138523926467698</v>
      </c>
      <c r="R4" t="s">
        <v>26</v>
      </c>
      <c r="S4">
        <f>($E$3*S6+$H$3)*$C$28-$C$29</f>
        <v>-154.47777058031988</v>
      </c>
      <c r="T4">
        <f>($E$3*T6+$H$3)*$C$28-$C$29</f>
        <v>-9.4332766897423426E-2</v>
      </c>
      <c r="U4">
        <f>($E$3*U6+$H$3)*$C$28-$C$29</f>
        <v>-538.6899461340862</v>
      </c>
    </row>
    <row r="5" spans="1:26">
      <c r="A5" s="43">
        <v>-1</v>
      </c>
      <c r="B5" s="44" t="s">
        <v>8</v>
      </c>
      <c r="C5" s="47">
        <f>20.82*0.95</f>
        <v>19.779</v>
      </c>
      <c r="D5" s="47">
        <v>24.88</v>
      </c>
      <c r="E5" s="68">
        <v>197.61114642009966</v>
      </c>
      <c r="F5" s="69">
        <v>113.65668257818992</v>
      </c>
      <c r="G5" s="69">
        <v>-1106.0199052447995</v>
      </c>
      <c r="H5" s="70">
        <v>4.1477183380350029</v>
      </c>
      <c r="R5" t="s">
        <v>27</v>
      </c>
      <c r="S5">
        <v>3</v>
      </c>
      <c r="T5">
        <f t="shared" ref="T5:V5" si="0">($E$3*T6+$H$3)*$C$28-$C$29*0.5</f>
        <v>579.15566723310258</v>
      </c>
      <c r="U5">
        <f t="shared" si="0"/>
        <v>40.560053865913801</v>
      </c>
      <c r="V5">
        <f t="shared" si="0"/>
        <v>4.313353478926274E-2</v>
      </c>
    </row>
    <row r="6" spans="1:26" s="13" customFormat="1" ht="15" thickBot="1">
      <c r="A6" s="21">
        <v>-2</v>
      </c>
      <c r="B6" s="11" t="s">
        <v>9</v>
      </c>
      <c r="C6" s="12">
        <f>20.1722770928361*0.95</f>
        <v>19.163663238194296</v>
      </c>
      <c r="D6" s="12">
        <v>22.691785714285711</v>
      </c>
      <c r="E6" s="79">
        <v>190.70014239846</v>
      </c>
      <c r="F6" s="77">
        <v>102.85507879867428</v>
      </c>
      <c r="G6" s="77">
        <v>-1079.577095077793</v>
      </c>
      <c r="H6" s="78">
        <v>7.3168717541705641</v>
      </c>
      <c r="R6" s="13" t="s">
        <v>37</v>
      </c>
      <c r="S6" s="88">
        <v>-0.05</v>
      </c>
      <c r="T6" s="89">
        <v>-5.7999999999999996E-3</v>
      </c>
      <c r="U6" s="88">
        <v>-0.16</v>
      </c>
      <c r="V6" s="89">
        <v>-0.1716</v>
      </c>
      <c r="W6" s="90"/>
      <c r="X6" s="90"/>
      <c r="Y6" s="90"/>
      <c r="Z6" s="90"/>
    </row>
    <row r="7" spans="1:26">
      <c r="Q7" t="s">
        <v>34</v>
      </c>
    </row>
    <row r="8" spans="1:26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R8" t="s">
        <v>26</v>
      </c>
      <c r="S8">
        <f>(-$F$3*S10+$H$3)*$C$28-$C$29</f>
        <v>-50.528271848013219</v>
      </c>
      <c r="T8">
        <f>(-$F$3*T10+$H$3)*$C$28-$C$29</f>
        <v>20.164127398664732</v>
      </c>
      <c r="U8">
        <f>(-$F$3*U10+$H$3)*$C$28-$C$29</f>
        <v>-5.3898785885166944E-2</v>
      </c>
    </row>
    <row r="9" spans="1:26">
      <c r="B9" t="s">
        <v>12</v>
      </c>
      <c r="C9" s="22">
        <v>-0.4</v>
      </c>
      <c r="D9" s="22">
        <v>-0.2</v>
      </c>
      <c r="E9" s="22">
        <v>-0.1</v>
      </c>
      <c r="F9">
        <v>0</v>
      </c>
      <c r="G9" s="22">
        <v>0.1</v>
      </c>
      <c r="H9" s="22">
        <v>0.2</v>
      </c>
      <c r="I9" s="22">
        <v>0.3</v>
      </c>
      <c r="J9" s="22">
        <v>0.4</v>
      </c>
      <c r="K9" s="22">
        <v>0.5</v>
      </c>
      <c r="L9" s="22">
        <v>0.6</v>
      </c>
      <c r="M9" s="22">
        <v>0.7</v>
      </c>
      <c r="N9" s="22">
        <v>0.8</v>
      </c>
      <c r="O9" s="22">
        <v>0.9</v>
      </c>
      <c r="P9" s="22">
        <v>1</v>
      </c>
      <c r="R9" t="s">
        <v>27</v>
      </c>
      <c r="V9">
        <f>(-$F$3*V10+$H$3)*$C$28-$C$29*0.5</f>
        <v>33.874933425241238</v>
      </c>
      <c r="W9">
        <f>(-$F$3*W10+$H$3)*$C$28-$C$29*0.5</f>
        <v>8.3966585329108057E-2</v>
      </c>
    </row>
    <row r="10" spans="1:26">
      <c r="B10" s="22">
        <v>-0.5</v>
      </c>
      <c r="C10">
        <f>$E$3*$C$9-$F$3*B10+$H$3</f>
        <v>42.931914600000006</v>
      </c>
      <c r="D10" s="52">
        <f t="shared" ref="D10:D25" si="1">$E$3*$D$9-$F$3*B10+$H$3</f>
        <v>104.33157460000001</v>
      </c>
      <c r="E10" s="7">
        <f t="shared" ref="E10:E25" si="2">$E$3*$E$9-$F$3*B10+$H$3</f>
        <v>135.0314046</v>
      </c>
      <c r="F10" s="7">
        <f t="shared" ref="F10:F25" si="3">$E$3*$F$9-$F$3*B10+$H$3</f>
        <v>165.73123459999999</v>
      </c>
      <c r="G10" s="7">
        <f t="shared" ref="G10:G25" si="4">$E$3*$G$9-$F$3*B10+$H$3</f>
        <v>196.43106460000001</v>
      </c>
      <c r="H10" s="7">
        <f t="shared" ref="H10:H25" si="5">$E$3*$H$9-$F$3*B10+$H$3</f>
        <v>227.13089459999998</v>
      </c>
      <c r="I10" s="7">
        <f t="shared" ref="I10:I25" si="6">$E$3*$I$9-$F$3*B10+$H$3</f>
        <v>257.8307246</v>
      </c>
      <c r="J10" s="7">
        <f t="shared" ref="J10:J25" si="7">$E$3*$J$9-$F$3*B10+$H$3</f>
        <v>288.53055460000002</v>
      </c>
      <c r="K10" s="7">
        <f t="shared" ref="K10:K25" si="8">$E$3*$K$9-$F$3*B10+$H$3</f>
        <v>319.23038459999998</v>
      </c>
      <c r="L10" s="7">
        <f t="shared" ref="L10:L25" si="9">$E$3*$L$9-$F$3*B10+$H$3</f>
        <v>349.9302146</v>
      </c>
      <c r="M10" s="7">
        <f t="shared" ref="M10:M25" si="10">$E$3*$M$9-$F$3*B10+$H$3</f>
        <v>380.63004459999996</v>
      </c>
      <c r="N10" s="7">
        <f t="shared" ref="N10:N25" si="11">$E$3*$N$9-$F$3*B10+$H$3</f>
        <v>411.32987459999998</v>
      </c>
      <c r="O10" s="7">
        <f t="shared" ref="O10:O25" si="12">$E$3*$O$9-$F$3*B10+$H$3</f>
        <v>442.0297046</v>
      </c>
      <c r="P10" s="7">
        <f t="shared" ref="P10:P25" si="13">$E$3*$P$9-$F$3*B10+$H$3</f>
        <v>472.72953459999997</v>
      </c>
      <c r="S10" s="88">
        <v>0.05</v>
      </c>
      <c r="T10" s="88">
        <v>0</v>
      </c>
      <c r="U10" s="89">
        <v>1.43E-2</v>
      </c>
      <c r="V10" s="88">
        <f>40%</f>
        <v>0.4</v>
      </c>
      <c r="W10" s="89">
        <v>0.4239</v>
      </c>
      <c r="X10" s="88"/>
      <c r="Y10" s="88"/>
    </row>
    <row r="11" spans="1:26">
      <c r="B11" s="22">
        <v>-0.4</v>
      </c>
      <c r="C11">
        <f>$E$3*$C$9-$F$3*B11+$H$3</f>
        <v>30.505087680000017</v>
      </c>
      <c r="D11" s="52">
        <f t="shared" si="1"/>
        <v>91.904747680000014</v>
      </c>
      <c r="E11" s="7">
        <f t="shared" si="2"/>
        <v>122.60457768000001</v>
      </c>
      <c r="F11" s="7">
        <f t="shared" si="3"/>
        <v>153.30440768</v>
      </c>
      <c r="G11" s="7">
        <f t="shared" si="4"/>
        <v>184.00423768000002</v>
      </c>
      <c r="H11" s="7">
        <f t="shared" si="5"/>
        <v>214.70406767999998</v>
      </c>
      <c r="I11" s="7">
        <f t="shared" si="6"/>
        <v>245.40389768</v>
      </c>
      <c r="J11" s="7">
        <f t="shared" si="7"/>
        <v>276.10372768000002</v>
      </c>
      <c r="K11" s="7">
        <f t="shared" si="8"/>
        <v>306.80355767999998</v>
      </c>
      <c r="L11" s="7">
        <f t="shared" si="9"/>
        <v>337.50338768</v>
      </c>
      <c r="M11" s="7">
        <f t="shared" si="10"/>
        <v>368.20321767999997</v>
      </c>
      <c r="N11" s="7">
        <f t="shared" si="11"/>
        <v>398.90304767999999</v>
      </c>
      <c r="O11" s="7">
        <f t="shared" si="12"/>
        <v>429.60287768000001</v>
      </c>
      <c r="P11" s="7">
        <f t="shared" si="13"/>
        <v>460.30270767999997</v>
      </c>
    </row>
    <row r="12" spans="1:26">
      <c r="B12" s="22">
        <v>-0.3</v>
      </c>
      <c r="C12">
        <f t="shared" ref="C12:C25" si="14">$E$3*$C$9-$F$3*B12+$H$3</f>
        <v>18.078260760000006</v>
      </c>
      <c r="D12" s="52">
        <f t="shared" si="1"/>
        <v>79.477920760000003</v>
      </c>
      <c r="E12" s="7">
        <f t="shared" si="2"/>
        <v>110.17775076000001</v>
      </c>
      <c r="F12" s="7">
        <f t="shared" si="3"/>
        <v>140.87758076</v>
      </c>
      <c r="G12" s="7">
        <f t="shared" si="4"/>
        <v>171.57741076000002</v>
      </c>
      <c r="H12" s="7">
        <f t="shared" si="5"/>
        <v>202.27724075999998</v>
      </c>
      <c r="I12" s="7">
        <f t="shared" si="6"/>
        <v>232.97707076</v>
      </c>
      <c r="J12" s="7">
        <f t="shared" si="7"/>
        <v>263.67690076000002</v>
      </c>
      <c r="K12" s="7">
        <f t="shared" si="8"/>
        <v>294.37673075999999</v>
      </c>
      <c r="L12" s="7">
        <f t="shared" si="9"/>
        <v>325.07656076000001</v>
      </c>
      <c r="M12" s="7">
        <f t="shared" si="10"/>
        <v>355.77639075999997</v>
      </c>
      <c r="N12" s="7">
        <f t="shared" si="11"/>
        <v>386.47622075999999</v>
      </c>
      <c r="O12" s="7">
        <f t="shared" si="12"/>
        <v>417.17605076000001</v>
      </c>
      <c r="P12" s="7">
        <f t="shared" si="13"/>
        <v>447.87588075999997</v>
      </c>
    </row>
    <row r="13" spans="1:26">
      <c r="B13" s="22">
        <v>-0.2</v>
      </c>
      <c r="C13">
        <f t="shared" si="14"/>
        <v>5.6514338400000099</v>
      </c>
      <c r="D13" s="52">
        <f t="shared" si="1"/>
        <v>67.051093840000007</v>
      </c>
      <c r="E13" s="7">
        <f t="shared" si="2"/>
        <v>97.750923839999999</v>
      </c>
      <c r="F13" s="7">
        <f t="shared" si="3"/>
        <v>128.45075384</v>
      </c>
      <c r="G13" s="7">
        <f t="shared" si="4"/>
        <v>159.15058384</v>
      </c>
      <c r="H13" s="7">
        <f t="shared" si="5"/>
        <v>189.85041383999999</v>
      </c>
      <c r="I13" s="7">
        <f t="shared" si="6"/>
        <v>220.55024384000001</v>
      </c>
      <c r="J13" s="7">
        <f t="shared" si="7"/>
        <v>251.25007383999997</v>
      </c>
      <c r="K13" s="7">
        <f t="shared" si="8"/>
        <v>281.94990383999999</v>
      </c>
      <c r="L13" s="7">
        <f t="shared" si="9"/>
        <v>312.64973383999995</v>
      </c>
      <c r="M13" s="7">
        <f t="shared" si="10"/>
        <v>343.34956383999997</v>
      </c>
      <c r="N13" s="7">
        <f t="shared" si="11"/>
        <v>374.04939383999999</v>
      </c>
      <c r="O13" s="7">
        <f t="shared" si="12"/>
        <v>404.74922384000001</v>
      </c>
      <c r="P13" s="7">
        <f t="shared" si="13"/>
        <v>435.44905383999998</v>
      </c>
    </row>
    <row r="14" spans="1:26">
      <c r="B14" s="22">
        <v>-0.1</v>
      </c>
      <c r="C14">
        <f>$E$3*$C$9-$F$3*B14+$H$3</f>
        <v>-6.7753930800000006</v>
      </c>
      <c r="D14" s="52">
        <f t="shared" si="1"/>
        <v>54.624266920000004</v>
      </c>
      <c r="E14" s="7">
        <f t="shared" si="2"/>
        <v>85.324096920000002</v>
      </c>
      <c r="F14" s="7">
        <f t="shared" si="3"/>
        <v>116.02392691999999</v>
      </c>
      <c r="G14" s="7">
        <f t="shared" si="4"/>
        <v>146.72375692</v>
      </c>
      <c r="H14" s="7">
        <f t="shared" si="5"/>
        <v>177.42358691999999</v>
      </c>
      <c r="I14" s="7">
        <f t="shared" si="6"/>
        <v>208.12341691999998</v>
      </c>
      <c r="J14" s="7">
        <f t="shared" si="7"/>
        <v>238.82324691999997</v>
      </c>
      <c r="K14" s="7">
        <f t="shared" si="8"/>
        <v>269.52307691999999</v>
      </c>
      <c r="L14" s="7">
        <f t="shared" si="9"/>
        <v>300.22290691999996</v>
      </c>
      <c r="M14" s="7">
        <f t="shared" si="10"/>
        <v>330.92273691999998</v>
      </c>
      <c r="N14" s="7">
        <f t="shared" si="11"/>
        <v>361.62256692</v>
      </c>
      <c r="O14" s="7">
        <f t="shared" si="12"/>
        <v>392.32239692000002</v>
      </c>
      <c r="P14" s="7">
        <f t="shared" si="13"/>
        <v>423.02222691999998</v>
      </c>
    </row>
    <row r="15" spans="1:26">
      <c r="B15" s="22">
        <v>0</v>
      </c>
      <c r="C15">
        <f t="shared" si="14"/>
        <v>-19.202219999999997</v>
      </c>
      <c r="D15" s="52">
        <f t="shared" si="1"/>
        <v>42.19744</v>
      </c>
      <c r="E15" s="7">
        <f t="shared" si="2"/>
        <v>72.897269999999992</v>
      </c>
      <c r="F15" s="7">
        <f t="shared" si="3"/>
        <v>103.5971</v>
      </c>
      <c r="G15" s="7">
        <f t="shared" si="4"/>
        <v>134.29693</v>
      </c>
      <c r="H15" s="7">
        <f t="shared" si="5"/>
        <v>164.99675999999999</v>
      </c>
      <c r="I15" s="7">
        <f t="shared" si="6"/>
        <v>195.69658999999999</v>
      </c>
      <c r="J15" s="7">
        <f t="shared" si="7"/>
        <v>226.39641999999998</v>
      </c>
      <c r="K15" s="7">
        <f t="shared" si="8"/>
        <v>257.09625</v>
      </c>
      <c r="L15" s="7">
        <f t="shared" si="9"/>
        <v>287.79607999999996</v>
      </c>
      <c r="M15" s="7">
        <f t="shared" si="10"/>
        <v>318.49590999999998</v>
      </c>
      <c r="N15" s="7">
        <f t="shared" si="11"/>
        <v>349.19574</v>
      </c>
      <c r="O15" s="7">
        <f t="shared" si="12"/>
        <v>379.89557000000002</v>
      </c>
      <c r="P15" s="7">
        <f t="shared" si="13"/>
        <v>410.59539999999998</v>
      </c>
    </row>
    <row r="16" spans="1:26">
      <c r="B16" s="22">
        <v>0.1</v>
      </c>
      <c r="C16">
        <f t="shared" si="14"/>
        <v>-31.629046919999993</v>
      </c>
      <c r="D16" s="52">
        <f t="shared" si="1"/>
        <v>29.770613080000004</v>
      </c>
      <c r="E16" s="7">
        <f t="shared" si="2"/>
        <v>60.470443079999995</v>
      </c>
      <c r="F16" s="7">
        <f t="shared" si="3"/>
        <v>91.170273080000001</v>
      </c>
      <c r="G16" s="7">
        <f t="shared" si="4"/>
        <v>121.87010307999999</v>
      </c>
      <c r="H16" s="7">
        <f t="shared" si="5"/>
        <v>152.56993308</v>
      </c>
      <c r="I16" s="7">
        <f t="shared" si="6"/>
        <v>183.26976307999999</v>
      </c>
      <c r="J16" s="7">
        <f t="shared" si="7"/>
        <v>213.96959307999998</v>
      </c>
      <c r="K16" s="7">
        <f t="shared" si="8"/>
        <v>244.66942308</v>
      </c>
      <c r="L16" s="7">
        <f t="shared" si="9"/>
        <v>275.36925307999996</v>
      </c>
      <c r="M16" s="7">
        <f t="shared" si="10"/>
        <v>306.06908307999998</v>
      </c>
      <c r="N16" s="7">
        <f t="shared" si="11"/>
        <v>336.76891308</v>
      </c>
      <c r="O16" s="7">
        <f t="shared" si="12"/>
        <v>367.46874308000002</v>
      </c>
      <c r="P16" s="7">
        <f t="shared" si="13"/>
        <v>398.16857307999999</v>
      </c>
    </row>
    <row r="17" spans="1:20">
      <c r="B17" s="22">
        <v>0.2</v>
      </c>
      <c r="C17">
        <f t="shared" si="14"/>
        <v>-44.05587383999999</v>
      </c>
      <c r="D17" s="52">
        <f t="shared" si="1"/>
        <v>17.343786159999993</v>
      </c>
      <c r="E17" s="7">
        <f t="shared" si="2"/>
        <v>48.043616159999999</v>
      </c>
      <c r="F17" s="7">
        <f t="shared" si="3"/>
        <v>78.743446159999991</v>
      </c>
      <c r="G17" s="7">
        <f t="shared" si="4"/>
        <v>109.44327616</v>
      </c>
      <c r="H17" s="7">
        <f t="shared" si="5"/>
        <v>140.14310616</v>
      </c>
      <c r="I17" s="7">
        <f t="shared" si="6"/>
        <v>170.84293615999997</v>
      </c>
      <c r="J17" s="7">
        <f t="shared" si="7"/>
        <v>201.54276615999999</v>
      </c>
      <c r="K17" s="7">
        <f t="shared" si="8"/>
        <v>232.24259616000001</v>
      </c>
      <c r="L17" s="7">
        <f t="shared" si="9"/>
        <v>262.94242615999997</v>
      </c>
      <c r="M17" s="7">
        <f t="shared" si="10"/>
        <v>293.64225615999999</v>
      </c>
      <c r="N17" s="7">
        <f t="shared" si="11"/>
        <v>324.34208616000001</v>
      </c>
      <c r="O17" s="7">
        <f t="shared" si="12"/>
        <v>355.04191616000003</v>
      </c>
      <c r="P17" s="7">
        <f t="shared" si="13"/>
        <v>385.74174615999999</v>
      </c>
    </row>
    <row r="18" spans="1:20">
      <c r="B18" s="22">
        <v>0.3</v>
      </c>
      <c r="C18">
        <f t="shared" si="14"/>
        <v>-56.482700760000014</v>
      </c>
      <c r="D18" s="52">
        <f t="shared" si="1"/>
        <v>4.9169592399999971</v>
      </c>
      <c r="E18" s="7">
        <f t="shared" si="2"/>
        <v>35.616789239999989</v>
      </c>
      <c r="F18" s="7">
        <f t="shared" si="3"/>
        <v>66.316619239999994</v>
      </c>
      <c r="G18" s="7">
        <f t="shared" si="4"/>
        <v>97.016449239999986</v>
      </c>
      <c r="H18" s="7">
        <f t="shared" si="5"/>
        <v>127.71627923999999</v>
      </c>
      <c r="I18" s="7">
        <f t="shared" si="6"/>
        <v>158.41610923999997</v>
      </c>
      <c r="J18" s="7">
        <f t="shared" si="7"/>
        <v>189.11593923999999</v>
      </c>
      <c r="K18" s="7">
        <f t="shared" si="8"/>
        <v>219.81576923999998</v>
      </c>
      <c r="L18" s="7">
        <f t="shared" si="9"/>
        <v>250.51559923999997</v>
      </c>
      <c r="M18" s="7">
        <f t="shared" si="10"/>
        <v>281.21542923999999</v>
      </c>
      <c r="N18" s="7">
        <f t="shared" si="11"/>
        <v>311.91525924000001</v>
      </c>
      <c r="O18" s="7">
        <f t="shared" si="12"/>
        <v>342.61508924000003</v>
      </c>
      <c r="P18" s="7">
        <f t="shared" si="13"/>
        <v>373.31491923999999</v>
      </c>
    </row>
    <row r="19" spans="1:20">
      <c r="B19" s="22">
        <v>0.4</v>
      </c>
      <c r="C19">
        <f>$E$3*$C$9-$F$3*B19+$H$3</f>
        <v>-68.909527680000011</v>
      </c>
      <c r="D19" s="52">
        <f t="shared" si="1"/>
        <v>-7.5098676799999993</v>
      </c>
      <c r="E19" s="7">
        <f t="shared" si="2"/>
        <v>23.189962319999992</v>
      </c>
      <c r="F19" s="7">
        <f t="shared" si="3"/>
        <v>53.889792319999991</v>
      </c>
      <c r="G19" s="7">
        <f t="shared" si="4"/>
        <v>84.589622319999989</v>
      </c>
      <c r="H19" s="7">
        <f t="shared" si="5"/>
        <v>115.28945231999998</v>
      </c>
      <c r="I19" s="7">
        <f t="shared" si="6"/>
        <v>145.98928231999997</v>
      </c>
      <c r="J19" s="7">
        <f t="shared" si="7"/>
        <v>176.68911231999999</v>
      </c>
      <c r="K19" s="7">
        <f t="shared" si="8"/>
        <v>207.38894231999996</v>
      </c>
      <c r="L19" s="7">
        <f t="shared" si="9"/>
        <v>238.08877231999998</v>
      </c>
      <c r="M19" s="7">
        <f t="shared" si="10"/>
        <v>268.78860231999994</v>
      </c>
      <c r="N19" s="7">
        <f t="shared" si="11"/>
        <v>299.48843231999996</v>
      </c>
      <c r="O19" s="7">
        <f t="shared" si="12"/>
        <v>330.18826231999998</v>
      </c>
      <c r="P19" s="7">
        <f t="shared" si="13"/>
        <v>360.88809232</v>
      </c>
    </row>
    <row r="20" spans="1:20">
      <c r="B20" s="22">
        <v>0.5</v>
      </c>
      <c r="C20">
        <f t="shared" si="14"/>
        <v>-81.336354600000007</v>
      </c>
      <c r="D20" s="52">
        <f t="shared" si="1"/>
        <v>-19.936694599999996</v>
      </c>
      <c r="E20" s="7">
        <f t="shared" si="2"/>
        <v>10.763135399999996</v>
      </c>
      <c r="F20" s="7">
        <f t="shared" si="3"/>
        <v>41.462965399999995</v>
      </c>
      <c r="G20" s="7">
        <f t="shared" si="4"/>
        <v>72.162795399999993</v>
      </c>
      <c r="H20" s="7">
        <f t="shared" si="5"/>
        <v>102.86262539999998</v>
      </c>
      <c r="I20" s="7">
        <f t="shared" si="6"/>
        <v>133.56245539999998</v>
      </c>
      <c r="J20" s="7">
        <f t="shared" si="7"/>
        <v>164.2622854</v>
      </c>
      <c r="K20" s="7">
        <f t="shared" si="8"/>
        <v>194.96211539999996</v>
      </c>
      <c r="L20" s="7">
        <f t="shared" si="9"/>
        <v>225.66194539999998</v>
      </c>
      <c r="M20" s="7">
        <f t="shared" si="10"/>
        <v>256.36177539999994</v>
      </c>
      <c r="N20" s="7">
        <f t="shared" si="11"/>
        <v>287.06160539999996</v>
      </c>
      <c r="O20" s="7">
        <f t="shared" si="12"/>
        <v>317.76143539999998</v>
      </c>
      <c r="P20" s="7">
        <f t="shared" si="13"/>
        <v>348.46126539999995</v>
      </c>
    </row>
    <row r="21" spans="1:20">
      <c r="B21" s="22">
        <v>0.6</v>
      </c>
      <c r="C21">
        <f t="shared" si="14"/>
        <v>-93.763181520000003</v>
      </c>
      <c r="D21" s="52">
        <f t="shared" si="1"/>
        <v>-32.36352152000002</v>
      </c>
      <c r="E21" s="7">
        <f t="shared" si="2"/>
        <v>-1.6636915200000004</v>
      </c>
      <c r="F21" s="7">
        <f t="shared" si="3"/>
        <v>29.036138479999991</v>
      </c>
      <c r="G21" s="7">
        <f t="shared" si="4"/>
        <v>59.73596847999999</v>
      </c>
      <c r="H21" s="7">
        <f t="shared" si="5"/>
        <v>90.435798479999988</v>
      </c>
      <c r="I21" s="7">
        <f t="shared" si="6"/>
        <v>121.13562847999998</v>
      </c>
      <c r="J21" s="7">
        <f t="shared" si="7"/>
        <v>151.83545848</v>
      </c>
      <c r="K21" s="7">
        <f t="shared" si="8"/>
        <v>182.53528847999996</v>
      </c>
      <c r="L21" s="7">
        <f t="shared" si="9"/>
        <v>213.23511847999998</v>
      </c>
      <c r="M21" s="7">
        <f t="shared" si="10"/>
        <v>243.93494847999995</v>
      </c>
      <c r="N21" s="7">
        <f t="shared" si="11"/>
        <v>274.63477847999997</v>
      </c>
      <c r="O21" s="7">
        <f t="shared" si="12"/>
        <v>305.33460847999999</v>
      </c>
      <c r="P21" s="7">
        <f t="shared" si="13"/>
        <v>336.03443847999995</v>
      </c>
    </row>
    <row r="22" spans="1:20">
      <c r="B22" s="22">
        <v>0.7</v>
      </c>
      <c r="C22">
        <f t="shared" si="14"/>
        <v>-106.19000844</v>
      </c>
      <c r="D22" s="52">
        <f t="shared" si="1"/>
        <v>-44.790348440000017</v>
      </c>
      <c r="E22" s="7">
        <f t="shared" si="2"/>
        <v>-14.090518439999997</v>
      </c>
      <c r="F22" s="7">
        <f t="shared" si="3"/>
        <v>16.609311559999995</v>
      </c>
      <c r="G22" s="7">
        <f t="shared" si="4"/>
        <v>47.309141559999993</v>
      </c>
      <c r="H22" s="7">
        <f t="shared" si="5"/>
        <v>78.008971559999992</v>
      </c>
      <c r="I22" s="7">
        <f t="shared" si="6"/>
        <v>108.70880155999998</v>
      </c>
      <c r="J22" s="7">
        <f t="shared" si="7"/>
        <v>139.40863156</v>
      </c>
      <c r="K22" s="7">
        <f t="shared" si="8"/>
        <v>170.10846155999997</v>
      </c>
      <c r="L22" s="7">
        <f t="shared" si="9"/>
        <v>200.80829155999999</v>
      </c>
      <c r="M22" s="7">
        <f t="shared" si="10"/>
        <v>231.50812155999995</v>
      </c>
      <c r="N22" s="7">
        <f t="shared" si="11"/>
        <v>262.20795155999997</v>
      </c>
      <c r="O22" s="7">
        <f t="shared" si="12"/>
        <v>292.90778155999999</v>
      </c>
      <c r="P22" s="7">
        <f t="shared" si="13"/>
        <v>323.60761155999995</v>
      </c>
    </row>
    <row r="23" spans="1:20">
      <c r="B23" s="22">
        <v>0.8</v>
      </c>
      <c r="C23">
        <f t="shared" si="14"/>
        <v>-118.61683536</v>
      </c>
      <c r="D23" s="52">
        <f t="shared" si="1"/>
        <v>-57.217175360000013</v>
      </c>
      <c r="E23" s="7">
        <f t="shared" si="2"/>
        <v>-26.517345360000022</v>
      </c>
      <c r="F23" s="7">
        <f t="shared" si="3"/>
        <v>4.1824846399999842</v>
      </c>
      <c r="G23" s="7">
        <f t="shared" si="4"/>
        <v>34.88231463999999</v>
      </c>
      <c r="H23" s="7">
        <f t="shared" si="5"/>
        <v>65.582144639999981</v>
      </c>
      <c r="I23" s="7">
        <f t="shared" si="6"/>
        <v>96.281974639999973</v>
      </c>
      <c r="J23" s="7">
        <f t="shared" si="7"/>
        <v>126.98180463999998</v>
      </c>
      <c r="K23" s="7">
        <f t="shared" si="8"/>
        <v>157.68163463999997</v>
      </c>
      <c r="L23" s="7">
        <f t="shared" si="9"/>
        <v>188.38146463999996</v>
      </c>
      <c r="M23" s="7">
        <f t="shared" si="10"/>
        <v>219.08129463999995</v>
      </c>
      <c r="N23" s="7">
        <f t="shared" si="11"/>
        <v>249.78112463999997</v>
      </c>
      <c r="O23" s="7">
        <f t="shared" si="12"/>
        <v>280.48095463999999</v>
      </c>
      <c r="P23" s="7">
        <f t="shared" si="13"/>
        <v>311.18078463999996</v>
      </c>
    </row>
    <row r="24" spans="1:20">
      <c r="B24" s="22">
        <v>0.9</v>
      </c>
      <c r="C24">
        <f t="shared" si="14"/>
        <v>-131.04366227999998</v>
      </c>
      <c r="D24" s="52">
        <f t="shared" si="1"/>
        <v>-69.644002280000009</v>
      </c>
      <c r="E24" s="7">
        <f t="shared" si="2"/>
        <v>-38.944172280000018</v>
      </c>
      <c r="F24" s="7">
        <f t="shared" si="3"/>
        <v>-8.2443422800000121</v>
      </c>
      <c r="G24" s="7">
        <f t="shared" si="4"/>
        <v>22.455487719999994</v>
      </c>
      <c r="H24" s="7">
        <f t="shared" si="5"/>
        <v>53.155317719999985</v>
      </c>
      <c r="I24" s="7">
        <f t="shared" si="6"/>
        <v>83.855147719999977</v>
      </c>
      <c r="J24" s="7">
        <f t="shared" si="7"/>
        <v>114.55497771999998</v>
      </c>
      <c r="K24" s="7">
        <f t="shared" si="8"/>
        <v>145.25480771999997</v>
      </c>
      <c r="L24" s="7">
        <f t="shared" si="9"/>
        <v>175.95463771999997</v>
      </c>
      <c r="M24" s="7">
        <f t="shared" si="10"/>
        <v>206.65446771999996</v>
      </c>
      <c r="N24" s="7">
        <f t="shared" si="11"/>
        <v>237.35429771999998</v>
      </c>
      <c r="O24" s="7">
        <f t="shared" si="12"/>
        <v>268.05412772</v>
      </c>
      <c r="P24" s="7">
        <f t="shared" si="13"/>
        <v>298.75395771999996</v>
      </c>
    </row>
    <row r="25" spans="1:20">
      <c r="B25" s="22">
        <v>1</v>
      </c>
      <c r="C25">
        <f t="shared" si="14"/>
        <v>-143.47048919999997</v>
      </c>
      <c r="D25" s="52">
        <f t="shared" si="1"/>
        <v>-82.070829200000006</v>
      </c>
      <c r="E25" s="7">
        <f t="shared" si="2"/>
        <v>-51.370999200000014</v>
      </c>
      <c r="F25" s="7">
        <f t="shared" si="3"/>
        <v>-20.671169200000008</v>
      </c>
      <c r="G25" s="7">
        <f t="shared" si="4"/>
        <v>10.028660799999997</v>
      </c>
      <c r="H25" s="7">
        <f t="shared" si="5"/>
        <v>40.728490799999989</v>
      </c>
      <c r="I25" s="7">
        <f t="shared" si="6"/>
        <v>71.42832079999998</v>
      </c>
      <c r="J25" s="7">
        <f t="shared" si="7"/>
        <v>102.12815079999999</v>
      </c>
      <c r="K25" s="7">
        <f t="shared" si="8"/>
        <v>132.82798079999998</v>
      </c>
      <c r="L25" s="7">
        <f t="shared" si="9"/>
        <v>163.52781079999997</v>
      </c>
      <c r="M25" s="7">
        <f t="shared" si="10"/>
        <v>194.22764079999996</v>
      </c>
      <c r="N25" s="7">
        <f t="shared" si="11"/>
        <v>224.92747079999998</v>
      </c>
      <c r="O25" s="7">
        <f t="shared" si="12"/>
        <v>255.6273008</v>
      </c>
      <c r="P25" s="7">
        <f t="shared" si="13"/>
        <v>286.32713079999996</v>
      </c>
    </row>
    <row r="27" spans="1:20">
      <c r="B27" t="s">
        <v>13</v>
      </c>
      <c r="C27">
        <v>6.0999999999999999E-2</v>
      </c>
    </row>
    <row r="28" spans="1:20">
      <c r="B28" t="s">
        <v>14</v>
      </c>
      <c r="C28">
        <v>11.377385345715901</v>
      </c>
    </row>
    <row r="29" spans="1:20">
      <c r="B29" t="s">
        <v>15</v>
      </c>
      <c r="C29">
        <v>1158.5</v>
      </c>
    </row>
    <row r="30" spans="1:20">
      <c r="B30" t="s">
        <v>16</v>
      </c>
      <c r="C30">
        <v>0.5</v>
      </c>
    </row>
    <row r="31" spans="1:20" ht="22.8" customHeight="1">
      <c r="A31" s="110" t="s">
        <v>18</v>
      </c>
      <c r="B31" s="108" t="s">
        <v>42</v>
      </c>
      <c r="C31" s="108"/>
      <c r="D31" s="108"/>
      <c r="E31" s="108"/>
      <c r="F31" s="108"/>
      <c r="G31" s="108"/>
      <c r="H31" s="108"/>
      <c r="I31" s="100"/>
      <c r="J31" s="100"/>
      <c r="K31" s="60"/>
      <c r="L31" s="60"/>
      <c r="M31" s="60"/>
      <c r="N31" s="60"/>
      <c r="O31" s="60"/>
      <c r="T31" s="24"/>
    </row>
    <row r="32" spans="1:20" ht="21" customHeight="1">
      <c r="A32" s="110"/>
      <c r="B32" s="53">
        <v>-0.4</v>
      </c>
      <c r="C32" s="25">
        <f>-$C$29+C11*$C$28</f>
        <v>-811.43186245978916</v>
      </c>
      <c r="D32" s="25">
        <f>-$C$29+D11*$C$28</f>
        <v>-112.86427054385035</v>
      </c>
      <c r="E32" s="26">
        <f>-$C$29+F11*$C$28</f>
        <v>585.70332137208811</v>
      </c>
      <c r="F32" s="26">
        <f>-$C$29+H11*$C$28</f>
        <v>1284.2709132880268</v>
      </c>
      <c r="G32" s="26">
        <f>-$C$29+J11*$C$28</f>
        <v>1982.8385052039657</v>
      </c>
      <c r="H32" s="26">
        <f>-$C$29+L11*$C$28</f>
        <v>2681.4060971199046</v>
      </c>
      <c r="I32" s="26">
        <f>-$C$29+N11*$C$28</f>
        <v>3379.9736890358427</v>
      </c>
      <c r="J32" s="27"/>
    </row>
    <row r="33" spans="1:15" ht="21" customHeight="1">
      <c r="A33" s="110"/>
      <c r="B33" s="53">
        <v>-0.2</v>
      </c>
      <c r="C33" s="25">
        <f>-$C$29+C13*$C$28</f>
        <v>-1094.2014594465008</v>
      </c>
      <c r="D33" s="25">
        <f>-$C$29+D13*$C$28</f>
        <v>-395.63386753056227</v>
      </c>
      <c r="E33" s="26">
        <f>-$C$29+F13*$C$28</f>
        <v>302.93372438537654</v>
      </c>
      <c r="F33" s="26">
        <f>-$C$29+H13*$C$28</f>
        <v>1001.501316301315</v>
      </c>
      <c r="G33" s="26">
        <f>-$C$29+J13*$C$28</f>
        <v>1700.0689082172535</v>
      </c>
      <c r="H33" s="26">
        <f>-$C$29+L13*$C$28</f>
        <v>2398.6365001331924</v>
      </c>
      <c r="I33" s="26">
        <f>-$C$29+N13*$C$28</f>
        <v>3097.2040920491318</v>
      </c>
      <c r="J33" s="27"/>
    </row>
    <row r="34" spans="1:15" ht="21" customHeight="1">
      <c r="A34" s="110"/>
      <c r="B34" s="53">
        <v>0</v>
      </c>
      <c r="C34" s="25">
        <f>-$C$29+C15*$C$28</f>
        <v>-1376.9710564332127</v>
      </c>
      <c r="D34" s="25">
        <f>-$C$29+D15*$C$28</f>
        <v>-678.40346451727396</v>
      </c>
      <c r="E34" s="26">
        <v>29.41</v>
      </c>
      <c r="F34" s="26">
        <f>-$C$29+H15*$C$28</f>
        <v>718.73171931460342</v>
      </c>
      <c r="G34" s="26">
        <f>-$C$29+J15*$C$28</f>
        <v>1417.2993112305421</v>
      </c>
      <c r="H34" s="26">
        <f>-$C$29+L15*$C$28</f>
        <v>2115.8669031464806</v>
      </c>
      <c r="I34" s="26">
        <f>-$C$29+N15*$C$28</f>
        <v>2814.43449506242</v>
      </c>
      <c r="J34" s="27"/>
      <c r="N34" s="24"/>
    </row>
    <row r="35" spans="1:15" ht="21" customHeight="1">
      <c r="A35" s="110"/>
      <c r="B35" s="53">
        <v>0.2</v>
      </c>
      <c r="C35" s="25">
        <f>-$C$29+C17*$C$28</f>
        <v>-1659.7406534199245</v>
      </c>
      <c r="D35" s="25">
        <f>-$C$29+D17*$C$28</f>
        <v>-961.17306150398576</v>
      </c>
      <c r="E35" s="25">
        <f>-$C$29+F17*$C$28</f>
        <v>-262.60546958804707</v>
      </c>
      <c r="F35" s="26">
        <f>-$C$29+H17*$C$28</f>
        <v>435.96212232789185</v>
      </c>
      <c r="G35" s="26">
        <f>-$C$29+J17*$C$28</f>
        <v>1134.5297142438303</v>
      </c>
      <c r="H35" s="26">
        <f>-$C$29+L17*$C$28</f>
        <v>1833.0973061597688</v>
      </c>
      <c r="I35" s="26">
        <f>-$C$29+N17*$C$28</f>
        <v>2531.6648980757082</v>
      </c>
      <c r="J35" s="27"/>
    </row>
    <row r="36" spans="1:15" ht="21" customHeight="1">
      <c r="A36" s="110"/>
      <c r="B36" s="53">
        <v>0.4</v>
      </c>
      <c r="C36" s="25">
        <f>-$C$29+C19*$C$28</f>
        <v>-1942.5102504066363</v>
      </c>
      <c r="D36" s="25">
        <f>-$C$29+D19*$C$28</f>
        <v>-1243.9426584906973</v>
      </c>
      <c r="E36" s="25">
        <f>-$C$29+F19*$C$28</f>
        <v>-545.37506657475876</v>
      </c>
      <c r="F36" s="26">
        <f>-$C$29+H19*$C$28</f>
        <v>153.19252534117982</v>
      </c>
      <c r="G36" s="26">
        <f>-$C$29+J19*$C$28</f>
        <v>851.76011725711874</v>
      </c>
      <c r="H36" s="26">
        <f>-$C$29+L19*$C$28</f>
        <v>1550.3277091730574</v>
      </c>
      <c r="I36" s="26">
        <f>-$C$29+N19*$C$28</f>
        <v>2248.8953010889959</v>
      </c>
      <c r="J36" s="27"/>
    </row>
    <row r="37" spans="1:15" ht="21" customHeight="1">
      <c r="A37" s="110"/>
      <c r="B37" s="53">
        <v>0.6</v>
      </c>
      <c r="C37" s="25">
        <f>-$C$29+C21*$C$28</f>
        <v>-2225.2798473933481</v>
      </c>
      <c r="D37" s="25">
        <f>-$C$29+D21*$C$28</f>
        <v>-1526.7122554774094</v>
      </c>
      <c r="E37" s="25">
        <f>-$C$29+F21*$C$28</f>
        <v>-828.14466356147045</v>
      </c>
      <c r="F37" s="25">
        <f>-$C$29+H21*$C$28</f>
        <v>-129.57707164553176</v>
      </c>
      <c r="G37" s="26">
        <f>-$C$29+J21*$C$28</f>
        <v>568.99052027040716</v>
      </c>
      <c r="H37" s="26">
        <f>-$C$29+L21*$C$28</f>
        <v>1267.5581121863456</v>
      </c>
      <c r="I37" s="26">
        <f>-$C$29+N21*$C$28</f>
        <v>1966.1257041022841</v>
      </c>
      <c r="J37" s="27"/>
    </row>
    <row r="38" spans="1:15" ht="21" customHeight="1">
      <c r="A38" s="110"/>
      <c r="B38" s="53">
        <v>0.8</v>
      </c>
      <c r="C38" s="25">
        <f>-$C$29+C23*$C$28</f>
        <v>-2508.0494443800599</v>
      </c>
      <c r="D38" s="25">
        <f>-$C$29+D23*$C$28</f>
        <v>-1809.4818524641209</v>
      </c>
      <c r="E38" s="25">
        <f>-$C$29+F23*$C$28</f>
        <v>-1110.9142605481823</v>
      </c>
      <c r="F38" s="25">
        <f>-$C$29+H23*$C$28</f>
        <v>-412.34666863224356</v>
      </c>
      <c r="G38" s="26">
        <f>-$C$29+J23*$C$28</f>
        <v>286.22092328369513</v>
      </c>
      <c r="H38" s="26">
        <f>-$C$29+L23*$C$28</f>
        <v>984.78851519963382</v>
      </c>
      <c r="I38" s="26">
        <f>-$C$29+N23*$C$28</f>
        <v>1683.3561071155727</v>
      </c>
      <c r="J38" s="96"/>
    </row>
    <row r="39" spans="1:15" ht="21" customHeight="1">
      <c r="A39" s="110"/>
      <c r="B39" s="53"/>
      <c r="C39" s="32">
        <v>-0.4</v>
      </c>
      <c r="D39" s="28">
        <v>-0.2</v>
      </c>
      <c r="E39" s="28">
        <v>0</v>
      </c>
      <c r="F39" s="28">
        <v>0.2</v>
      </c>
      <c r="G39" s="28">
        <v>0.4</v>
      </c>
      <c r="H39" s="28">
        <v>0.6</v>
      </c>
      <c r="I39" s="28">
        <v>0.8</v>
      </c>
      <c r="J39" s="96"/>
    </row>
    <row r="40" spans="1:15" ht="21" customHeight="1">
      <c r="A40" s="99"/>
      <c r="B40" s="54"/>
      <c r="C40" s="109" t="s">
        <v>17</v>
      </c>
      <c r="D40" s="109"/>
      <c r="E40" s="109"/>
      <c r="F40" s="109"/>
      <c r="G40" s="109"/>
      <c r="H40" s="109"/>
      <c r="I40" s="109"/>
      <c r="J40" s="27"/>
    </row>
    <row r="41" spans="1:15" ht="15.45" customHeight="1">
      <c r="A41" s="97"/>
      <c r="B41" s="27"/>
      <c r="J41" s="94"/>
      <c r="K41" s="55"/>
      <c r="L41" s="55"/>
      <c r="M41" s="55"/>
      <c r="N41" s="55"/>
      <c r="O41" s="55"/>
    </row>
    <row r="42" spans="1:15">
      <c r="A42" s="97"/>
      <c r="B42" s="27"/>
      <c r="C42" s="27"/>
      <c r="D42" s="27"/>
      <c r="E42" s="27"/>
      <c r="F42" s="27"/>
      <c r="G42" s="27"/>
      <c r="H42" s="27"/>
      <c r="I42" s="27"/>
      <c r="J42" s="27"/>
    </row>
    <row r="43" spans="1:15" ht="22.8" customHeight="1">
      <c r="A43" s="110" t="s">
        <v>18</v>
      </c>
      <c r="B43" s="108" t="s">
        <v>43</v>
      </c>
      <c r="C43" s="108"/>
      <c r="D43" s="108"/>
      <c r="E43" s="108"/>
      <c r="F43" s="108"/>
      <c r="G43" s="108"/>
      <c r="H43" s="108"/>
      <c r="I43" s="108"/>
      <c r="J43" s="100"/>
      <c r="K43" s="60"/>
      <c r="L43" s="60"/>
      <c r="M43" s="60"/>
      <c r="N43" s="60"/>
      <c r="O43" s="60"/>
    </row>
    <row r="44" spans="1:15" s="66" customFormat="1" ht="21" customHeight="1">
      <c r="A44" s="110"/>
      <c r="B44" s="65">
        <v>-0.4</v>
      </c>
      <c r="C44" s="64">
        <f>-$C$29*(1-$C$30)+C11*$C$28</f>
        <v>-232.18186245978916</v>
      </c>
      <c r="D44" s="63">
        <f>-$C$29*(1-$C$30)+D11*$C$28</f>
        <v>466.38572945614965</v>
      </c>
      <c r="E44" s="63">
        <f>-$C$29*(1-$C$30)+F11*$C$28</f>
        <v>1164.9533213720881</v>
      </c>
      <c r="F44" s="63">
        <f>-$C$29*(1-$C$30)+H11*$C$28</f>
        <v>1863.5209132880268</v>
      </c>
      <c r="G44" s="63">
        <f>-$C$29*(1-$C$30)+J11*$C$28</f>
        <v>2562.0885052039657</v>
      </c>
      <c r="H44" s="63">
        <f>-$C$29*(1-$C$30)+L11*$C$28</f>
        <v>3260.6560971199046</v>
      </c>
      <c r="I44" s="63">
        <f>-$C$29*(1-$C$30)+N11*$C$28</f>
        <v>3959.2236890358427</v>
      </c>
      <c r="J44" s="98"/>
    </row>
    <row r="45" spans="1:15" s="66" customFormat="1" ht="21" customHeight="1">
      <c r="A45" s="110"/>
      <c r="B45" s="65">
        <v>-0.2</v>
      </c>
      <c r="C45" s="64">
        <f>-$C$29*(1-$C$30)+C13*$C$28</f>
        <v>-514.95145944650096</v>
      </c>
      <c r="D45" s="63">
        <f>-$C$29*(1-$C$30)+D13*$C$28</f>
        <v>183.61613246943773</v>
      </c>
      <c r="E45" s="63">
        <f>-$C$29*(1-$C$30)+F13*$C$28</f>
        <v>882.18372438537654</v>
      </c>
      <c r="F45" s="63">
        <f>-$C$29*(1-$C$30)+H13*$C$28</f>
        <v>1580.751316301315</v>
      </c>
      <c r="G45" s="63">
        <f>-$C$29*(1-$C$30)+J13*$C$28</f>
        <v>2279.3189082172535</v>
      </c>
      <c r="H45" s="63">
        <f>-$C$29*(1-$C$30)+L13*$C$28</f>
        <v>2977.8865001331924</v>
      </c>
      <c r="I45" s="63">
        <f>-$C$29*(1-$C$30)+N13*$C$28</f>
        <v>3676.4540920491318</v>
      </c>
      <c r="J45" s="98"/>
    </row>
    <row r="46" spans="1:15" s="66" customFormat="1" ht="21" customHeight="1">
      <c r="A46" s="110"/>
      <c r="B46" s="65">
        <v>0</v>
      </c>
      <c r="C46" s="64">
        <f>-$C$29*(1-$C$30)+C15*$C$28</f>
        <v>-797.72105643321277</v>
      </c>
      <c r="D46" s="64">
        <f>-$C$29*(1-$C$30)+D15*$C$28</f>
        <v>-99.153464517274017</v>
      </c>
      <c r="E46" s="63">
        <f>-$C$29*(1-$C$30)+F15*$C$28</f>
        <v>599.41412739866473</v>
      </c>
      <c r="F46" s="63">
        <f>-$C$29*(1-$C$30)+H15*$C$28</f>
        <v>1297.9817193146034</v>
      </c>
      <c r="G46" s="63">
        <f>-$C$29*(1-$C$30)+J15*$C$28</f>
        <v>1996.5493112305421</v>
      </c>
      <c r="H46" s="63">
        <f>-$C$29*(1-$C$30)+L15*$C$28</f>
        <v>2695.1169031464806</v>
      </c>
      <c r="I46" s="63">
        <f>-$C$29*(1-$C$30)+N15*$C$28</f>
        <v>3393.68449506242</v>
      </c>
      <c r="J46" s="98"/>
    </row>
    <row r="47" spans="1:15" s="66" customFormat="1" ht="21" customHeight="1">
      <c r="A47" s="110"/>
      <c r="B47" s="65">
        <v>0.2</v>
      </c>
      <c r="C47" s="64">
        <f>-$C$29*(1-$C$30)+C17*$C$28</f>
        <v>-1080.4906534199245</v>
      </c>
      <c r="D47" s="64">
        <f>-$C$29*(1-$C$30)+D17*$C$28</f>
        <v>-381.92306150398582</v>
      </c>
      <c r="E47" s="63">
        <f>-$C$29*(1-$C$30)+F17*$C$28</f>
        <v>316.64453041195293</v>
      </c>
      <c r="F47" s="63">
        <f>-$C$29*(1-$C$30)+H17*$C$28</f>
        <v>1015.2121223278918</v>
      </c>
      <c r="G47" s="63">
        <f>-$C$29*(1-$C$30)+J17*$C$28</f>
        <v>1713.7797142438303</v>
      </c>
      <c r="H47" s="63">
        <f>-$C$29*(1-$C$30)+L17*$C$28</f>
        <v>2412.3473061597688</v>
      </c>
      <c r="I47" s="63">
        <f>-$C$29*(1-$C$30)+N17*$C$28</f>
        <v>3110.9148980757082</v>
      </c>
      <c r="J47" s="98"/>
    </row>
    <row r="48" spans="1:15" s="66" customFormat="1" ht="21" customHeight="1">
      <c r="A48" s="110"/>
      <c r="B48" s="65">
        <v>0.4</v>
      </c>
      <c r="C48" s="64">
        <f>-$C$29*(1-$C$30)+C19*$C$28</f>
        <v>-1363.2602504066363</v>
      </c>
      <c r="D48" s="64">
        <f>-$C$29*(1-$C$30)+D19*$C$28</f>
        <v>-664.69265849069745</v>
      </c>
      <c r="E48" s="63">
        <f>-$C$29*(1-$C$30)+F19*$C$28</f>
        <v>33.874933425241238</v>
      </c>
      <c r="F48" s="63">
        <f>-$C$29*(1-$C$30)+H19*$C$28</f>
        <v>732.44252534117982</v>
      </c>
      <c r="G48" s="63">
        <f>-$C$29*(1-$C$30)+J19*$C$28</f>
        <v>1431.0101172571187</v>
      </c>
      <c r="H48" s="63">
        <f>-$C$29*(1-$C$30)+L19*$C$28</f>
        <v>2129.5777091730574</v>
      </c>
      <c r="I48" s="63">
        <f>-$C$29*(1-$C$30)+N19*$C$28</f>
        <v>2828.1453010889959</v>
      </c>
      <c r="J48" s="98"/>
    </row>
    <row r="49" spans="1:15" s="66" customFormat="1" ht="21" customHeight="1">
      <c r="A49" s="110"/>
      <c r="B49" s="65">
        <v>0.6</v>
      </c>
      <c r="C49" s="64">
        <f>-$C$29*(1-$C$30)+C21*$C$28</f>
        <v>-1646.0298473933481</v>
      </c>
      <c r="D49" s="64">
        <f>-$C$29*(1-$C$30)+D21*$C$28</f>
        <v>-947.46225547740937</v>
      </c>
      <c r="E49" s="64">
        <f>-$C$29*(1-$C$30)+F21*$C$28</f>
        <v>-248.89466356147051</v>
      </c>
      <c r="F49" s="63">
        <f>-$C$29*(1-$C$30)+H21*$C$28</f>
        <v>449.67292835446824</v>
      </c>
      <c r="G49" s="63">
        <f>-$C$29*(1-$C$30)+J21*$C$28</f>
        <v>1148.2405202704072</v>
      </c>
      <c r="H49" s="63">
        <f>-$C$29*(1-$C$30)+L21*$C$28</f>
        <v>1846.8081121863456</v>
      </c>
      <c r="I49" s="63">
        <f>-$C$29*(1-$C$30)+N21*$C$28</f>
        <v>2545.3757041022841</v>
      </c>
      <c r="J49" s="98"/>
    </row>
    <row r="50" spans="1:15" s="66" customFormat="1" ht="21" customHeight="1">
      <c r="A50" s="110"/>
      <c r="B50" s="65">
        <v>0.8</v>
      </c>
      <c r="C50" s="64">
        <f>-$C$29*(1-$C$30)+C23*$C$28</f>
        <v>-1928.7994443800596</v>
      </c>
      <c r="D50" s="64">
        <f>-$C$29*(1-$C$30)+D23*$C$28</f>
        <v>-1230.2318524641209</v>
      </c>
      <c r="E50" s="64">
        <f>-$C$29*(1-$C$30)+F23*$C$28</f>
        <v>-531.66426054818237</v>
      </c>
      <c r="F50" s="63">
        <f>-$C$29*(1-$C$30)+H23*$C$28</f>
        <v>166.90333136775644</v>
      </c>
      <c r="G50" s="63">
        <f>-$C$29*(1-$C$30)+J23*$C$28</f>
        <v>865.47092328369513</v>
      </c>
      <c r="H50" s="63">
        <f>-$C$29*(1-$C$30)+L23*$C$28</f>
        <v>1564.0385151996338</v>
      </c>
      <c r="I50" s="63">
        <f>-$C$29*(1-$C$30)+N23*$C$28</f>
        <v>2262.6061071155727</v>
      </c>
      <c r="J50" s="98"/>
    </row>
    <row r="51" spans="1:15" s="66" customFormat="1" ht="21" customHeight="1">
      <c r="A51" s="110"/>
      <c r="B51" s="65"/>
      <c r="C51" s="32">
        <v>-0.4</v>
      </c>
      <c r="D51" s="32">
        <v>-0.2</v>
      </c>
      <c r="E51" s="32">
        <v>0</v>
      </c>
      <c r="F51" s="32">
        <v>0.2</v>
      </c>
      <c r="G51" s="32">
        <v>0.4</v>
      </c>
      <c r="H51" s="32">
        <v>0.6</v>
      </c>
      <c r="I51" s="32">
        <v>0.8</v>
      </c>
      <c r="J51" s="98"/>
    </row>
    <row r="52" spans="1:15" ht="15.45" customHeight="1">
      <c r="A52" s="99"/>
      <c r="B52" s="27"/>
      <c r="C52" s="109" t="s">
        <v>17</v>
      </c>
      <c r="D52" s="109"/>
      <c r="E52" s="109"/>
      <c r="F52" s="109"/>
      <c r="G52" s="109"/>
      <c r="H52" s="109"/>
      <c r="I52" s="109"/>
      <c r="J52" s="27"/>
    </row>
    <row r="53" spans="1:15" ht="15.45" customHeight="1">
      <c r="A53" s="99"/>
      <c r="B53" s="27"/>
      <c r="J53" s="27"/>
    </row>
    <row r="54" spans="1:15" ht="19.95" customHeight="1">
      <c r="A54" s="99"/>
      <c r="B54" s="27"/>
      <c r="C54" s="27"/>
      <c r="D54" s="27"/>
      <c r="E54" s="27"/>
      <c r="F54" s="27"/>
      <c r="G54" s="27"/>
      <c r="H54" s="27"/>
      <c r="I54" s="27"/>
      <c r="J54" s="27"/>
    </row>
    <row r="55" spans="1:15" ht="19.95" customHeight="1">
      <c r="A55" s="67"/>
    </row>
    <row r="56" spans="1:15" ht="19.95" customHeight="1">
      <c r="A56" s="67"/>
    </row>
    <row r="57" spans="1:15" ht="19.95" customHeight="1">
      <c r="A57" s="67"/>
    </row>
    <row r="58" spans="1:15" ht="19.95" customHeight="1">
      <c r="A58" s="67"/>
    </row>
    <row r="59" spans="1:15" ht="19.95" customHeight="1">
      <c r="A59" s="67"/>
    </row>
    <row r="60" spans="1:15" ht="19.95" customHeight="1">
      <c r="A60" s="67"/>
    </row>
    <row r="61" spans="1:15" ht="15.6">
      <c r="A61" s="29"/>
      <c r="J61" s="55"/>
      <c r="K61" s="55"/>
      <c r="L61" s="55"/>
      <c r="M61" s="55"/>
      <c r="N61" s="55"/>
      <c r="O61" s="55"/>
    </row>
    <row r="62" spans="1:15">
      <c r="A62" s="29"/>
    </row>
    <row r="63" spans="1:15">
      <c r="A63" s="29"/>
    </row>
    <row r="64" spans="1:15">
      <c r="A64" s="29"/>
    </row>
    <row r="65" spans="1:1">
      <c r="A65" s="29"/>
    </row>
    <row r="66" spans="1:1">
      <c r="A66" s="29"/>
    </row>
    <row r="67" spans="1:1">
      <c r="A67" s="29"/>
    </row>
  </sheetData>
  <mergeCells count="8">
    <mergeCell ref="C1:H1"/>
    <mergeCell ref="C8:O8"/>
    <mergeCell ref="C40:I40"/>
    <mergeCell ref="C52:I52"/>
    <mergeCell ref="B31:H31"/>
    <mergeCell ref="B43:I43"/>
    <mergeCell ref="A31:A39"/>
    <mergeCell ref="A43:A51"/>
  </mergeCells>
  <conditionalFormatting sqref="D10:D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theme="6" tint="0.79998168889431442"/>
        <color theme="9"/>
      </colorScale>
    </cfRule>
    <cfRule type="colorScale" priority="21">
      <colorScale>
        <cfvo type="min"/>
        <cfvo type="max"/>
        <color theme="6" tint="0.59999389629810485"/>
        <color rgb="FFFFEF9C"/>
      </colorScale>
    </cfRule>
    <cfRule type="colorScale" priority="22">
      <colorScale>
        <cfvo type="min"/>
        <cfvo type="max"/>
        <color theme="0" tint="-0.34998626667073579"/>
        <color theme="9"/>
      </colorScale>
    </cfRule>
  </conditionalFormatting>
  <conditionalFormatting sqref="E10:P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theme="6" tint="0.79998168889431442"/>
        <color theme="9"/>
      </colorScale>
    </cfRule>
    <cfRule type="colorScale" priority="17">
      <colorScale>
        <cfvo type="min"/>
        <cfvo type="max"/>
        <color theme="6" tint="0.59999389629810485"/>
        <color rgb="FFFFEF9C"/>
      </colorScale>
    </cfRule>
    <cfRule type="colorScale" priority="18">
      <colorScale>
        <cfvo type="min"/>
        <cfvo type="max"/>
        <color theme="0" tint="-0.34998626667073579"/>
        <color theme="9"/>
      </colorScale>
    </cfRule>
  </conditionalFormatting>
  <conditionalFormatting sqref="D32:I38">
    <cfRule type="colorScale" priority="923">
      <colorScale>
        <cfvo type="min"/>
        <cfvo type="max"/>
        <color rgb="FFFCFCFF"/>
        <color rgb="FF63BE7B"/>
      </colorScale>
    </cfRule>
    <cfRule type="colorScale" priority="924">
      <colorScale>
        <cfvo type="min"/>
        <cfvo type="max"/>
        <color rgb="FFFFEF9C"/>
        <color rgb="FF63BE7B"/>
      </colorScale>
    </cfRule>
    <cfRule type="expression" priority="925">
      <formula>"&gt;0"</formula>
    </cfRule>
    <cfRule type="top10" priority="926" rank="10"/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8">
    <cfRule type="colorScale" priority="928">
      <colorScale>
        <cfvo type="min"/>
        <cfvo type="max"/>
        <color rgb="FFFCFCFF"/>
        <color rgb="FF63BE7B"/>
      </colorScale>
    </cfRule>
    <cfRule type="colorScale" priority="929">
      <colorScale>
        <cfvo type="min"/>
        <cfvo type="max"/>
        <color rgb="FFFFEF9C"/>
        <color rgb="FF63BE7B"/>
      </colorScale>
    </cfRule>
    <cfRule type="expression" priority="930">
      <formula>"&gt;0"</formula>
    </cfRule>
    <cfRule type="top10" priority="931" rank="10"/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8">
    <cfRule type="colorScale" priority="2">
      <colorScale>
        <cfvo type="min"/>
        <cfvo type="max"/>
        <color rgb="FFFCFCFF"/>
        <color rgb="FF63BE7B"/>
      </colorScale>
    </cfRule>
  </conditionalFormatting>
  <conditionalFormatting sqref="D44:I50">
    <cfRule type="colorScale" priority="934">
      <colorScale>
        <cfvo type="min"/>
        <cfvo type="max"/>
        <color rgb="FFFCFCFF"/>
        <color rgb="FF63BE7B"/>
      </colorScale>
    </cfRule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0">
    <cfRule type="colorScale" priority="936">
      <colorScale>
        <cfvo type="min"/>
        <cfvo type="max"/>
        <color rgb="FFFCFCFF"/>
        <color rgb="FF63BE7B"/>
      </colorScale>
    </cfRule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I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2CE-51B5-4071-BAA1-D1322D757AC7}">
  <dimension ref="A1:T73"/>
  <sheetViews>
    <sheetView showGridLines="0" topLeftCell="A27" zoomScale="115" zoomScaleNormal="115" workbookViewId="0">
      <selection activeCell="V44" sqref="V44"/>
    </sheetView>
  </sheetViews>
  <sheetFormatPr defaultColWidth="8.77734375" defaultRowHeight="14.4"/>
  <cols>
    <col min="1" max="1" width="4.44140625" customWidth="1"/>
    <col min="2" max="2" width="5.6640625" customWidth="1"/>
    <col min="3" max="3" width="7.6640625" customWidth="1"/>
    <col min="4" max="7" width="7.44140625" customWidth="1"/>
    <col min="8" max="11" width="7.33203125" customWidth="1"/>
    <col min="12" max="12" width="7.88671875" customWidth="1"/>
    <col min="13" max="13" width="7.33203125" customWidth="1"/>
    <col min="14" max="14" width="7.77734375" customWidth="1"/>
    <col min="15" max="15" width="7.33203125" customWidth="1"/>
  </cols>
  <sheetData>
    <row r="1" spans="1:20">
      <c r="A1" s="36"/>
      <c r="B1" s="37"/>
      <c r="C1" s="111" t="s">
        <v>20</v>
      </c>
      <c r="D1" s="111"/>
      <c r="E1" s="111"/>
      <c r="F1" s="111"/>
      <c r="G1" s="111"/>
      <c r="H1" s="112"/>
    </row>
    <row r="2" spans="1:20" ht="43.2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20">
      <c r="A3" s="43">
        <v>0</v>
      </c>
      <c r="B3" s="44" t="s">
        <v>6</v>
      </c>
      <c r="C3" s="18">
        <f>21.65*0.95</f>
        <v>20.567499999999999</v>
      </c>
      <c r="D3" s="18">
        <v>25.6</v>
      </c>
      <c r="E3" s="19">
        <v>214.024</v>
      </c>
      <c r="F3" s="19">
        <v>120.03407559298414</v>
      </c>
      <c r="G3" s="19">
        <v>-957.78599999999994</v>
      </c>
      <c r="H3" s="20">
        <v>17.12593</v>
      </c>
      <c r="J3" t="s">
        <v>48</v>
      </c>
    </row>
    <row r="4" spans="1:20">
      <c r="A4" s="43">
        <v>1</v>
      </c>
      <c r="B4" s="44" t="s">
        <v>7</v>
      </c>
      <c r="C4" s="18">
        <f>22.1055855713951*0.95</f>
        <v>21.000306292825343</v>
      </c>
      <c r="D4" s="18">
        <v>28.139999999999997</v>
      </c>
      <c r="E4" s="69">
        <v>141.88084961838922</v>
      </c>
      <c r="F4" s="69">
        <v>130.79763430900547</v>
      </c>
      <c r="G4" s="69">
        <v>-1827.0341189596179</v>
      </c>
      <c r="H4" s="70">
        <v>-64.669940648340543</v>
      </c>
      <c r="K4" t="s">
        <v>26</v>
      </c>
      <c r="L4">
        <f>($E$3*L6+$H$3)*$C$31-$C$32</f>
        <v>253.86506562950626</v>
      </c>
      <c r="M4">
        <f t="shared" ref="M4:T4" si="0">($E$3*M6+$H$3)*$C$31-$C$32</f>
        <v>-720.14834286309372</v>
      </c>
      <c r="N4">
        <f t="shared" si="0"/>
        <v>-598.39666680151868</v>
      </c>
      <c r="O4">
        <f t="shared" si="0"/>
        <v>-579.15990198378984</v>
      </c>
      <c r="P4">
        <f t="shared" si="0"/>
        <v>984.37512199895627</v>
      </c>
      <c r="Q4">
        <f t="shared" si="0"/>
        <v>1227.8784741221066</v>
      </c>
      <c r="R4">
        <f t="shared" si="0"/>
        <v>1471.3818262452564</v>
      </c>
      <c r="S4">
        <f t="shared" si="0"/>
        <v>0.13457271718380071</v>
      </c>
      <c r="T4">
        <f t="shared" si="0"/>
        <v>1817.8870963164986</v>
      </c>
    </row>
    <row r="5" spans="1:20">
      <c r="A5" s="43">
        <v>-1</v>
      </c>
      <c r="B5" s="44" t="s">
        <v>8</v>
      </c>
      <c r="C5" s="18">
        <f>21.1145344414492*0.95</f>
        <v>20.058807719376741</v>
      </c>
      <c r="D5" s="18">
        <v>23.45789473684211</v>
      </c>
      <c r="E5" s="69">
        <v>137.5153673337494</v>
      </c>
      <c r="F5" s="69">
        <v>109.75916144558209</v>
      </c>
      <c r="G5" s="69">
        <v>-1667.7269266996309</v>
      </c>
      <c r="H5" s="70">
        <v>-49.820805882066708</v>
      </c>
      <c r="K5" t="s">
        <v>27</v>
      </c>
      <c r="L5">
        <f>($E$3*L6+$H$3)*$C$31-$C$32*0.5</f>
        <v>833.11506562950626</v>
      </c>
      <c r="M5">
        <f t="shared" ref="M5:O5" si="1">($E$3*M6+$H$3)*$C$31-$C$32*0.5</f>
        <v>-140.89834286309372</v>
      </c>
      <c r="N5">
        <f t="shared" si="1"/>
        <v>-19.146666801518677</v>
      </c>
      <c r="O5">
        <f t="shared" si="1"/>
        <v>9.0098016210163223E-2</v>
      </c>
      <c r="P5">
        <f>($E$3*P6+$H$3)*$C$31-$C$32*0.5</f>
        <v>1563.6251219989563</v>
      </c>
    </row>
    <row r="6" spans="1:20" s="13" customFormat="1" ht="15" thickBot="1">
      <c r="A6" s="21">
        <v>-2</v>
      </c>
      <c r="B6" s="11" t="s">
        <v>9</v>
      </c>
      <c r="C6" s="12">
        <f>20.48*0.95</f>
        <v>19.456</v>
      </c>
      <c r="D6" s="12">
        <v>21.08</v>
      </c>
      <c r="E6" s="77">
        <v>135.18005121593566</v>
      </c>
      <c r="F6" s="77">
        <v>99.649473264514711</v>
      </c>
      <c r="G6" s="77">
        <v>-1598.8164789459781</v>
      </c>
      <c r="H6" s="78">
        <v>-43.05936357977496</v>
      </c>
      <c r="K6" s="13" t="s">
        <v>37</v>
      </c>
      <c r="L6" s="88">
        <v>0.5</v>
      </c>
      <c r="M6" s="88">
        <v>0.1</v>
      </c>
      <c r="N6" s="88">
        <v>0.15</v>
      </c>
      <c r="O6" s="89">
        <v>0.15790000000000001</v>
      </c>
      <c r="P6" s="88">
        <v>0.8</v>
      </c>
      <c r="Q6" s="88">
        <v>0.9</v>
      </c>
      <c r="R6" s="88">
        <v>1</v>
      </c>
      <c r="S6" s="89">
        <v>0.39579999999999999</v>
      </c>
      <c r="T6" s="91">
        <v>1.1423000000000001</v>
      </c>
    </row>
    <row r="7" spans="1:20">
      <c r="J7" t="s">
        <v>49</v>
      </c>
    </row>
    <row r="8" spans="1:20">
      <c r="K8" t="s">
        <v>26</v>
      </c>
      <c r="L8">
        <f>(-$F$3*L10+$H$3)*$C$31-$C$32</f>
        <v>-3.2168116749289766E-2</v>
      </c>
    </row>
    <row r="9" spans="1:20">
      <c r="K9" t="s">
        <v>27</v>
      </c>
      <c r="L9">
        <f>(-$F$3*L10+$H$3)*$C$31-$C$32*0.5</f>
        <v>579.21783188325071</v>
      </c>
      <c r="M9">
        <f>(-$F$3*M10+$H$3)*$C$31-$C$32*0.5</f>
        <v>-111.26690845860918</v>
      </c>
      <c r="N9">
        <f>(-$F$3*N10+$H$3)*$C$31-$C$32*0.5</f>
        <v>0.17208444466575656</v>
      </c>
    </row>
    <row r="10" spans="1:20">
      <c r="L10" s="89">
        <v>-0.7056</v>
      </c>
      <c r="M10" s="88">
        <f>-20%</f>
        <v>-0.2</v>
      </c>
      <c r="N10" s="89">
        <f>-28.16%</f>
        <v>-0.28160000000000002</v>
      </c>
    </row>
    <row r="11" spans="1:20"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</row>
    <row r="12" spans="1:20">
      <c r="B12" t="s">
        <v>12</v>
      </c>
      <c r="C12" s="22">
        <v>-0.4</v>
      </c>
      <c r="D12" s="22">
        <v>-0.2</v>
      </c>
      <c r="E12" s="22">
        <v>-0.1</v>
      </c>
      <c r="F12">
        <v>0</v>
      </c>
      <c r="G12" s="22">
        <v>0.1</v>
      </c>
      <c r="H12" s="22">
        <v>0.2</v>
      </c>
      <c r="I12" s="22">
        <v>0.3</v>
      </c>
      <c r="J12" s="22">
        <v>0.4</v>
      </c>
      <c r="K12" s="22">
        <v>0.5</v>
      </c>
      <c r="L12" s="22">
        <v>0.6</v>
      </c>
      <c r="M12" s="22">
        <v>0.7</v>
      </c>
      <c r="N12" s="22">
        <v>0.8</v>
      </c>
      <c r="O12" s="22">
        <v>0.9</v>
      </c>
      <c r="P12" s="22">
        <v>1</v>
      </c>
    </row>
    <row r="13" spans="1:20">
      <c r="B13" s="22">
        <v>-0.5</v>
      </c>
      <c r="C13" s="7">
        <f>$E$3*$C$12-$F$3*B13+$H$3</f>
        <v>-8.4666322035079311</v>
      </c>
      <c r="D13" s="7">
        <f t="shared" ref="D13:D28" si="2">$E$3*$D$12-$F$3*B13+$H$3</f>
        <v>34.338167796492073</v>
      </c>
      <c r="E13" s="7">
        <f t="shared" ref="E13:E28" si="3">$E$3*$E$12-$F$3*B13+$H$3</f>
        <v>55.740567796492073</v>
      </c>
      <c r="F13" s="7">
        <f t="shared" ref="F13:F28" si="4">$E$3*$F$12-$F$3*B13+$H$3</f>
        <v>77.142967796492073</v>
      </c>
      <c r="G13" s="7">
        <f t="shared" ref="G13:G28" si="5">$E$3*$G$12-$F$3*B13+$H$3</f>
        <v>98.545367796492073</v>
      </c>
      <c r="H13" s="7">
        <f t="shared" ref="H13:H28" si="6">$E$3*$H$12-$F$3*B13+$H$3</f>
        <v>119.94776779649207</v>
      </c>
      <c r="I13" s="7">
        <f t="shared" ref="I13:I28" si="7">$E$3*$I$12-$F$3*B13+$H$3</f>
        <v>141.35016779649209</v>
      </c>
      <c r="J13" s="7">
        <f t="shared" ref="J13:J28" si="8">$E$3*$J$12-$F$3*B13+$H$3</f>
        <v>162.75256779649209</v>
      </c>
      <c r="K13" s="7">
        <f t="shared" ref="K13:K28" si="9">$E$3*$K$12-$F$3*B13+$H$3</f>
        <v>184.15496779649209</v>
      </c>
      <c r="L13" s="7">
        <f t="shared" ref="L13:L28" si="10">$E$3*$L$12-$F$3*B13+$H$3</f>
        <v>205.55736779649209</v>
      </c>
      <c r="M13" s="7">
        <f t="shared" ref="M13:M28" si="11">$E$3*$M$12-$F$3*B13+$H$3</f>
        <v>226.95976779649209</v>
      </c>
      <c r="N13" s="7">
        <f t="shared" ref="N13:N28" si="12">$E$3*$N$12-$F$3*B13+$H$3</f>
        <v>248.36216779649209</v>
      </c>
      <c r="O13" s="7">
        <f t="shared" ref="O13:O28" si="13">$E$3*$O$12-$F$3*B13+$H$3</f>
        <v>269.76456779649209</v>
      </c>
      <c r="P13" s="7">
        <f t="shared" ref="P13:P28" si="14">$E$3*$P$12-$F$3*B13+$H$3</f>
        <v>291.16696779649203</v>
      </c>
    </row>
    <row r="14" spans="1:20">
      <c r="B14" s="22">
        <v>-0.4</v>
      </c>
      <c r="C14" s="7">
        <f>$E$3*$C$12-$F$3*B14+$H$3</f>
        <v>-20.470039762806341</v>
      </c>
      <c r="D14" s="7">
        <f t="shared" si="2"/>
        <v>22.33476023719366</v>
      </c>
      <c r="E14" s="7">
        <f t="shared" si="3"/>
        <v>43.737160237193663</v>
      </c>
      <c r="F14" s="7">
        <f t="shared" si="4"/>
        <v>65.139560237193663</v>
      </c>
      <c r="G14" s="7">
        <f t="shared" si="5"/>
        <v>86.541960237193663</v>
      </c>
      <c r="H14" s="7">
        <f t="shared" si="6"/>
        <v>107.94436023719366</v>
      </c>
      <c r="I14" s="7">
        <f t="shared" si="7"/>
        <v>129.34676023719368</v>
      </c>
      <c r="J14" s="7">
        <f t="shared" si="8"/>
        <v>150.74916023719368</v>
      </c>
      <c r="K14" s="7">
        <f t="shared" si="9"/>
        <v>172.15156023719368</v>
      </c>
      <c r="L14" s="7">
        <f t="shared" si="10"/>
        <v>193.55396023719368</v>
      </c>
      <c r="M14" s="7">
        <f t="shared" si="11"/>
        <v>214.95636023719368</v>
      </c>
      <c r="N14" s="7">
        <f t="shared" si="12"/>
        <v>236.35876023719368</v>
      </c>
      <c r="O14" s="7">
        <f t="shared" si="13"/>
        <v>257.76116023719368</v>
      </c>
      <c r="P14" s="7">
        <f t="shared" si="14"/>
        <v>279.16356023719362</v>
      </c>
    </row>
    <row r="15" spans="1:20">
      <c r="B15" s="22">
        <v>-0.3</v>
      </c>
      <c r="C15" s="7">
        <f t="shared" ref="C15:C27" si="15">$E$3*$C$12-$F$3*B15+$H$3</f>
        <v>-32.473447322104761</v>
      </c>
      <c r="D15" s="7">
        <f t="shared" si="2"/>
        <v>10.331352677895243</v>
      </c>
      <c r="E15" s="7">
        <f t="shared" si="3"/>
        <v>31.733752677895243</v>
      </c>
      <c r="F15" s="7">
        <f t="shared" si="4"/>
        <v>53.13615267789524</v>
      </c>
      <c r="G15" s="7">
        <f t="shared" si="5"/>
        <v>74.53855267789524</v>
      </c>
      <c r="H15" s="7">
        <f t="shared" si="6"/>
        <v>95.94095267789524</v>
      </c>
      <c r="I15" s="7">
        <f t="shared" si="7"/>
        <v>117.34335267789524</v>
      </c>
      <c r="J15" s="7">
        <f t="shared" si="8"/>
        <v>138.74575267789524</v>
      </c>
      <c r="K15" s="7">
        <f t="shared" si="9"/>
        <v>160.14815267789524</v>
      </c>
      <c r="L15" s="7">
        <f t="shared" si="10"/>
        <v>181.55055267789524</v>
      </c>
      <c r="M15" s="7">
        <f t="shared" si="11"/>
        <v>202.95295267789524</v>
      </c>
      <c r="N15" s="7">
        <f t="shared" si="12"/>
        <v>224.35535267789524</v>
      </c>
      <c r="O15" s="7">
        <f t="shared" si="13"/>
        <v>245.75775267789524</v>
      </c>
      <c r="P15" s="7">
        <f t="shared" si="14"/>
        <v>267.16015267789521</v>
      </c>
    </row>
    <row r="16" spans="1:20">
      <c r="B16" s="22">
        <v>-0.2</v>
      </c>
      <c r="C16" s="7">
        <f t="shared" si="15"/>
        <v>-44.47685488140317</v>
      </c>
      <c r="D16" s="7">
        <f t="shared" si="2"/>
        <v>-1.6720548814031702</v>
      </c>
      <c r="E16" s="7">
        <f t="shared" si="3"/>
        <v>19.73034511859683</v>
      </c>
      <c r="F16" s="7">
        <f t="shared" si="4"/>
        <v>41.13274511859683</v>
      </c>
      <c r="G16" s="7">
        <f t="shared" si="5"/>
        <v>62.53514511859683</v>
      </c>
      <c r="H16" s="7">
        <f t="shared" si="6"/>
        <v>83.93754511859683</v>
      </c>
      <c r="I16" s="7">
        <f t="shared" si="7"/>
        <v>105.33994511859683</v>
      </c>
      <c r="J16" s="7">
        <f t="shared" si="8"/>
        <v>126.74234511859683</v>
      </c>
      <c r="K16" s="7">
        <f t="shared" si="9"/>
        <v>148.14474511859683</v>
      </c>
      <c r="L16" s="7">
        <f t="shared" si="10"/>
        <v>169.54714511859683</v>
      </c>
      <c r="M16" s="7">
        <f t="shared" si="11"/>
        <v>190.94954511859683</v>
      </c>
      <c r="N16" s="7">
        <f t="shared" si="12"/>
        <v>212.35194511859683</v>
      </c>
      <c r="O16" s="7">
        <f t="shared" si="13"/>
        <v>233.75434511859683</v>
      </c>
      <c r="P16" s="7">
        <f t="shared" si="14"/>
        <v>255.15674511859683</v>
      </c>
    </row>
    <row r="17" spans="2:16">
      <c r="B17" s="22">
        <v>-0.1</v>
      </c>
      <c r="C17" s="7">
        <f t="shared" si="15"/>
        <v>-56.480262440701594</v>
      </c>
      <c r="D17" s="7">
        <f t="shared" si="2"/>
        <v>-13.675462440701583</v>
      </c>
      <c r="E17" s="7">
        <f t="shared" si="3"/>
        <v>7.7269375592984151</v>
      </c>
      <c r="F17" s="7">
        <f t="shared" si="4"/>
        <v>29.129337559298413</v>
      </c>
      <c r="G17" s="7">
        <f t="shared" si="5"/>
        <v>50.531737559298421</v>
      </c>
      <c r="H17" s="7">
        <f t="shared" si="6"/>
        <v>71.934137559298421</v>
      </c>
      <c r="I17" s="7">
        <f t="shared" si="7"/>
        <v>93.336537559298407</v>
      </c>
      <c r="J17" s="7">
        <f t="shared" si="8"/>
        <v>114.73893755929841</v>
      </c>
      <c r="K17" s="7">
        <f t="shared" si="9"/>
        <v>136.14133755929842</v>
      </c>
      <c r="L17" s="7">
        <f t="shared" si="10"/>
        <v>157.54373755929842</v>
      </c>
      <c r="M17" s="7">
        <f t="shared" si="11"/>
        <v>178.94613755929842</v>
      </c>
      <c r="N17" s="7">
        <f t="shared" si="12"/>
        <v>200.34853755929842</v>
      </c>
      <c r="O17" s="7">
        <f t="shared" si="13"/>
        <v>221.75093755929842</v>
      </c>
      <c r="P17" s="7">
        <f t="shared" si="14"/>
        <v>243.15333755929842</v>
      </c>
    </row>
    <row r="18" spans="2:16">
      <c r="B18" s="22">
        <v>0</v>
      </c>
      <c r="C18" s="7">
        <f t="shared" si="15"/>
        <v>-68.483670000000004</v>
      </c>
      <c r="D18" s="7">
        <f t="shared" si="2"/>
        <v>-25.67887</v>
      </c>
      <c r="E18" s="7">
        <f t="shared" si="3"/>
        <v>-4.2764699999999998</v>
      </c>
      <c r="F18" s="7">
        <f t="shared" si="4"/>
        <v>17.12593</v>
      </c>
      <c r="G18" s="7">
        <f t="shared" si="5"/>
        <v>38.528329999999997</v>
      </c>
      <c r="H18" s="7">
        <f t="shared" si="6"/>
        <v>59.930729999999997</v>
      </c>
      <c r="I18" s="7">
        <f t="shared" si="7"/>
        <v>81.333129999999997</v>
      </c>
      <c r="J18" s="7">
        <f t="shared" si="8"/>
        <v>102.73553</v>
      </c>
      <c r="K18" s="7">
        <f t="shared" si="9"/>
        <v>124.13793</v>
      </c>
      <c r="L18" s="7">
        <f t="shared" si="10"/>
        <v>145.54033000000001</v>
      </c>
      <c r="M18" s="7">
        <f t="shared" si="11"/>
        <v>166.94273000000001</v>
      </c>
      <c r="N18" s="7">
        <f t="shared" si="12"/>
        <v>188.34513000000001</v>
      </c>
      <c r="O18" s="7">
        <f t="shared" si="13"/>
        <v>209.74753000000001</v>
      </c>
      <c r="P18" s="7">
        <f t="shared" si="14"/>
        <v>231.14993000000001</v>
      </c>
    </row>
    <row r="19" spans="2:16">
      <c r="B19" s="22">
        <v>0.1</v>
      </c>
      <c r="C19" s="7">
        <f t="shared" si="15"/>
        <v>-80.487077559298413</v>
      </c>
      <c r="D19" s="7">
        <f t="shared" si="2"/>
        <v>-37.682277559298413</v>
      </c>
      <c r="E19" s="7">
        <f t="shared" si="3"/>
        <v>-16.279877559298416</v>
      </c>
      <c r="F19" s="7">
        <f t="shared" si="4"/>
        <v>5.1225224407015855</v>
      </c>
      <c r="G19" s="7">
        <f t="shared" si="5"/>
        <v>26.524922440701587</v>
      </c>
      <c r="H19" s="7">
        <f t="shared" si="6"/>
        <v>47.927322440701587</v>
      </c>
      <c r="I19" s="7">
        <f t="shared" si="7"/>
        <v>69.329722440701588</v>
      </c>
      <c r="J19" s="7">
        <f t="shared" si="8"/>
        <v>90.732122440701588</v>
      </c>
      <c r="K19" s="7">
        <f t="shared" si="9"/>
        <v>112.13452244070159</v>
      </c>
      <c r="L19" s="7">
        <f t="shared" si="10"/>
        <v>133.5369224407016</v>
      </c>
      <c r="M19" s="7">
        <f t="shared" si="11"/>
        <v>154.9393224407016</v>
      </c>
      <c r="N19" s="7">
        <f t="shared" si="12"/>
        <v>176.3417224407016</v>
      </c>
      <c r="O19" s="7">
        <f t="shared" si="13"/>
        <v>197.7441224407016</v>
      </c>
      <c r="P19" s="7">
        <f t="shared" si="14"/>
        <v>219.1465224407016</v>
      </c>
    </row>
    <row r="20" spans="2:16">
      <c r="B20" s="22">
        <v>0.2</v>
      </c>
      <c r="C20" s="7">
        <f>$E$3*$C$12-$F$3*B20+$H$3</f>
        <v>-92.490485118596837</v>
      </c>
      <c r="D20" s="7">
        <f t="shared" si="2"/>
        <v>-49.685685118596837</v>
      </c>
      <c r="E20" s="7">
        <f t="shared" si="3"/>
        <v>-28.283285118596833</v>
      </c>
      <c r="F20" s="7">
        <f t="shared" si="4"/>
        <v>-6.8808851185968294</v>
      </c>
      <c r="G20" s="7">
        <f t="shared" si="5"/>
        <v>14.521514881403171</v>
      </c>
      <c r="H20" s="7">
        <f t="shared" si="6"/>
        <v>35.923914881403171</v>
      </c>
      <c r="I20" s="7">
        <f t="shared" si="7"/>
        <v>57.326314881403164</v>
      </c>
      <c r="J20" s="7">
        <f t="shared" si="8"/>
        <v>78.728714881403164</v>
      </c>
      <c r="K20" s="7">
        <f t="shared" si="9"/>
        <v>100.13111488140316</v>
      </c>
      <c r="L20" s="7">
        <f t="shared" si="10"/>
        <v>121.53351488140316</v>
      </c>
      <c r="M20" s="7">
        <f t="shared" si="11"/>
        <v>142.93591488140316</v>
      </c>
      <c r="N20" s="7">
        <f t="shared" si="12"/>
        <v>164.33831488140319</v>
      </c>
      <c r="O20" s="7">
        <f t="shared" si="13"/>
        <v>185.74071488140319</v>
      </c>
      <c r="P20" s="7">
        <f t="shared" si="14"/>
        <v>207.14311488140319</v>
      </c>
    </row>
    <row r="21" spans="2:16">
      <c r="B21" s="22">
        <v>0.3</v>
      </c>
      <c r="C21" s="7">
        <f t="shared" si="15"/>
        <v>-104.49389267789525</v>
      </c>
      <c r="D21" s="7">
        <f t="shared" si="2"/>
        <v>-61.689092677895246</v>
      </c>
      <c r="E21" s="7">
        <f t="shared" si="3"/>
        <v>-40.286692677895246</v>
      </c>
      <c r="F21" s="7">
        <f t="shared" si="4"/>
        <v>-18.884292677895242</v>
      </c>
      <c r="G21" s="7">
        <f t="shared" si="5"/>
        <v>2.5181073221047576</v>
      </c>
      <c r="H21" s="7">
        <f t="shared" si="6"/>
        <v>23.920507322104758</v>
      </c>
      <c r="I21" s="7">
        <f t="shared" si="7"/>
        <v>45.322907322104754</v>
      </c>
      <c r="J21" s="7">
        <f t="shared" si="8"/>
        <v>66.725307322104754</v>
      </c>
      <c r="K21" s="7">
        <f t="shared" si="9"/>
        <v>88.127707322104754</v>
      </c>
      <c r="L21" s="7">
        <f t="shared" si="10"/>
        <v>109.53010732210475</v>
      </c>
      <c r="M21" s="7">
        <f t="shared" si="11"/>
        <v>130.93250732210475</v>
      </c>
      <c r="N21" s="7">
        <f t="shared" si="12"/>
        <v>152.33490732210478</v>
      </c>
      <c r="O21" s="7">
        <f t="shared" si="13"/>
        <v>173.73730732210478</v>
      </c>
      <c r="P21" s="7">
        <f t="shared" si="14"/>
        <v>195.13970732210478</v>
      </c>
    </row>
    <row r="22" spans="2:16">
      <c r="B22" s="22">
        <v>0.4</v>
      </c>
      <c r="C22" s="7">
        <f t="shared" si="15"/>
        <v>-116.49730023719367</v>
      </c>
      <c r="D22" s="7">
        <f t="shared" si="2"/>
        <v>-73.69250023719367</v>
      </c>
      <c r="E22" s="7">
        <f t="shared" si="3"/>
        <v>-52.29010023719367</v>
      </c>
      <c r="F22" s="7">
        <f t="shared" si="4"/>
        <v>-30.887700237193659</v>
      </c>
      <c r="G22" s="7">
        <f t="shared" si="5"/>
        <v>-9.485300237193659</v>
      </c>
      <c r="H22" s="7">
        <f t="shared" si="6"/>
        <v>11.917099762806341</v>
      </c>
      <c r="I22" s="7">
        <f t="shared" si="7"/>
        <v>33.319499762806345</v>
      </c>
      <c r="J22" s="7">
        <f t="shared" si="8"/>
        <v>54.721899762806345</v>
      </c>
      <c r="K22" s="7">
        <f t="shared" si="9"/>
        <v>76.124299762806345</v>
      </c>
      <c r="L22" s="7">
        <f t="shared" si="10"/>
        <v>97.526699762806331</v>
      </c>
      <c r="M22" s="7">
        <f t="shared" si="11"/>
        <v>118.92909976280633</v>
      </c>
      <c r="N22" s="7">
        <f t="shared" si="12"/>
        <v>140.33149976280635</v>
      </c>
      <c r="O22" s="7">
        <f t="shared" si="13"/>
        <v>161.73389976280635</v>
      </c>
      <c r="P22" s="7">
        <f t="shared" si="14"/>
        <v>183.13629976280635</v>
      </c>
    </row>
    <row r="23" spans="2:16">
      <c r="B23" s="22">
        <v>0.5</v>
      </c>
      <c r="C23" s="7">
        <f t="shared" si="15"/>
        <v>-128.50070779649207</v>
      </c>
      <c r="D23" s="7">
        <f t="shared" si="2"/>
        <v>-85.695907796492079</v>
      </c>
      <c r="E23" s="7">
        <f t="shared" si="3"/>
        <v>-64.293507796492079</v>
      </c>
      <c r="F23" s="7">
        <f t="shared" si="4"/>
        <v>-42.891107796492065</v>
      </c>
      <c r="G23" s="7">
        <f t="shared" si="5"/>
        <v>-21.488707796492069</v>
      </c>
      <c r="H23" s="7">
        <f t="shared" si="6"/>
        <v>-8.6307796492068434E-2</v>
      </c>
      <c r="I23" s="7">
        <f t="shared" si="7"/>
        <v>21.316092203507932</v>
      </c>
      <c r="J23" s="7">
        <f t="shared" si="8"/>
        <v>42.718492203507935</v>
      </c>
      <c r="K23" s="7">
        <f t="shared" si="9"/>
        <v>64.120892203507935</v>
      </c>
      <c r="L23" s="7">
        <f t="shared" si="10"/>
        <v>85.523292203507921</v>
      </c>
      <c r="M23" s="7">
        <f t="shared" si="11"/>
        <v>106.92569220350792</v>
      </c>
      <c r="N23" s="7">
        <f t="shared" si="12"/>
        <v>128.32809220350794</v>
      </c>
      <c r="O23" s="7">
        <f t="shared" si="13"/>
        <v>149.73049220350794</v>
      </c>
      <c r="P23" s="7">
        <f t="shared" si="14"/>
        <v>171.13289220350794</v>
      </c>
    </row>
    <row r="24" spans="2:16">
      <c r="B24" s="22">
        <v>0.6</v>
      </c>
      <c r="C24" s="7">
        <f t="shared" si="15"/>
        <v>-140.50411535579047</v>
      </c>
      <c r="D24" s="7">
        <f t="shared" si="2"/>
        <v>-97.699315355790489</v>
      </c>
      <c r="E24" s="7">
        <f t="shared" si="3"/>
        <v>-76.296915355790489</v>
      </c>
      <c r="F24" s="7">
        <f t="shared" si="4"/>
        <v>-54.894515355790489</v>
      </c>
      <c r="G24" s="7">
        <f t="shared" si="5"/>
        <v>-33.492115355790489</v>
      </c>
      <c r="H24" s="7">
        <f t="shared" si="6"/>
        <v>-12.089715355790485</v>
      </c>
      <c r="I24" s="7">
        <f t="shared" si="7"/>
        <v>9.312684644209515</v>
      </c>
      <c r="J24" s="7">
        <f t="shared" si="8"/>
        <v>30.715084644209515</v>
      </c>
      <c r="K24" s="7">
        <f t="shared" si="9"/>
        <v>52.117484644209512</v>
      </c>
      <c r="L24" s="7">
        <f t="shared" si="10"/>
        <v>73.519884644209512</v>
      </c>
      <c r="M24" s="7">
        <f t="shared" si="11"/>
        <v>94.922284644209512</v>
      </c>
      <c r="N24" s="7">
        <f t="shared" si="12"/>
        <v>116.32468464420951</v>
      </c>
      <c r="O24" s="7">
        <f t="shared" si="13"/>
        <v>137.72708464420953</v>
      </c>
      <c r="P24" s="7">
        <f t="shared" si="14"/>
        <v>159.12948464420953</v>
      </c>
    </row>
    <row r="25" spans="2:16">
      <c r="B25" s="22">
        <v>0.7</v>
      </c>
      <c r="C25" s="7">
        <f t="shared" si="15"/>
        <v>-152.50752291508888</v>
      </c>
      <c r="D25" s="7">
        <f t="shared" si="2"/>
        <v>-109.7027229150889</v>
      </c>
      <c r="E25" s="7">
        <f t="shared" si="3"/>
        <v>-88.300322915088898</v>
      </c>
      <c r="F25" s="7">
        <f t="shared" si="4"/>
        <v>-66.897922915088898</v>
      </c>
      <c r="G25" s="7">
        <f t="shared" si="5"/>
        <v>-45.495522915088898</v>
      </c>
      <c r="H25" s="7">
        <f t="shared" si="6"/>
        <v>-24.093122915088895</v>
      </c>
      <c r="I25" s="7">
        <f t="shared" si="7"/>
        <v>-2.6907229150888945</v>
      </c>
      <c r="J25" s="7">
        <f t="shared" si="8"/>
        <v>18.711677084911106</v>
      </c>
      <c r="K25" s="7">
        <f t="shared" si="9"/>
        <v>40.114077084911102</v>
      </c>
      <c r="L25" s="7">
        <f t="shared" si="10"/>
        <v>61.516477084911102</v>
      </c>
      <c r="M25" s="7">
        <f t="shared" si="11"/>
        <v>82.918877084911102</v>
      </c>
      <c r="N25" s="7">
        <f t="shared" si="12"/>
        <v>104.3212770849111</v>
      </c>
      <c r="O25" s="7">
        <f t="shared" si="13"/>
        <v>125.7236770849111</v>
      </c>
      <c r="P25" s="7">
        <f t="shared" si="14"/>
        <v>147.12607708491112</v>
      </c>
    </row>
    <row r="26" spans="2:16">
      <c r="B26" s="22">
        <v>0.8</v>
      </c>
      <c r="C26" s="7">
        <f t="shared" si="15"/>
        <v>-164.51093047438732</v>
      </c>
      <c r="D26" s="7">
        <f t="shared" si="2"/>
        <v>-121.70613047438734</v>
      </c>
      <c r="E26" s="7">
        <f t="shared" si="3"/>
        <v>-100.30373047438732</v>
      </c>
      <c r="F26" s="7">
        <f t="shared" si="4"/>
        <v>-78.901330474387322</v>
      </c>
      <c r="G26" s="7">
        <f t="shared" si="5"/>
        <v>-57.498930474387322</v>
      </c>
      <c r="H26" s="7">
        <f t="shared" si="6"/>
        <v>-36.096530474387322</v>
      </c>
      <c r="I26" s="7">
        <f t="shared" si="7"/>
        <v>-14.694130474387318</v>
      </c>
      <c r="J26" s="7">
        <f t="shared" si="8"/>
        <v>6.7082695256126819</v>
      </c>
      <c r="K26" s="7">
        <f t="shared" si="9"/>
        <v>28.110669525612682</v>
      </c>
      <c r="L26" s="7">
        <f t="shared" si="10"/>
        <v>49.513069525612678</v>
      </c>
      <c r="M26" s="7">
        <f t="shared" si="11"/>
        <v>70.915469525612679</v>
      </c>
      <c r="N26" s="7">
        <f t="shared" si="12"/>
        <v>92.317869525612679</v>
      </c>
      <c r="O26" s="7">
        <f t="shared" si="13"/>
        <v>113.72026952561268</v>
      </c>
      <c r="P26" s="7">
        <f t="shared" si="14"/>
        <v>135.12266952561268</v>
      </c>
    </row>
    <row r="27" spans="2:16">
      <c r="B27" s="22">
        <v>0.9</v>
      </c>
      <c r="C27" s="7">
        <f t="shared" si="15"/>
        <v>-176.51433803368573</v>
      </c>
      <c r="D27" s="7">
        <f t="shared" si="2"/>
        <v>-133.70953803368573</v>
      </c>
      <c r="E27" s="7">
        <f t="shared" si="3"/>
        <v>-112.30713803368575</v>
      </c>
      <c r="F27" s="7">
        <f t="shared" si="4"/>
        <v>-90.904738033685732</v>
      </c>
      <c r="G27" s="7">
        <f t="shared" si="5"/>
        <v>-69.502338033685731</v>
      </c>
      <c r="H27" s="7">
        <f t="shared" si="6"/>
        <v>-48.099938033685731</v>
      </c>
      <c r="I27" s="7">
        <f t="shared" si="7"/>
        <v>-26.697538033685728</v>
      </c>
      <c r="J27" s="7">
        <f t="shared" si="8"/>
        <v>-5.2951380336857277</v>
      </c>
      <c r="K27" s="7">
        <f t="shared" si="9"/>
        <v>16.107261966314272</v>
      </c>
      <c r="L27" s="7">
        <f t="shared" si="10"/>
        <v>37.509661966314269</v>
      </c>
      <c r="M27" s="7">
        <f t="shared" si="11"/>
        <v>58.912061966314269</v>
      </c>
      <c r="N27" s="7">
        <f t="shared" si="12"/>
        <v>80.314461966314269</v>
      </c>
      <c r="O27" s="7">
        <f t="shared" si="13"/>
        <v>101.71686196631427</v>
      </c>
      <c r="P27" s="7">
        <f t="shared" si="14"/>
        <v>123.11926196631427</v>
      </c>
    </row>
    <row r="28" spans="2:16">
      <c r="B28" s="22">
        <v>1</v>
      </c>
      <c r="C28" s="7">
        <f>$E$3*$C$12-$F$3*B28+$H$3</f>
        <v>-188.51774559298414</v>
      </c>
      <c r="D28" s="7">
        <f t="shared" si="2"/>
        <v>-145.71294559298414</v>
      </c>
      <c r="E28" s="7">
        <f t="shared" si="3"/>
        <v>-124.31054559298416</v>
      </c>
      <c r="F28" s="7">
        <f t="shared" si="4"/>
        <v>-102.90814559298414</v>
      </c>
      <c r="G28" s="7">
        <f t="shared" si="5"/>
        <v>-81.505745592984141</v>
      </c>
      <c r="H28" s="7">
        <f t="shared" si="6"/>
        <v>-60.103345592984141</v>
      </c>
      <c r="I28" s="7">
        <f t="shared" si="7"/>
        <v>-38.700945592984141</v>
      </c>
      <c r="J28" s="7">
        <f t="shared" si="8"/>
        <v>-17.298545592984137</v>
      </c>
      <c r="K28" s="7">
        <f t="shared" si="9"/>
        <v>4.1038544070158629</v>
      </c>
      <c r="L28" s="7">
        <f t="shared" si="10"/>
        <v>25.506254407015863</v>
      </c>
      <c r="M28" s="7">
        <f t="shared" si="11"/>
        <v>46.90865440701586</v>
      </c>
      <c r="N28" s="7">
        <f t="shared" si="12"/>
        <v>68.31105440701586</v>
      </c>
      <c r="O28" s="7">
        <f t="shared" si="13"/>
        <v>89.71345440701586</v>
      </c>
      <c r="P28" s="7">
        <f t="shared" si="14"/>
        <v>111.11585440701586</v>
      </c>
    </row>
    <row r="30" spans="2:16">
      <c r="B30" t="s">
        <v>13</v>
      </c>
      <c r="C30">
        <v>6.0999999999999999E-2</v>
      </c>
    </row>
    <row r="31" spans="2:16">
      <c r="B31" t="s">
        <v>14</v>
      </c>
      <c r="C31">
        <v>11.377385345715901</v>
      </c>
    </row>
    <row r="32" spans="2:16">
      <c r="B32" t="s">
        <v>15</v>
      </c>
      <c r="C32">
        <v>1158.5</v>
      </c>
    </row>
    <row r="33" spans="1:15">
      <c r="B33" t="s">
        <v>16</v>
      </c>
      <c r="C33">
        <v>0.5</v>
      </c>
    </row>
    <row r="34" spans="1:15" ht="11.55" customHeight="1"/>
    <row r="35" spans="1:15" ht="22.8" customHeight="1">
      <c r="A35" s="110" t="s">
        <v>18</v>
      </c>
      <c r="B35" s="113" t="s">
        <v>44</v>
      </c>
      <c r="C35" s="113"/>
      <c r="D35" s="113"/>
      <c r="E35" s="113"/>
      <c r="F35" s="113"/>
      <c r="G35" s="113"/>
      <c r="H35" s="113"/>
      <c r="I35" s="113"/>
      <c r="J35" s="113"/>
      <c r="K35" s="60"/>
      <c r="L35" s="60"/>
      <c r="M35" s="60"/>
      <c r="N35" s="60"/>
      <c r="O35" s="60"/>
    </row>
    <row r="36" spans="1:15" ht="21" customHeight="1">
      <c r="A36" s="110"/>
      <c r="B36" s="28">
        <v>-0.4</v>
      </c>
      <c r="C36" s="61">
        <f>-$C$32+C14*$C$31</f>
        <v>-1391.3955304235747</v>
      </c>
      <c r="D36" s="61">
        <f>-$C$32+D14*$C$31</f>
        <v>-904.38882617727472</v>
      </c>
      <c r="E36" s="61">
        <f>-$C$32+F14*$C$31</f>
        <v>-417.38212193097468</v>
      </c>
      <c r="F36" s="62">
        <f>-$C$32+H14*$C$31</f>
        <v>69.62458231532537</v>
      </c>
      <c r="G36" s="62">
        <f>-$C$32+J14*$C$31</f>
        <v>556.63128656162553</v>
      </c>
      <c r="H36" s="62">
        <f>-$C$32+L14*$C$31</f>
        <v>1043.6379908079257</v>
      </c>
      <c r="I36" s="62">
        <f>-$C$32+N14*$C$31</f>
        <v>1530.6446950542254</v>
      </c>
      <c r="J36" s="27"/>
      <c r="N36" s="24"/>
      <c r="O36" s="24"/>
    </row>
    <row r="37" spans="1:15" ht="21" customHeight="1">
      <c r="A37" s="110"/>
      <c r="B37" s="28">
        <v>-0.2</v>
      </c>
      <c r="C37" s="61">
        <f>-$C$32+C16*$C$31</f>
        <v>-1664.5303169512092</v>
      </c>
      <c r="D37" s="61">
        <f>-$C$32+D16*$C$31</f>
        <v>-1177.5236127049091</v>
      </c>
      <c r="E37" s="61">
        <f>-$C$32+F16*$C$31</f>
        <v>-690.51690845860912</v>
      </c>
      <c r="F37" s="61">
        <f>-$C$32+H16*$C$31</f>
        <v>-203.51020421230919</v>
      </c>
      <c r="G37" s="62">
        <f>-$C$32+J16*$C$31</f>
        <v>283.49650003399074</v>
      </c>
      <c r="H37" s="62">
        <f>-$C$32+L16*$C$31</f>
        <v>770.50320428029067</v>
      </c>
      <c r="I37" s="62">
        <f>-$C$32+N16*$C$31</f>
        <v>1257.5099085265906</v>
      </c>
      <c r="J37" s="27"/>
    </row>
    <row r="38" spans="1:15" ht="21" customHeight="1">
      <c r="A38" s="110"/>
      <c r="B38" s="28">
        <v>0</v>
      </c>
      <c r="C38" s="61">
        <f>-$C$32+C18*$C$31</f>
        <v>-1937.6651034788438</v>
      </c>
      <c r="D38" s="61">
        <f>-$C$32+D18*$C$31</f>
        <v>-1450.6583992325436</v>
      </c>
      <c r="E38" s="61">
        <v>-957.79</v>
      </c>
      <c r="F38" s="61">
        <f>-$C$32+H18*$C$31</f>
        <v>-476.64499073994375</v>
      </c>
      <c r="G38" s="62">
        <f>-$C$32+J18*$C$31</f>
        <v>10.361713506356182</v>
      </c>
      <c r="H38" s="62">
        <f>-$C$32+L18*$C$31</f>
        <v>497.36841775265634</v>
      </c>
      <c r="I38" s="62">
        <f>-$C$32+N18*$C$31</f>
        <v>984.37512199895627</v>
      </c>
      <c r="J38" s="27"/>
    </row>
    <row r="39" spans="1:15" ht="21" customHeight="1">
      <c r="A39" s="110"/>
      <c r="B39" s="28">
        <v>0.2</v>
      </c>
      <c r="C39" s="61">
        <f>-$C$32+C20*$C$31</f>
        <v>-2210.7998900064786</v>
      </c>
      <c r="D39" s="61">
        <f>-$C$32+D20*$C$31</f>
        <v>-1723.7931857601784</v>
      </c>
      <c r="E39" s="61">
        <f>-$C$32+F20*$C$31</f>
        <v>-1236.7864815138782</v>
      </c>
      <c r="F39" s="61">
        <f>-$C$32+H20*$C$31</f>
        <v>-749.7797772675782</v>
      </c>
      <c r="G39" s="61">
        <f>-$C$32+J20*$C$31</f>
        <v>-262.77307302127826</v>
      </c>
      <c r="H39" s="62">
        <f>-$C$32+L20*$C$31</f>
        <v>224.23363122502178</v>
      </c>
      <c r="I39" s="62">
        <f>-$C$32+N20*$C$31</f>
        <v>711.24033547132194</v>
      </c>
      <c r="J39" s="27"/>
      <c r="N39" s="24"/>
      <c r="O39" s="24"/>
    </row>
    <row r="40" spans="1:15" ht="21" customHeight="1">
      <c r="A40" s="110"/>
      <c r="B40" s="28">
        <v>0.4</v>
      </c>
      <c r="C40" s="61">
        <f>-$C$32+C22*$C$31</f>
        <v>-2483.9346765341124</v>
      </c>
      <c r="D40" s="61">
        <f>-$C$32+D22*$C$31</f>
        <v>-1996.9279722878127</v>
      </c>
      <c r="E40" s="61">
        <f>-$C$32+F22*$C$31</f>
        <v>-1509.9212680415126</v>
      </c>
      <c r="F40" s="61">
        <f>-$C$32+H22*$C$31</f>
        <v>-1022.9145637952126</v>
      </c>
      <c r="G40" s="61">
        <f>-$C$32+J22*$C$31</f>
        <v>-535.90785954891271</v>
      </c>
      <c r="H40" s="61">
        <f>-$C$32+L22*$C$31</f>
        <v>-48.901155302612779</v>
      </c>
      <c r="I40" s="62">
        <f>-$C$32+N22*$C$31</f>
        <v>438.10554894368738</v>
      </c>
      <c r="J40" s="27"/>
    </row>
    <row r="41" spans="1:15" ht="21" customHeight="1">
      <c r="A41" s="110"/>
      <c r="B41" s="28">
        <v>0.6</v>
      </c>
      <c r="C41" s="61">
        <f>-$C$32+C24*$C$31</f>
        <v>-2757.0694630617472</v>
      </c>
      <c r="D41" s="61">
        <f>-$C$32+D24*$C$31</f>
        <v>-2270.0627588154471</v>
      </c>
      <c r="E41" s="61">
        <f>-$C$32+F24*$C$31</f>
        <v>-1783.0560545691471</v>
      </c>
      <c r="F41" s="61">
        <f>-$C$32+H24*$C$31</f>
        <v>-1296.0493503228472</v>
      </c>
      <c r="G41" s="61">
        <f>-$C$32+J24*$C$31</f>
        <v>-809.04264607654716</v>
      </c>
      <c r="H41" s="61">
        <f>-$C$32+L24*$C$31</f>
        <v>-322.03594183024722</v>
      </c>
      <c r="I41" s="62">
        <f>-$C$32+N24*$C$31</f>
        <v>164.97076241605282</v>
      </c>
      <c r="J41" s="27"/>
    </row>
    <row r="42" spans="1:15" ht="21" customHeight="1">
      <c r="A42" s="110"/>
      <c r="B42" s="28">
        <v>0.8</v>
      </c>
      <c r="C42" s="61">
        <f>-$C$32+C26*$C$31</f>
        <v>-3030.204249589382</v>
      </c>
      <c r="D42" s="61">
        <f>-$C$32+D26*$C$31</f>
        <v>-2543.1975453430819</v>
      </c>
      <c r="E42" s="61">
        <f>-$C$32+F26*$C$31</f>
        <v>-2056.1908410967817</v>
      </c>
      <c r="F42" s="61">
        <f>-$C$32+H26*$C$31</f>
        <v>-1569.1841368504818</v>
      </c>
      <c r="G42" s="61">
        <f>-$C$32+J26*$C$31</f>
        <v>-1082.1774326041818</v>
      </c>
      <c r="H42" s="61">
        <f>-$C$32+L26*$C$31</f>
        <v>-595.17072835788179</v>
      </c>
      <c r="I42" s="61">
        <f>-$C$32+N26*$C$31</f>
        <v>-108.16402411158174</v>
      </c>
      <c r="J42" s="27"/>
    </row>
    <row r="43" spans="1:15" ht="21" customHeight="1">
      <c r="A43" s="110"/>
      <c r="B43" s="28"/>
      <c r="C43" s="28">
        <v>-0.4</v>
      </c>
      <c r="D43" s="28">
        <v>-0.2</v>
      </c>
      <c r="E43" s="28">
        <v>0</v>
      </c>
      <c r="F43" s="28">
        <v>0.2</v>
      </c>
      <c r="G43" s="28">
        <v>0.4</v>
      </c>
      <c r="H43" s="28">
        <v>0.6</v>
      </c>
      <c r="I43" s="28">
        <v>0.8</v>
      </c>
      <c r="J43" s="27"/>
    </row>
    <row r="44" spans="1:15" ht="21" customHeight="1">
      <c r="A44" s="99"/>
      <c r="B44" s="27"/>
      <c r="C44" s="103" t="s">
        <v>17</v>
      </c>
      <c r="D44" s="103"/>
      <c r="E44" s="103"/>
      <c r="F44" s="103"/>
      <c r="G44" s="103"/>
      <c r="H44" s="103"/>
      <c r="I44" s="103"/>
      <c r="J44" s="27"/>
    </row>
    <row r="45" spans="1:15" ht="21" customHeight="1">
      <c r="A45" s="97"/>
      <c r="B45" s="27"/>
      <c r="J45" s="27"/>
    </row>
    <row r="46" spans="1:15" ht="19.95" customHeight="1">
      <c r="A46" s="97"/>
      <c r="B46" s="27"/>
      <c r="C46" s="27"/>
      <c r="D46" s="27"/>
      <c r="E46" s="27"/>
      <c r="F46" s="27"/>
      <c r="G46" s="27"/>
      <c r="H46" s="27"/>
      <c r="I46" s="27"/>
      <c r="J46" s="27"/>
    </row>
    <row r="47" spans="1:15" ht="22.8" customHeight="1">
      <c r="A47" s="110" t="s">
        <v>18</v>
      </c>
      <c r="B47" s="113" t="s">
        <v>45</v>
      </c>
      <c r="C47" s="113"/>
      <c r="D47" s="113"/>
      <c r="E47" s="113"/>
      <c r="F47" s="113"/>
      <c r="G47" s="113"/>
      <c r="H47" s="113"/>
      <c r="I47" s="113"/>
      <c r="J47" s="113"/>
    </row>
    <row r="48" spans="1:15" ht="21" customHeight="1">
      <c r="A48" s="110"/>
      <c r="B48" s="30">
        <v>-0.4</v>
      </c>
      <c r="C48" s="64">
        <f>-$C$32*(1-$C$33)+C14*$C$31</f>
        <v>-812.14553042357466</v>
      </c>
      <c r="D48" s="64">
        <f>-$C$32*(1-$C$33)+D14*$C$31</f>
        <v>-325.13882617727467</v>
      </c>
      <c r="E48" s="63">
        <f>-$C$32*(1-$C$33)+F14*$C$31</f>
        <v>161.86787806902532</v>
      </c>
      <c r="F48" s="63">
        <f>-$C$32*(1-$C$33)+H14*$C$31</f>
        <v>648.87458231532537</v>
      </c>
      <c r="G48" s="63">
        <f>-$C$32*(1-$C$33)+J14*$C$31</f>
        <v>1135.8812865616255</v>
      </c>
      <c r="H48" s="63">
        <f>-$C$32*(1-$C$33)+L14*$C$31</f>
        <v>1622.8879908079257</v>
      </c>
      <c r="I48" s="63">
        <f>-$C$32*(1-$C$33)+N14*$C$31</f>
        <v>2109.8946950542254</v>
      </c>
      <c r="J48" s="27"/>
    </row>
    <row r="49" spans="1:15" ht="21" customHeight="1">
      <c r="A49" s="110"/>
      <c r="B49" s="30">
        <v>-0.2</v>
      </c>
      <c r="C49" s="64">
        <f>-$C$32*(1-$C$33)+C16*$C$31</f>
        <v>-1085.2803169512092</v>
      </c>
      <c r="D49" s="64">
        <f>-$C$32*(1-$C$33)+D16*$C$31</f>
        <v>-598.27361270490917</v>
      </c>
      <c r="E49" s="64">
        <f>-$C$32*(1-$C$33)+F16*$C$31</f>
        <v>-111.26690845860918</v>
      </c>
      <c r="F49" s="63">
        <f>-$C$32*(1-$C$33)+H16*$C$31</f>
        <v>375.73979578769081</v>
      </c>
      <c r="G49" s="63">
        <f>-$C$32*(1-$C$33)+J16*$C$31</f>
        <v>862.74650003399074</v>
      </c>
      <c r="H49" s="63">
        <f>-$C$32*(1-$C$33)+L16*$C$31</f>
        <v>1349.7532042802907</v>
      </c>
      <c r="I49" s="63">
        <f>-$C$32*(1-$C$33)+N16*$C$31</f>
        <v>1836.7599085265906</v>
      </c>
      <c r="J49" s="27"/>
    </row>
    <row r="50" spans="1:15" ht="21" customHeight="1">
      <c r="A50" s="110"/>
      <c r="B50" s="31">
        <v>0</v>
      </c>
      <c r="C50" s="64">
        <f>-$C$32*(1-$C$33)+C18*$C$31</f>
        <v>-1358.4151034788438</v>
      </c>
      <c r="D50" s="64">
        <f>-$C$32*(1-$C$33)+D18*$C$31</f>
        <v>-871.40839923254362</v>
      </c>
      <c r="E50" s="64">
        <f>-$C$32*(1-$C$33)+F18*$C$31</f>
        <v>-384.40169498624368</v>
      </c>
      <c r="F50" s="63">
        <f>-$C$32*(1-$C$33)+H18*$C$31</f>
        <v>102.60500926005625</v>
      </c>
      <c r="G50" s="63">
        <f>-$C$32*(1-$C$33)+J18*$C$31</f>
        <v>589.61171350635618</v>
      </c>
      <c r="H50" s="63">
        <f>-$C$32*(1-$C$33)+L18*$C$31</f>
        <v>1076.6184177526563</v>
      </c>
      <c r="I50" s="63">
        <f>-$C$32*(1-$C$33)+N18*$C$31</f>
        <v>1563.6251219989563</v>
      </c>
      <c r="J50" s="27"/>
    </row>
    <row r="51" spans="1:15" ht="21" customHeight="1">
      <c r="A51" s="110"/>
      <c r="B51" s="30">
        <v>0.2</v>
      </c>
      <c r="C51" s="64">
        <f>-$C$32*(1-$C$33)+C20*$C$31</f>
        <v>-1631.5498900064783</v>
      </c>
      <c r="D51" s="64">
        <f>-$C$32*(1-$C$33)+D20*$C$31</f>
        <v>-1144.5431857601784</v>
      </c>
      <c r="E51" s="64">
        <f>-$C$32*(1-$C$33)+F20*$C$31</f>
        <v>-657.53648151387824</v>
      </c>
      <c r="F51" s="64">
        <f>-$C$32*(1-$C$33)+H20*$C$31</f>
        <v>-170.5297772675782</v>
      </c>
      <c r="G51" s="63">
        <f>-$C$32*(1-$C$33)+J20*$C$31</f>
        <v>316.47692697872174</v>
      </c>
      <c r="H51" s="63">
        <f>-$C$32*(1-$C$33)+L20*$C$31</f>
        <v>803.48363122502178</v>
      </c>
      <c r="I51" s="63">
        <f>-$C$32*(1-$C$33)+N20*$C$31</f>
        <v>1290.4903354713219</v>
      </c>
      <c r="J51" s="27"/>
    </row>
    <row r="52" spans="1:15" ht="21" customHeight="1">
      <c r="A52" s="110"/>
      <c r="B52" s="30">
        <v>0.4</v>
      </c>
      <c r="C52" s="64">
        <f>-$C$32*(1-$C$33)+C22*$C$31</f>
        <v>-1904.6846765341127</v>
      </c>
      <c r="D52" s="64">
        <f>-$C$32*(1-$C$33)+D22*$C$31</f>
        <v>-1417.6779722878127</v>
      </c>
      <c r="E52" s="64">
        <f>-$C$32*(1-$C$33)+F22*$C$31</f>
        <v>-930.67126804151269</v>
      </c>
      <c r="F52" s="64">
        <f>-$C$32*(1-$C$33)+H22*$C$31</f>
        <v>-443.6645637952127</v>
      </c>
      <c r="G52" s="63">
        <f>-$C$32*(1-$C$33)+J22*$C$31</f>
        <v>43.342140451087289</v>
      </c>
      <c r="H52" s="63">
        <f>-$C$32*(1-$C$33)+L22*$C$31</f>
        <v>530.34884469738722</v>
      </c>
      <c r="I52" s="63">
        <f>-$C$32*(1-$C$33)+N22*$C$31</f>
        <v>1017.3555489436874</v>
      </c>
      <c r="J52" s="27"/>
    </row>
    <row r="53" spans="1:15" ht="21" customHeight="1">
      <c r="A53" s="110"/>
      <c r="B53" s="30">
        <v>0.6</v>
      </c>
      <c r="C53" s="64">
        <f>-$C$32*(1-$C$33)+C24*$C$31</f>
        <v>-2177.8194630617472</v>
      </c>
      <c r="D53" s="64">
        <f>-$C$32*(1-$C$33)+D24*$C$31</f>
        <v>-1690.8127588154471</v>
      </c>
      <c r="E53" s="64">
        <f>-$C$32*(1-$C$33)+F24*$C$31</f>
        <v>-1203.8060545691471</v>
      </c>
      <c r="F53" s="64">
        <f>-$C$32*(1-$C$33)+H24*$C$31</f>
        <v>-716.7993503228472</v>
      </c>
      <c r="G53" s="64">
        <f>-$C$32*(1-$C$33)+J24*$C$31</f>
        <v>-229.79264607654716</v>
      </c>
      <c r="H53" s="63">
        <f>-$C$32*(1-$C$33)+L24*$C$31</f>
        <v>257.21405816975278</v>
      </c>
      <c r="I53" s="63">
        <f>-$C$32*(1-$C$33)+N24*$C$31</f>
        <v>744.22076241605282</v>
      </c>
      <c r="J53" s="96"/>
    </row>
    <row r="54" spans="1:15" ht="21" customHeight="1">
      <c r="A54" s="110"/>
      <c r="B54" s="30">
        <v>0.8</v>
      </c>
      <c r="C54" s="64">
        <f>-$C$32*(1-$C$33)+C26*$C$31</f>
        <v>-2450.954249589382</v>
      </c>
      <c r="D54" s="64">
        <f>-$C$32*(1-$C$33)+D26*$C$31</f>
        <v>-1963.9475453430819</v>
      </c>
      <c r="E54" s="64">
        <f>-$C$32*(1-$C$33)+F26*$C$31</f>
        <v>-1476.9408410967817</v>
      </c>
      <c r="F54" s="64">
        <f>-$C$32*(1-$C$33)+H26*$C$31</f>
        <v>-989.93413685048176</v>
      </c>
      <c r="G54" s="64">
        <f>-$C$32*(1-$C$33)+J26*$C$31</f>
        <v>-502.92743260418172</v>
      </c>
      <c r="H54" s="64">
        <f>-$C$32*(1-$C$33)+L26*$C$31</f>
        <v>-15.920728357881785</v>
      </c>
      <c r="I54" s="63">
        <f>-$C$32*(1-$C$33)+N26*$C$31</f>
        <v>471.08597588841826</v>
      </c>
      <c r="J54" s="27"/>
    </row>
    <row r="55" spans="1:15" ht="21" customHeight="1">
      <c r="A55" s="110"/>
      <c r="B55" s="30"/>
      <c r="C55" s="28">
        <v>-0.4</v>
      </c>
      <c r="D55" s="28">
        <v>-0.2</v>
      </c>
      <c r="E55" s="32">
        <v>0</v>
      </c>
      <c r="F55" s="32">
        <v>0.2</v>
      </c>
      <c r="G55" s="32">
        <v>0.4</v>
      </c>
      <c r="H55" s="32">
        <v>0.6</v>
      </c>
      <c r="I55" s="32">
        <v>0.8</v>
      </c>
      <c r="J55" s="27"/>
    </row>
    <row r="56" spans="1:15" ht="21" customHeight="1">
      <c r="A56" s="99"/>
      <c r="B56" s="27"/>
      <c r="C56" s="103" t="s">
        <v>17</v>
      </c>
      <c r="D56" s="103"/>
      <c r="E56" s="103"/>
      <c r="F56" s="103"/>
      <c r="G56" s="103"/>
      <c r="H56" s="103"/>
      <c r="I56" s="103"/>
      <c r="J56" s="27"/>
    </row>
    <row r="57" spans="1:15" ht="21" customHeight="1">
      <c r="A57" s="99"/>
      <c r="B57" s="27"/>
      <c r="J57" s="94"/>
      <c r="K57" s="55"/>
      <c r="L57" s="55"/>
      <c r="M57" s="55"/>
      <c r="N57" s="55"/>
      <c r="O57" s="55"/>
    </row>
    <row r="58" spans="1:15" ht="19.95" customHeight="1">
      <c r="A58" s="97"/>
      <c r="B58" s="27"/>
      <c r="C58" s="27"/>
      <c r="D58" s="27"/>
      <c r="E58" s="27"/>
      <c r="F58" s="27"/>
      <c r="G58" s="27"/>
      <c r="H58" s="27"/>
      <c r="I58" s="27"/>
      <c r="J58" s="27"/>
    </row>
    <row r="59" spans="1:15" ht="19.95" customHeight="1">
      <c r="A59" s="29"/>
    </row>
    <row r="60" spans="1:15" ht="19.95" customHeight="1">
      <c r="A60" s="29"/>
    </row>
    <row r="61" spans="1:15" ht="19.95" customHeight="1">
      <c r="A61" s="29"/>
    </row>
    <row r="62" spans="1:15" ht="19.95" customHeight="1">
      <c r="A62" s="29"/>
    </row>
    <row r="63" spans="1:15" ht="19.95" customHeight="1">
      <c r="A63" s="29"/>
    </row>
    <row r="64" spans="1:15" ht="19.95" customHeight="1">
      <c r="A64" s="29"/>
    </row>
    <row r="65" spans="1:1" ht="19.95" customHeight="1">
      <c r="A65" s="29"/>
    </row>
    <row r="66" spans="1:1" ht="19.95" customHeight="1">
      <c r="A66" s="29"/>
    </row>
    <row r="67" spans="1:1" ht="19.95" customHeight="1">
      <c r="A67" s="29"/>
    </row>
    <row r="68" spans="1:1" ht="19.95" customHeight="1">
      <c r="A68" s="29"/>
    </row>
    <row r="69" spans="1:1" ht="19.95" customHeight="1">
      <c r="A69" s="29"/>
    </row>
    <row r="70" spans="1:1" ht="19.95" customHeight="1">
      <c r="A70" s="29"/>
    </row>
    <row r="71" spans="1:1" ht="19.95" customHeight="1">
      <c r="A71" s="29"/>
    </row>
    <row r="72" spans="1:1" ht="15.45" customHeight="1"/>
    <row r="73" spans="1:1" ht="15.45" customHeight="1"/>
  </sheetData>
  <mergeCells count="8">
    <mergeCell ref="C56:I56"/>
    <mergeCell ref="A35:A43"/>
    <mergeCell ref="A47:A55"/>
    <mergeCell ref="C1:H1"/>
    <mergeCell ref="C11:O11"/>
    <mergeCell ref="B35:J35"/>
    <mergeCell ref="C44:I44"/>
    <mergeCell ref="B47:J47"/>
  </mergeCells>
  <conditionalFormatting sqref="D13:P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theme="6" tint="0.79998168889431442"/>
        <color theme="9"/>
      </colorScale>
    </cfRule>
    <cfRule type="colorScale" priority="23">
      <colorScale>
        <cfvo type="min"/>
        <cfvo type="max"/>
        <color theme="6" tint="0.59999389629810485"/>
        <color rgb="FFFFEF9C"/>
      </colorScale>
    </cfRule>
    <cfRule type="colorScale" priority="24">
      <colorScale>
        <cfvo type="min"/>
        <cfvo type="max"/>
        <color theme="0" tint="-0.34998626667073579"/>
        <color theme="9"/>
      </colorScale>
    </cfRule>
  </conditionalFormatting>
  <conditionalFormatting sqref="C13:C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theme="6" tint="0.79998168889431442"/>
        <color theme="9"/>
      </colorScale>
    </cfRule>
    <cfRule type="colorScale" priority="14">
      <colorScale>
        <cfvo type="min"/>
        <cfvo type="max"/>
        <color theme="6" tint="0.59999389629810485"/>
        <color rgb="FFFFEF9C"/>
      </colorScale>
    </cfRule>
    <cfRule type="colorScale" priority="15">
      <colorScale>
        <cfvo type="min"/>
        <cfvo type="max"/>
        <color theme="0" tint="-0.34998626667073579"/>
        <color theme="9"/>
      </colorScale>
    </cfRule>
  </conditionalFormatting>
  <conditionalFormatting sqref="E36:I42">
    <cfRule type="expression" priority="885">
      <formula>"&gt;0"</formula>
    </cfRule>
    <cfRule type="top10" priority="886" rank="10"/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I42">
    <cfRule type="colorScale" priority="939">
      <colorScale>
        <cfvo type="min"/>
        <cfvo type="max"/>
        <color rgb="FFFCFCFF"/>
        <color rgb="FF63BE7B"/>
      </colorScale>
    </cfRule>
    <cfRule type="expression" priority="940">
      <formula>"&gt;0"</formula>
    </cfRule>
    <cfRule type="top10" priority="941" rank="10"/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I42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2">
    <cfRule type="colorScale" priority="944">
      <colorScale>
        <cfvo type="min"/>
        <cfvo type="max"/>
        <color rgb="FFFCFCFF"/>
        <color rgb="FF63BE7B"/>
      </colorScale>
    </cfRule>
    <cfRule type="expression" priority="945">
      <formula>"&gt;0"</formula>
    </cfRule>
    <cfRule type="top10" priority="946" rank="10"/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2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42">
    <cfRule type="colorScale" priority="2">
      <colorScale>
        <cfvo type="min"/>
        <cfvo type="max"/>
        <color rgb="FFFCFCFF"/>
        <color rgb="FF63BE7B"/>
      </colorScale>
    </cfRule>
  </conditionalFormatting>
  <conditionalFormatting sqref="D48:I54">
    <cfRule type="colorScale" priority="950">
      <colorScale>
        <cfvo type="min"/>
        <cfvo type="max"/>
        <color rgb="FFFCFCFF"/>
        <color rgb="FF63BE7B"/>
      </colorScale>
    </cfRule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4">
    <cfRule type="colorScale" priority="952">
      <colorScale>
        <cfvo type="min"/>
        <cfvo type="max"/>
        <color rgb="FFFCFCFF"/>
        <color rgb="FF63BE7B"/>
      </colorScale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876D-5E76-4079-9047-1A138931C25B}">
  <dimension ref="A1:AG70"/>
  <sheetViews>
    <sheetView showGridLines="0" tabSelected="1" topLeftCell="A15" zoomScale="115" zoomScaleNormal="115" workbookViewId="0">
      <selection activeCell="T23" sqref="T23"/>
    </sheetView>
  </sheetViews>
  <sheetFormatPr defaultColWidth="8.77734375" defaultRowHeight="14.4"/>
  <cols>
    <col min="1" max="1" width="5.44140625" customWidth="1"/>
    <col min="2" max="2" width="6.33203125" customWidth="1"/>
    <col min="3" max="4" width="7.44140625" customWidth="1"/>
    <col min="5" max="15" width="7.33203125" customWidth="1"/>
    <col min="19" max="19" width="12.44140625" bestFit="1" customWidth="1"/>
  </cols>
  <sheetData>
    <row r="1" spans="1:33">
      <c r="A1" s="36"/>
      <c r="B1" s="37"/>
      <c r="C1" s="111" t="s">
        <v>21</v>
      </c>
      <c r="D1" s="111"/>
      <c r="E1" s="111"/>
      <c r="F1" s="111"/>
      <c r="G1" s="111"/>
      <c r="H1" s="112"/>
    </row>
    <row r="2" spans="1:33" ht="48" customHeight="1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33" ht="19.05" customHeight="1">
      <c r="A3" s="43">
        <v>0</v>
      </c>
      <c r="B3" s="44" t="s">
        <v>6</v>
      </c>
      <c r="C3" s="18">
        <f>26.39*0.95</f>
        <v>25.070499999999999</v>
      </c>
      <c r="D3" s="18">
        <v>22.45</v>
      </c>
      <c r="E3" s="35">
        <v>316.6112</v>
      </c>
      <c r="F3" s="23">
        <v>98.876812274669902</v>
      </c>
      <c r="G3" s="23">
        <v>477.02229999999997</v>
      </c>
      <c r="H3" s="50">
        <v>143.3013</v>
      </c>
      <c r="J3" t="s">
        <v>23</v>
      </c>
    </row>
    <row r="4" spans="1:33">
      <c r="A4" s="43">
        <v>1</v>
      </c>
      <c r="B4" s="44" t="s">
        <v>7</v>
      </c>
      <c r="C4" s="18">
        <f>26.9365913923823*0.95</f>
        <v>25.589761822763183</v>
      </c>
      <c r="D4" s="18">
        <v>25.643333333333331</v>
      </c>
      <c r="E4" s="68">
        <v>215.91442049638661</v>
      </c>
      <c r="F4" s="69">
        <v>97.927744797647634</v>
      </c>
      <c r="G4" s="69">
        <v>-707.61161412612023</v>
      </c>
      <c r="H4" s="70">
        <v>44.403157554851418</v>
      </c>
      <c r="T4" s="29"/>
      <c r="U4" s="30"/>
    </row>
    <row r="5" spans="1:33" s="13" customFormat="1" ht="19.05" customHeight="1">
      <c r="A5" s="10">
        <v>-1</v>
      </c>
      <c r="B5" s="14" t="s">
        <v>8</v>
      </c>
      <c r="C5" s="51">
        <f>25.6109341092172*0.95</f>
        <v>24.33038740375634</v>
      </c>
      <c r="D5" s="51">
        <v>20.282413793103451</v>
      </c>
      <c r="E5" s="71">
        <v>204.13424272487285</v>
      </c>
      <c r="F5" s="72">
        <v>79.093524731200404</v>
      </c>
      <c r="G5" s="72">
        <v>-647.511805993488</v>
      </c>
      <c r="H5" s="73">
        <v>49.675081680956012</v>
      </c>
      <c r="T5" s="29"/>
      <c r="U5" s="30"/>
      <c r="V5"/>
      <c r="W5"/>
    </row>
    <row r="6" spans="1:33" ht="15" thickBot="1">
      <c r="A6" s="45">
        <v>-2</v>
      </c>
      <c r="B6" s="46" t="s">
        <v>9</v>
      </c>
      <c r="C6" s="9">
        <f>24.6468010744425*0.95</f>
        <v>23.414461020720374</v>
      </c>
      <c r="D6" s="9">
        <v>17.668999999999997</v>
      </c>
      <c r="E6" s="74">
        <v>195.22879019803059</v>
      </c>
      <c r="F6" s="75">
        <v>69.343169205081125</v>
      </c>
      <c r="G6" s="75">
        <v>-655.37269859686216</v>
      </c>
      <c r="H6" s="76">
        <v>49.393750111608661</v>
      </c>
      <c r="T6" s="29"/>
      <c r="U6" s="64"/>
    </row>
    <row r="7" spans="1:33">
      <c r="T7" s="29"/>
      <c r="U7" s="30"/>
    </row>
    <row r="8" spans="1:33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T8" s="29"/>
      <c r="U8" s="30"/>
    </row>
    <row r="9" spans="1:33" ht="15">
      <c r="B9" t="s">
        <v>12</v>
      </c>
      <c r="C9" s="22">
        <v>-0.4</v>
      </c>
      <c r="D9" s="22">
        <v>-0.2</v>
      </c>
      <c r="E9" s="22">
        <v>-0.1</v>
      </c>
      <c r="F9">
        <v>0</v>
      </c>
      <c r="G9" s="22">
        <v>0.05</v>
      </c>
      <c r="H9" s="22">
        <v>0.1</v>
      </c>
      <c r="I9" s="22">
        <v>0.2</v>
      </c>
      <c r="J9" s="22">
        <v>0.3</v>
      </c>
      <c r="K9" s="22">
        <v>0.35</v>
      </c>
      <c r="L9" s="22">
        <v>0.36</v>
      </c>
      <c r="M9" s="22">
        <v>0.4</v>
      </c>
      <c r="N9" s="22">
        <v>0.5</v>
      </c>
      <c r="O9" s="22">
        <v>0.6</v>
      </c>
      <c r="P9" s="22">
        <v>0.7</v>
      </c>
      <c r="Q9" s="22">
        <v>0.8</v>
      </c>
      <c r="R9" s="22">
        <v>0.9</v>
      </c>
      <c r="S9" s="22">
        <v>1</v>
      </c>
      <c r="U9" s="82" t="s">
        <v>24</v>
      </c>
      <c r="V9" s="82"/>
      <c r="X9" s="82"/>
      <c r="Y9" s="82"/>
      <c r="Z9" s="82"/>
      <c r="AA9" s="82"/>
    </row>
    <row r="10" spans="1:33" ht="15">
      <c r="B10" s="22">
        <v>-0.5</v>
      </c>
      <c r="C10" s="7">
        <f>$E$3*$C$9-$F$3*B10+$H$3</f>
        <v>66.095226137334947</v>
      </c>
      <c r="D10" s="7">
        <f t="shared" ref="D10:D25" si="0">$E$3*$D$9-$F$3*B10+$H$3</f>
        <v>129.41746613733494</v>
      </c>
      <c r="E10" s="7">
        <f t="shared" ref="E10:E25" si="1">$E$3*$E$9-$F$3*B10+$H$3</f>
        <v>161.07858613733495</v>
      </c>
      <c r="F10" s="7">
        <f t="shared" ref="F10:F25" si="2">$E$3*$F$9-$F$3*B10+$H$3</f>
        <v>192.73970613733496</v>
      </c>
      <c r="G10">
        <f t="shared" ref="G10:G25" si="3">$E$3*$G$9-$F$3*B10+$H$3</f>
        <v>208.57026613733495</v>
      </c>
      <c r="H10" s="7">
        <f t="shared" ref="H10:H25" si="4">$E$3*$H$9-$F$3*B10+$H$3</f>
        <v>224.40082613733495</v>
      </c>
      <c r="I10" s="7">
        <f t="shared" ref="I10:I25" si="5">$E$3*$I$9-$F$3*B10+$H$3</f>
        <v>256.06194613733498</v>
      </c>
      <c r="J10" s="7">
        <f t="shared" ref="J10:J25" si="6">$E$3*$J$9-$F$3*B10+$H$3</f>
        <v>287.72306613733497</v>
      </c>
      <c r="K10">
        <f t="shared" ref="K10:K25" si="7">$E$3*$K$9-$F$3*B10+$H$3</f>
        <v>303.55362613733496</v>
      </c>
      <c r="L10">
        <f t="shared" ref="L10:L25" si="8">$E$3*$L$9-$F$3*B10+$H$3</f>
        <v>306.71973813733496</v>
      </c>
      <c r="M10" s="7">
        <f t="shared" ref="M10:M25" si="9">$E$3*$M$9-$F$3*B10+$H$3</f>
        <v>319.38418613733495</v>
      </c>
      <c r="N10" s="7">
        <f t="shared" ref="N10:N25" si="10">$E$3*$N$9-$F$3*B10+$H$3</f>
        <v>351.04530613733493</v>
      </c>
      <c r="O10" s="7">
        <f t="shared" ref="O10:O25" si="11">$E$3*$O$9-$F$3*B10+$H$3</f>
        <v>382.70642613733492</v>
      </c>
      <c r="P10" s="7">
        <f t="shared" ref="P10:P25" si="12">$E$3*$P$9-$F$3*B10+$H$3</f>
        <v>414.3675461373349</v>
      </c>
      <c r="Q10" s="7">
        <f t="shared" ref="Q10:Q25" si="13">$E$3*$Q$9-$F$3*B10+$H$3</f>
        <v>446.02866613733499</v>
      </c>
      <c r="R10" s="7">
        <f t="shared" ref="R10:R25" si="14">$E$3*$R$9-$F$3*B10+$H$3</f>
        <v>477.68978613733498</v>
      </c>
      <c r="S10" s="7">
        <f t="shared" ref="S10:S25" si="15">$E$3*$S$9-$F$3*B10+$H$3</f>
        <v>509.35090613733496</v>
      </c>
      <c r="U10" s="28" t="s">
        <v>25</v>
      </c>
      <c r="V10" s="28" t="s">
        <v>26</v>
      </c>
      <c r="W10" s="82">
        <f>($E$3*W12+$H$3)*$C$28-$C$29</f>
        <v>1552.5563987928954</v>
      </c>
      <c r="X10" s="82">
        <f>($E$3*X12+$H$3)*$C$28-$C$29</f>
        <v>-68.43703343339098</v>
      </c>
      <c r="Y10" s="101">
        <f>($E$3*Y12+$H$3)*$C$28-$C$29</f>
        <v>4.911482830038949E-3</v>
      </c>
      <c r="Z10" s="82">
        <f>($E$3*Z12+$H$3)*$C$28-$C$29</f>
        <v>1768.6888564230676</v>
      </c>
    </row>
    <row r="11" spans="1:33" ht="15">
      <c r="B11" s="22">
        <v>-0.4</v>
      </c>
      <c r="C11" s="7">
        <f>$E$3*$C$9-$F$3*B11+$H$3</f>
        <v>56.207544909867963</v>
      </c>
      <c r="D11" s="7">
        <f t="shared" si="0"/>
        <v>119.52978490986797</v>
      </c>
      <c r="E11" s="7">
        <f t="shared" si="1"/>
        <v>151.19090490986795</v>
      </c>
      <c r="F11" s="7">
        <f t="shared" si="2"/>
        <v>182.85202490986796</v>
      </c>
      <c r="G11">
        <f t="shared" si="3"/>
        <v>198.68258490986796</v>
      </c>
      <c r="H11" s="7">
        <f t="shared" si="4"/>
        <v>214.51314490986795</v>
      </c>
      <c r="I11" s="7">
        <f t="shared" si="5"/>
        <v>246.17426490986796</v>
      </c>
      <c r="J11" s="7">
        <f t="shared" si="6"/>
        <v>277.83538490986791</v>
      </c>
      <c r="K11">
        <f t="shared" si="7"/>
        <v>293.66594490986796</v>
      </c>
      <c r="L11">
        <f t="shared" si="8"/>
        <v>296.83205690986796</v>
      </c>
      <c r="M11" s="7">
        <f t="shared" si="9"/>
        <v>309.49650490986801</v>
      </c>
      <c r="N11" s="7">
        <f t="shared" si="10"/>
        <v>341.15762490986799</v>
      </c>
      <c r="O11" s="7">
        <f t="shared" si="11"/>
        <v>372.81874490986797</v>
      </c>
      <c r="P11" s="7">
        <f t="shared" si="12"/>
        <v>404.47986490986796</v>
      </c>
      <c r="Q11" s="7">
        <f t="shared" si="13"/>
        <v>436.14098490986794</v>
      </c>
      <c r="R11" s="7">
        <f t="shared" si="14"/>
        <v>467.80210490986792</v>
      </c>
      <c r="S11" s="7">
        <f t="shared" si="15"/>
        <v>499.4632249098679</v>
      </c>
      <c r="U11" s="28" t="s">
        <v>25</v>
      </c>
      <c r="V11" s="28" t="s">
        <v>27</v>
      </c>
      <c r="W11" s="64"/>
      <c r="X11" s="64"/>
      <c r="Z11" s="63"/>
      <c r="AA11" s="82">
        <f t="shared" ref="AA11:AG11" si="16">($E$3*AA12+$H$3)*$C$28-$C$29*0.5</f>
        <v>150.59220384965647</v>
      </c>
      <c r="AB11" s="82">
        <f t="shared" si="16"/>
        <v>42.525975034570592</v>
      </c>
      <c r="AC11" s="82">
        <f t="shared" si="16"/>
        <v>1.9925033970253025E-2</v>
      </c>
      <c r="AD11" s="82">
        <f t="shared" si="16"/>
        <v>1339.3207208156002</v>
      </c>
      <c r="AE11" s="82">
        <f t="shared" si="16"/>
        <v>1357.3317589514479</v>
      </c>
      <c r="AF11" s="82">
        <f t="shared" si="16"/>
        <v>1360.9339665786172</v>
      </c>
      <c r="AG11" s="82">
        <f t="shared" si="16"/>
        <v>1368.1383818329562</v>
      </c>
    </row>
    <row r="12" spans="1:33">
      <c r="B12" s="22">
        <v>-0.3</v>
      </c>
      <c r="C12" s="7">
        <f t="shared" ref="C12:C24" si="17">$E$3*$C$9-$F$3*B12+$H$3</f>
        <v>46.319863682400964</v>
      </c>
      <c r="D12" s="7">
        <f t="shared" si="0"/>
        <v>109.64210368240097</v>
      </c>
      <c r="E12" s="7">
        <f t="shared" si="1"/>
        <v>141.30322368240095</v>
      </c>
      <c r="F12" s="7">
        <f t="shared" si="2"/>
        <v>172.96434368240097</v>
      </c>
      <c r="G12">
        <f t="shared" si="3"/>
        <v>188.79490368240096</v>
      </c>
      <c r="H12" s="7">
        <f t="shared" si="4"/>
        <v>204.62546368240095</v>
      </c>
      <c r="I12" s="7">
        <f t="shared" si="5"/>
        <v>236.28658368240096</v>
      </c>
      <c r="J12" s="7">
        <f t="shared" si="6"/>
        <v>267.94770368240097</v>
      </c>
      <c r="K12">
        <f t="shared" si="7"/>
        <v>283.77826368240096</v>
      </c>
      <c r="L12">
        <f t="shared" si="8"/>
        <v>286.94437568240096</v>
      </c>
      <c r="M12" s="7">
        <f t="shared" si="9"/>
        <v>299.60882368240095</v>
      </c>
      <c r="N12" s="7">
        <f t="shared" si="10"/>
        <v>331.26994368240094</v>
      </c>
      <c r="O12" s="7">
        <f t="shared" si="11"/>
        <v>362.93106368240092</v>
      </c>
      <c r="P12" s="7">
        <f t="shared" si="12"/>
        <v>394.59218368240096</v>
      </c>
      <c r="Q12" s="7">
        <f t="shared" si="13"/>
        <v>426.253303682401</v>
      </c>
      <c r="R12" s="7">
        <f t="shared" si="14"/>
        <v>457.91442368240098</v>
      </c>
      <c r="S12" s="7">
        <f t="shared" si="15"/>
        <v>489.57554368240096</v>
      </c>
      <c r="U12" s="28"/>
      <c r="V12" s="81"/>
      <c r="W12" s="84">
        <v>0.3</v>
      </c>
      <c r="X12" s="85">
        <v>-0.15</v>
      </c>
      <c r="Y12" s="92">
        <v>-0.13100000000000001</v>
      </c>
      <c r="Z12" s="85">
        <v>0.36</v>
      </c>
      <c r="AA12" s="85">
        <v>-0.25</v>
      </c>
      <c r="AB12" s="85">
        <v>-0.28000000000000003</v>
      </c>
      <c r="AC12" s="92">
        <v>-0.2918</v>
      </c>
      <c r="AD12" s="85">
        <v>0.08</v>
      </c>
      <c r="AE12" s="85">
        <v>8.5000000000000006E-2</v>
      </c>
      <c r="AF12" s="85">
        <v>8.5999999999999993E-2</v>
      </c>
      <c r="AG12" s="85">
        <v>8.7999999999999995E-2</v>
      </c>
    </row>
    <row r="13" spans="1:33">
      <c r="B13" s="22">
        <v>-0.2</v>
      </c>
      <c r="C13" s="7">
        <f t="shared" si="17"/>
        <v>36.432182454933979</v>
      </c>
      <c r="D13" s="7">
        <f t="shared" si="0"/>
        <v>99.754422454933973</v>
      </c>
      <c r="E13" s="7">
        <f t="shared" si="1"/>
        <v>131.41554245493398</v>
      </c>
      <c r="F13" s="7">
        <f t="shared" si="2"/>
        <v>163.07666245493397</v>
      </c>
      <c r="G13">
        <f t="shared" si="3"/>
        <v>178.90722245493399</v>
      </c>
      <c r="H13" s="7">
        <f t="shared" si="4"/>
        <v>194.73778245493398</v>
      </c>
      <c r="I13" s="7">
        <f t="shared" si="5"/>
        <v>226.39890245493399</v>
      </c>
      <c r="J13" s="7">
        <f t="shared" si="6"/>
        <v>258.06002245493397</v>
      </c>
      <c r="K13">
        <f t="shared" si="7"/>
        <v>273.89058245493402</v>
      </c>
      <c r="L13">
        <f t="shared" si="8"/>
        <v>277.05669445493402</v>
      </c>
      <c r="M13" s="7">
        <f t="shared" si="9"/>
        <v>289.72114245493401</v>
      </c>
      <c r="N13" s="7">
        <f t="shared" si="10"/>
        <v>321.38226245493399</v>
      </c>
      <c r="O13" s="7">
        <f t="shared" si="11"/>
        <v>353.04338245493398</v>
      </c>
      <c r="P13" s="7">
        <f t="shared" si="12"/>
        <v>384.70450245493396</v>
      </c>
      <c r="Q13" s="7">
        <f t="shared" si="13"/>
        <v>416.36562245493394</v>
      </c>
      <c r="R13" s="7">
        <f t="shared" si="14"/>
        <v>448.02674245493404</v>
      </c>
      <c r="S13" s="7">
        <f t="shared" si="15"/>
        <v>479.68786245493402</v>
      </c>
      <c r="T13" s="81"/>
      <c r="U13" s="64"/>
      <c r="V13" s="64"/>
      <c r="W13" s="64"/>
      <c r="X13" s="63"/>
      <c r="Y13" s="63"/>
      <c r="Z13" s="63"/>
    </row>
    <row r="14" spans="1:33" ht="15">
      <c r="B14" s="22">
        <v>-0.1</v>
      </c>
      <c r="C14" s="7">
        <f t="shared" si="17"/>
        <v>26.544501227466981</v>
      </c>
      <c r="D14" s="7">
        <f t="shared" si="0"/>
        <v>89.866741227466989</v>
      </c>
      <c r="E14" s="7">
        <f t="shared" si="1"/>
        <v>121.52786122746699</v>
      </c>
      <c r="F14" s="7">
        <f t="shared" si="2"/>
        <v>153.188981227467</v>
      </c>
      <c r="G14">
        <f t="shared" si="3"/>
        <v>169.01954122746699</v>
      </c>
      <c r="H14" s="7">
        <f t="shared" si="4"/>
        <v>184.85010122746701</v>
      </c>
      <c r="I14" s="7">
        <f t="shared" si="5"/>
        <v>216.51122122746699</v>
      </c>
      <c r="J14" s="7">
        <f t="shared" si="6"/>
        <v>248.17234122746697</v>
      </c>
      <c r="K14">
        <f t="shared" si="7"/>
        <v>264.00290122746696</v>
      </c>
      <c r="L14">
        <f t="shared" si="8"/>
        <v>267.16901322746696</v>
      </c>
      <c r="M14" s="7">
        <f t="shared" si="9"/>
        <v>279.83346122746696</v>
      </c>
      <c r="N14" s="7">
        <f t="shared" si="10"/>
        <v>311.49458122746699</v>
      </c>
      <c r="O14" s="7">
        <f t="shared" si="11"/>
        <v>343.15570122746698</v>
      </c>
      <c r="P14" s="7">
        <f t="shared" si="12"/>
        <v>374.81682122746702</v>
      </c>
      <c r="Q14" s="7">
        <f t="shared" si="13"/>
        <v>406.477941227467</v>
      </c>
      <c r="R14" s="7">
        <f t="shared" si="14"/>
        <v>438.13906122746698</v>
      </c>
      <c r="S14" s="7">
        <f t="shared" si="15"/>
        <v>469.80018122746696</v>
      </c>
      <c r="T14" s="81"/>
      <c r="U14" s="64" t="s">
        <v>33</v>
      </c>
      <c r="V14" s="64"/>
      <c r="W14" s="64"/>
      <c r="X14" s="63"/>
      <c r="Y14" s="63"/>
      <c r="Z14" s="63"/>
      <c r="AA14" s="82"/>
    </row>
    <row r="15" spans="1:33" ht="15">
      <c r="B15" s="22">
        <v>0</v>
      </c>
      <c r="C15" s="7">
        <f t="shared" si="17"/>
        <v>16.656819999999996</v>
      </c>
      <c r="D15" s="7">
        <f t="shared" si="0"/>
        <v>79.979060000000004</v>
      </c>
      <c r="E15" s="7">
        <f t="shared" si="1"/>
        <v>111.64018</v>
      </c>
      <c r="F15" s="7">
        <f t="shared" si="2"/>
        <v>143.3013</v>
      </c>
      <c r="G15">
        <f t="shared" si="3"/>
        <v>159.13185999999999</v>
      </c>
      <c r="H15" s="7">
        <f t="shared" si="4"/>
        <v>174.96242000000001</v>
      </c>
      <c r="I15" s="7">
        <f t="shared" si="5"/>
        <v>206.62353999999999</v>
      </c>
      <c r="J15" s="7">
        <f t="shared" si="6"/>
        <v>238.28465999999997</v>
      </c>
      <c r="K15">
        <f t="shared" si="7"/>
        <v>254.11521999999999</v>
      </c>
      <c r="L15">
        <f t="shared" si="8"/>
        <v>257.28133200000002</v>
      </c>
      <c r="M15" s="7">
        <f t="shared" si="9"/>
        <v>269.94578000000001</v>
      </c>
      <c r="N15" s="7">
        <f t="shared" si="10"/>
        <v>301.6069</v>
      </c>
      <c r="O15" s="7">
        <f t="shared" si="11"/>
        <v>333.26801999999998</v>
      </c>
      <c r="P15" s="7">
        <f t="shared" si="12"/>
        <v>364.92913999999996</v>
      </c>
      <c r="Q15" s="7">
        <f t="shared" si="13"/>
        <v>396.59026</v>
      </c>
      <c r="R15" s="7">
        <f t="shared" si="14"/>
        <v>428.25138000000004</v>
      </c>
      <c r="S15" s="7">
        <f t="shared" si="15"/>
        <v>459.91250000000002</v>
      </c>
      <c r="T15" s="81"/>
      <c r="U15" s="64"/>
      <c r="V15" s="28" t="s">
        <v>26</v>
      </c>
      <c r="W15" s="82">
        <f>(-$F$3*W17+$H$3)*$C$28-$C$29</f>
        <v>471.89411064203796</v>
      </c>
      <c r="X15" s="82">
        <f>(-$F$3*X17+$H$3)*$C$28-$C$29</f>
        <v>359.39815114154476</v>
      </c>
      <c r="Y15" s="82">
        <f>(-$F$3*Y17+$H$3)*$C$28-$C$29</f>
        <v>134.40623214055859</v>
      </c>
      <c r="Z15" s="82">
        <f t="shared" ref="Z15:AB15" si="18">(-$F$3*Z17+$H$3)*$C$28-$C$29</f>
        <v>8.6056496969831642E-2</v>
      </c>
      <c r="AA15" s="82">
        <f t="shared" si="18"/>
        <v>1315.6138068957366</v>
      </c>
      <c r="AB15" s="82">
        <f t="shared" si="18"/>
        <v>1324.388491736775</v>
      </c>
      <c r="AC15" s="64"/>
    </row>
    <row r="16" spans="1:33">
      <c r="B16" s="22">
        <v>0.1</v>
      </c>
      <c r="C16" s="7">
        <f t="shared" si="17"/>
        <v>6.7691387725330117</v>
      </c>
      <c r="D16" s="7">
        <f t="shared" si="0"/>
        <v>70.091378772533005</v>
      </c>
      <c r="E16" s="7">
        <f t="shared" si="1"/>
        <v>101.752498772533</v>
      </c>
      <c r="F16" s="7">
        <f t="shared" si="2"/>
        <v>133.413618772533</v>
      </c>
      <c r="G16">
        <f t="shared" si="3"/>
        <v>149.24417877253302</v>
      </c>
      <c r="H16" s="7">
        <f t="shared" si="4"/>
        <v>165.07473877253301</v>
      </c>
      <c r="I16" s="7">
        <f t="shared" si="5"/>
        <v>196.73585877253299</v>
      </c>
      <c r="J16" s="7">
        <f t="shared" si="6"/>
        <v>228.396978772533</v>
      </c>
      <c r="K16">
        <f t="shared" si="7"/>
        <v>244.22753877253299</v>
      </c>
      <c r="L16">
        <f t="shared" si="8"/>
        <v>247.39365077253299</v>
      </c>
      <c r="M16" s="7">
        <f t="shared" si="9"/>
        <v>260.05809877253301</v>
      </c>
      <c r="N16" s="7">
        <f t="shared" si="10"/>
        <v>291.719218772533</v>
      </c>
      <c r="O16" s="7">
        <f t="shared" si="11"/>
        <v>323.38033877253298</v>
      </c>
      <c r="P16" s="7">
        <f t="shared" si="12"/>
        <v>355.04145877253302</v>
      </c>
      <c r="Q16" s="7">
        <f t="shared" si="13"/>
        <v>386.702578772533</v>
      </c>
      <c r="R16" s="7">
        <f t="shared" si="14"/>
        <v>418.36369877253298</v>
      </c>
      <c r="S16" s="7">
        <f t="shared" si="15"/>
        <v>450.02481877253297</v>
      </c>
      <c r="T16" s="81"/>
      <c r="U16" s="64"/>
      <c r="V16" s="28" t="s">
        <v>27</v>
      </c>
      <c r="W16" s="64"/>
      <c r="X16" s="64"/>
      <c r="Y16" s="63"/>
      <c r="Z16" s="63"/>
      <c r="AC16">
        <f>(-$F$3*AC17+$H$3)*$C$28-$C$29*0.5</f>
        <v>1051.144110642038</v>
      </c>
      <c r="AD16">
        <f>(-$F$3*AD17+$H$3)*$C$28-$C$29*0.5</f>
        <v>319.9203738888325</v>
      </c>
      <c r="AE16">
        <f>(-$F$3*AE17+$H$3)*$C$28-$C$29*0.5</f>
        <v>-1.8134930569999597E-2</v>
      </c>
      <c r="AF16">
        <f>(-$F$3*AF17+$H$3)*$C$28-$C$29*0.5</f>
        <v>263.67239413858613</v>
      </c>
      <c r="AG16">
        <f>(-$F$3*AG17+$H$3)*$C$28-$C$29*0.5</f>
        <v>1262.5240185434643</v>
      </c>
    </row>
    <row r="17" spans="1:33">
      <c r="B17" s="22">
        <v>0.2</v>
      </c>
      <c r="C17" s="7">
        <f t="shared" si="17"/>
        <v>-3.1185424549339871</v>
      </c>
      <c r="D17" s="7">
        <f t="shared" si="0"/>
        <v>60.203697545066007</v>
      </c>
      <c r="E17" s="7">
        <f t="shared" si="1"/>
        <v>91.864817545066018</v>
      </c>
      <c r="F17" s="7">
        <f t="shared" si="2"/>
        <v>123.52593754506601</v>
      </c>
      <c r="G17">
        <f t="shared" si="3"/>
        <v>139.35649754506602</v>
      </c>
      <c r="H17" s="7">
        <f t="shared" si="4"/>
        <v>155.18705754506601</v>
      </c>
      <c r="I17" s="7">
        <f t="shared" si="5"/>
        <v>186.84817754506602</v>
      </c>
      <c r="J17" s="7">
        <f t="shared" si="6"/>
        <v>218.509297545066</v>
      </c>
      <c r="K17">
        <f t="shared" si="7"/>
        <v>234.33985754506602</v>
      </c>
      <c r="L17">
        <f t="shared" si="8"/>
        <v>237.50596954506602</v>
      </c>
      <c r="M17" s="7">
        <f t="shared" si="9"/>
        <v>250.17041754506602</v>
      </c>
      <c r="N17" s="7">
        <f t="shared" si="10"/>
        <v>281.831537545066</v>
      </c>
      <c r="O17" s="7">
        <f t="shared" si="11"/>
        <v>313.49265754506598</v>
      </c>
      <c r="P17" s="7">
        <f t="shared" si="12"/>
        <v>345.15377754506596</v>
      </c>
      <c r="Q17" s="7">
        <f t="shared" si="13"/>
        <v>376.81489754506606</v>
      </c>
      <c r="R17" s="7">
        <f t="shared" si="14"/>
        <v>408.47601754506604</v>
      </c>
      <c r="S17" s="7">
        <f t="shared" si="15"/>
        <v>440.13713754506603</v>
      </c>
      <c r="T17" s="81"/>
      <c r="U17" s="64"/>
      <c r="V17" s="64"/>
      <c r="W17" s="85">
        <v>0</v>
      </c>
      <c r="X17" s="85">
        <v>0.1</v>
      </c>
      <c r="Y17" s="85">
        <v>0.3</v>
      </c>
      <c r="Z17" s="92">
        <v>0.4194</v>
      </c>
      <c r="AA17" s="85">
        <v>-0.75</v>
      </c>
      <c r="AB17" s="85">
        <v>-0.75780000000000003</v>
      </c>
      <c r="AC17" s="85">
        <v>0</v>
      </c>
      <c r="AD17" s="85">
        <v>0.65</v>
      </c>
      <c r="AE17" s="92">
        <v>0.93440000000000001</v>
      </c>
      <c r="AF17" s="85">
        <v>0.7</v>
      </c>
      <c r="AG17" s="85">
        <v>-0.18790000000000001</v>
      </c>
    </row>
    <row r="18" spans="1:33">
      <c r="B18" s="22">
        <v>0.3</v>
      </c>
      <c r="C18" s="7">
        <f t="shared" si="17"/>
        <v>-13.006223682400986</v>
      </c>
      <c r="D18" s="7">
        <f t="shared" si="0"/>
        <v>50.316016317599036</v>
      </c>
      <c r="E18" s="7">
        <f t="shared" si="1"/>
        <v>81.977136317599033</v>
      </c>
      <c r="F18" s="7">
        <f t="shared" si="2"/>
        <v>113.63825631759903</v>
      </c>
      <c r="G18">
        <f t="shared" si="3"/>
        <v>129.46881631759902</v>
      </c>
      <c r="H18" s="7">
        <f t="shared" si="4"/>
        <v>145.29937631759904</v>
      </c>
      <c r="I18" s="7">
        <f t="shared" si="5"/>
        <v>176.96049631759902</v>
      </c>
      <c r="J18" s="7">
        <f t="shared" si="6"/>
        <v>208.62161631759903</v>
      </c>
      <c r="K18">
        <f t="shared" si="7"/>
        <v>224.45217631759903</v>
      </c>
      <c r="L18">
        <f t="shared" si="8"/>
        <v>227.61828831759902</v>
      </c>
      <c r="M18" s="7">
        <f t="shared" si="9"/>
        <v>240.28273631759902</v>
      </c>
      <c r="N18" s="7">
        <f t="shared" si="10"/>
        <v>271.94385631759906</v>
      </c>
      <c r="O18" s="7">
        <f t="shared" si="11"/>
        <v>303.60497631759904</v>
      </c>
      <c r="P18" s="7">
        <f t="shared" si="12"/>
        <v>335.26609631759902</v>
      </c>
      <c r="Q18" s="7">
        <f t="shared" si="13"/>
        <v>366.927216317599</v>
      </c>
      <c r="R18" s="7">
        <f t="shared" si="14"/>
        <v>398.58833631759904</v>
      </c>
      <c r="S18" s="7">
        <f t="shared" si="15"/>
        <v>430.24945631759897</v>
      </c>
      <c r="T18" s="28"/>
      <c r="U18" s="27"/>
      <c r="V18" s="28"/>
      <c r="W18" s="28"/>
      <c r="X18" s="28"/>
      <c r="Y18" s="28"/>
      <c r="Z18" s="28"/>
    </row>
    <row r="19" spans="1:33" ht="15.6">
      <c r="B19" s="22">
        <v>0.4</v>
      </c>
      <c r="C19" s="7">
        <f t="shared" si="17"/>
        <v>-22.893904909867985</v>
      </c>
      <c r="D19" s="7">
        <f t="shared" si="0"/>
        <v>40.428335090132038</v>
      </c>
      <c r="E19" s="7">
        <f t="shared" si="1"/>
        <v>72.089455090132034</v>
      </c>
      <c r="F19" s="7">
        <f t="shared" si="2"/>
        <v>103.75057509013203</v>
      </c>
      <c r="G19">
        <f t="shared" si="3"/>
        <v>119.58113509013202</v>
      </c>
      <c r="H19" s="7">
        <f t="shared" si="4"/>
        <v>135.41169509013204</v>
      </c>
      <c r="I19" s="7">
        <f t="shared" si="5"/>
        <v>167.07281509013202</v>
      </c>
      <c r="J19" s="7">
        <f t="shared" si="6"/>
        <v>198.73393509013204</v>
      </c>
      <c r="K19">
        <f t="shared" si="7"/>
        <v>214.56449509013203</v>
      </c>
      <c r="L19">
        <f t="shared" si="8"/>
        <v>217.73060709013203</v>
      </c>
      <c r="M19" s="7">
        <f t="shared" si="9"/>
        <v>230.39505509013202</v>
      </c>
      <c r="N19" s="7">
        <f t="shared" si="10"/>
        <v>262.056175090132</v>
      </c>
      <c r="O19" s="7">
        <f t="shared" si="11"/>
        <v>293.71729509013198</v>
      </c>
      <c r="P19" s="7">
        <f t="shared" si="12"/>
        <v>325.37841509013202</v>
      </c>
      <c r="Q19" s="7">
        <f t="shared" si="13"/>
        <v>357.03953509013206</v>
      </c>
      <c r="R19" s="7">
        <f t="shared" si="14"/>
        <v>388.70065509013205</v>
      </c>
      <c r="S19" s="7">
        <f t="shared" si="15"/>
        <v>420.36177509013203</v>
      </c>
      <c r="T19" s="83"/>
      <c r="U19" s="83"/>
      <c r="V19" s="83"/>
      <c r="W19" s="83"/>
      <c r="X19" s="83"/>
      <c r="Y19" s="83"/>
      <c r="Z19" s="83"/>
      <c r="AA19" s="55"/>
    </row>
    <row r="20" spans="1:33">
      <c r="B20" s="22">
        <v>0.5</v>
      </c>
      <c r="C20" s="7">
        <f t="shared" si="17"/>
        <v>-32.781586137334955</v>
      </c>
      <c r="D20" s="7">
        <f t="shared" si="0"/>
        <v>30.540653862665039</v>
      </c>
      <c r="E20" s="7">
        <f t="shared" si="1"/>
        <v>62.20177386266505</v>
      </c>
      <c r="F20" s="7">
        <f t="shared" si="2"/>
        <v>93.862893862665047</v>
      </c>
      <c r="G20">
        <f t="shared" si="3"/>
        <v>109.69345386266505</v>
      </c>
      <c r="H20" s="7">
        <f t="shared" si="4"/>
        <v>125.52401386266504</v>
      </c>
      <c r="I20" s="7">
        <f t="shared" si="5"/>
        <v>157.18513386266505</v>
      </c>
      <c r="J20" s="7">
        <f t="shared" si="6"/>
        <v>188.84625386266504</v>
      </c>
      <c r="K20">
        <f t="shared" si="7"/>
        <v>204.67681386266503</v>
      </c>
      <c r="L20">
        <f t="shared" si="8"/>
        <v>207.84292586266503</v>
      </c>
      <c r="M20" s="7">
        <f t="shared" si="9"/>
        <v>220.50737386266505</v>
      </c>
      <c r="N20" s="7">
        <f t="shared" si="10"/>
        <v>252.16849386266506</v>
      </c>
      <c r="O20" s="7">
        <f t="shared" si="11"/>
        <v>283.82961386266504</v>
      </c>
      <c r="P20" s="7">
        <f t="shared" si="12"/>
        <v>315.49073386266502</v>
      </c>
      <c r="Q20" s="7">
        <f t="shared" si="13"/>
        <v>347.15185386266501</v>
      </c>
      <c r="R20" s="7">
        <f t="shared" si="14"/>
        <v>378.8129738626651</v>
      </c>
      <c r="S20" s="7">
        <f t="shared" si="15"/>
        <v>410.47409386266509</v>
      </c>
    </row>
    <row r="21" spans="1:33">
      <c r="B21" s="22">
        <v>0.6</v>
      </c>
      <c r="C21" s="7">
        <f t="shared" si="17"/>
        <v>-42.669267364801925</v>
      </c>
      <c r="D21" s="7">
        <f t="shared" si="0"/>
        <v>20.652972635198068</v>
      </c>
      <c r="E21" s="7">
        <f t="shared" si="1"/>
        <v>52.314092635198065</v>
      </c>
      <c r="F21" s="7">
        <f t="shared" si="2"/>
        <v>83.975212635198062</v>
      </c>
      <c r="G21">
        <f t="shared" si="3"/>
        <v>99.805772635198053</v>
      </c>
      <c r="H21" s="7">
        <f t="shared" si="4"/>
        <v>115.63633263519806</v>
      </c>
      <c r="I21" s="7">
        <f t="shared" si="5"/>
        <v>147.29745263519806</v>
      </c>
      <c r="J21" s="7">
        <f t="shared" si="6"/>
        <v>178.95857263519804</v>
      </c>
      <c r="K21">
        <f t="shared" si="7"/>
        <v>194.78913263519806</v>
      </c>
      <c r="L21">
        <f t="shared" si="8"/>
        <v>197.95524463519806</v>
      </c>
      <c r="M21" s="7">
        <f t="shared" si="9"/>
        <v>210.61969263519808</v>
      </c>
      <c r="N21" s="7">
        <f t="shared" si="10"/>
        <v>242.28081263519806</v>
      </c>
      <c r="O21" s="7">
        <f t="shared" si="11"/>
        <v>273.94193263519804</v>
      </c>
      <c r="P21" s="7">
        <f t="shared" si="12"/>
        <v>305.60305263519808</v>
      </c>
      <c r="Q21" s="7">
        <f t="shared" si="13"/>
        <v>337.26417263519807</v>
      </c>
      <c r="R21" s="7">
        <f t="shared" si="14"/>
        <v>368.92529263519805</v>
      </c>
      <c r="S21" s="7">
        <f t="shared" si="15"/>
        <v>400.58641263519803</v>
      </c>
    </row>
    <row r="22" spans="1:33">
      <c r="B22" s="22">
        <v>0.7</v>
      </c>
      <c r="C22" s="7">
        <f t="shared" si="17"/>
        <v>-52.556948592268924</v>
      </c>
      <c r="D22" s="7">
        <f t="shared" si="0"/>
        <v>10.76529140773107</v>
      </c>
      <c r="E22" s="7">
        <f t="shared" si="1"/>
        <v>42.426411407731081</v>
      </c>
      <c r="F22" s="7">
        <f t="shared" si="2"/>
        <v>74.087531407731078</v>
      </c>
      <c r="G22">
        <f t="shared" si="3"/>
        <v>89.918091407731083</v>
      </c>
      <c r="H22" s="7">
        <f t="shared" si="4"/>
        <v>105.74865140773107</v>
      </c>
      <c r="I22" s="7">
        <f t="shared" si="5"/>
        <v>137.40977140773109</v>
      </c>
      <c r="J22" s="7">
        <f t="shared" si="6"/>
        <v>169.07089140773107</v>
      </c>
      <c r="K22">
        <f t="shared" si="7"/>
        <v>184.90145140773109</v>
      </c>
      <c r="L22">
        <f t="shared" si="8"/>
        <v>188.06756340773109</v>
      </c>
      <c r="M22" s="7">
        <f t="shared" si="9"/>
        <v>200.73201140773108</v>
      </c>
      <c r="N22" s="7">
        <f t="shared" si="10"/>
        <v>232.39313140773106</v>
      </c>
      <c r="O22" s="7">
        <f t="shared" si="11"/>
        <v>264.05425140773104</v>
      </c>
      <c r="P22" s="7">
        <f t="shared" si="12"/>
        <v>295.71537140773103</v>
      </c>
      <c r="Q22" s="7">
        <f t="shared" si="13"/>
        <v>327.37649140773112</v>
      </c>
      <c r="R22" s="7">
        <f t="shared" si="14"/>
        <v>359.03761140773111</v>
      </c>
      <c r="S22" s="7">
        <f t="shared" si="15"/>
        <v>390.69873140773109</v>
      </c>
    </row>
    <row r="23" spans="1:33">
      <c r="B23" s="22">
        <v>0.8</v>
      </c>
      <c r="C23" s="7">
        <f t="shared" si="17"/>
        <v>-62.444629819735923</v>
      </c>
      <c r="D23" s="7">
        <f t="shared" si="0"/>
        <v>0.877610180264071</v>
      </c>
      <c r="E23" s="7">
        <f t="shared" si="1"/>
        <v>32.538730180264068</v>
      </c>
      <c r="F23" s="7">
        <f t="shared" si="2"/>
        <v>64.199850180264065</v>
      </c>
      <c r="G23">
        <f t="shared" si="3"/>
        <v>80.030410180264056</v>
      </c>
      <c r="H23" s="7">
        <f t="shared" si="4"/>
        <v>95.860970180264061</v>
      </c>
      <c r="I23" s="7">
        <f t="shared" si="5"/>
        <v>127.52209018026406</v>
      </c>
      <c r="J23" s="7">
        <f t="shared" si="6"/>
        <v>159.18321018026404</v>
      </c>
      <c r="K23">
        <f t="shared" si="7"/>
        <v>175.01377018026406</v>
      </c>
      <c r="L23">
        <f t="shared" si="8"/>
        <v>178.17988218026406</v>
      </c>
      <c r="M23" s="7">
        <f t="shared" si="9"/>
        <v>190.84433018026408</v>
      </c>
      <c r="N23" s="7">
        <f t="shared" si="10"/>
        <v>222.50545018026406</v>
      </c>
      <c r="O23" s="7">
        <f t="shared" si="11"/>
        <v>254.16657018026405</v>
      </c>
      <c r="P23" s="7">
        <f t="shared" si="12"/>
        <v>285.82769018026409</v>
      </c>
      <c r="Q23" s="7">
        <f t="shared" si="13"/>
        <v>317.48881018026407</v>
      </c>
      <c r="R23" s="7">
        <f t="shared" si="14"/>
        <v>349.14993018026405</v>
      </c>
      <c r="S23" s="7">
        <f t="shared" si="15"/>
        <v>380.81105018026403</v>
      </c>
    </row>
    <row r="24" spans="1:33">
      <c r="B24" s="22">
        <v>0.9</v>
      </c>
      <c r="C24" s="7">
        <f t="shared" si="17"/>
        <v>-72.332311047202921</v>
      </c>
      <c r="D24" s="7">
        <f t="shared" si="0"/>
        <v>-9.0100710472029277</v>
      </c>
      <c r="E24" s="7">
        <f t="shared" si="1"/>
        <v>22.651048952797083</v>
      </c>
      <c r="F24" s="7">
        <f t="shared" si="2"/>
        <v>54.31216895279708</v>
      </c>
      <c r="G24">
        <f t="shared" si="3"/>
        <v>70.142728952797086</v>
      </c>
      <c r="H24" s="7">
        <f t="shared" si="4"/>
        <v>85.973288952797077</v>
      </c>
      <c r="I24" s="7">
        <f t="shared" si="5"/>
        <v>117.63440895279709</v>
      </c>
      <c r="J24" s="7">
        <f t="shared" si="6"/>
        <v>149.29552895279707</v>
      </c>
      <c r="K24">
        <f t="shared" si="7"/>
        <v>165.12608895279709</v>
      </c>
      <c r="L24">
        <f t="shared" si="8"/>
        <v>168.29220095279709</v>
      </c>
      <c r="M24" s="7">
        <f t="shared" si="9"/>
        <v>180.95664895279708</v>
      </c>
      <c r="N24" s="7">
        <f t="shared" si="10"/>
        <v>212.61776895279706</v>
      </c>
      <c r="O24" s="7">
        <f t="shared" si="11"/>
        <v>244.27888895279705</v>
      </c>
      <c r="P24" s="7">
        <f t="shared" si="12"/>
        <v>275.94000895279703</v>
      </c>
      <c r="Q24" s="7">
        <f t="shared" si="13"/>
        <v>307.60112895279713</v>
      </c>
      <c r="R24" s="7">
        <f t="shared" si="14"/>
        <v>339.26224895279711</v>
      </c>
      <c r="S24" s="7">
        <f t="shared" si="15"/>
        <v>370.92336895279709</v>
      </c>
    </row>
    <row r="25" spans="1:33">
      <c r="B25" s="22">
        <v>1</v>
      </c>
      <c r="C25" s="7">
        <f>$E$3*$C$9-$F$3*B25+$H$3</f>
        <v>-82.21999227466992</v>
      </c>
      <c r="D25" s="7">
        <f t="shared" si="0"/>
        <v>-18.897752274669898</v>
      </c>
      <c r="E25" s="7">
        <f t="shared" si="1"/>
        <v>12.763367725330085</v>
      </c>
      <c r="F25" s="7">
        <f t="shared" si="2"/>
        <v>44.424487725330096</v>
      </c>
      <c r="G25">
        <f t="shared" si="3"/>
        <v>60.255047725330101</v>
      </c>
      <c r="H25" s="7">
        <f t="shared" si="4"/>
        <v>76.085607725330092</v>
      </c>
      <c r="I25" s="7">
        <f t="shared" si="5"/>
        <v>107.74672772533009</v>
      </c>
      <c r="J25" s="7">
        <f t="shared" si="6"/>
        <v>139.4078477253301</v>
      </c>
      <c r="K25">
        <f t="shared" si="7"/>
        <v>155.23840772533009</v>
      </c>
      <c r="L25">
        <f t="shared" si="8"/>
        <v>158.40451972533009</v>
      </c>
      <c r="M25" s="7">
        <f t="shared" si="9"/>
        <v>171.06896772533008</v>
      </c>
      <c r="N25" s="7">
        <f t="shared" si="10"/>
        <v>202.73008772533009</v>
      </c>
      <c r="O25" s="7">
        <f t="shared" si="11"/>
        <v>234.39120772533008</v>
      </c>
      <c r="P25" s="7">
        <f t="shared" si="12"/>
        <v>266.05232772533009</v>
      </c>
      <c r="Q25" s="7">
        <f t="shared" si="13"/>
        <v>297.71344772533007</v>
      </c>
      <c r="R25" s="7">
        <f t="shared" si="14"/>
        <v>329.37456772533011</v>
      </c>
      <c r="S25" s="7">
        <f t="shared" si="15"/>
        <v>361.03568772533009</v>
      </c>
    </row>
    <row r="27" spans="1:33">
      <c r="B27" t="s">
        <v>13</v>
      </c>
      <c r="C27">
        <v>7.3899999999999993E-2</v>
      </c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  <c r="N27">
        <v>9</v>
      </c>
      <c r="O27">
        <v>10</v>
      </c>
      <c r="P27">
        <v>11</v>
      </c>
      <c r="Q27">
        <v>12</v>
      </c>
      <c r="R27">
        <v>13</v>
      </c>
      <c r="S27">
        <v>14</v>
      </c>
      <c r="T27">
        <v>15</v>
      </c>
      <c r="U27">
        <v>16</v>
      </c>
      <c r="V27">
        <v>17</v>
      </c>
      <c r="W27">
        <v>18</v>
      </c>
      <c r="X27">
        <v>19</v>
      </c>
      <c r="Y27">
        <v>20</v>
      </c>
    </row>
    <row r="28" spans="1:33">
      <c r="B28" t="s">
        <v>14</v>
      </c>
      <c r="C28">
        <v>11.377385345715901</v>
      </c>
      <c r="E28">
        <f>SUM(F28:Y28)</f>
        <v>10.280337495121316</v>
      </c>
      <c r="F28">
        <f>1/(1+$C$27)^F27</f>
        <v>0.93118539901294339</v>
      </c>
      <c r="G28">
        <f t="shared" ref="G28:S28" si="19">1/(1+$C$27)^G27</f>
        <v>0.86710624733489461</v>
      </c>
      <c r="H28">
        <f t="shared" si="19"/>
        <v>0.80743667691115995</v>
      </c>
      <c r="I28">
        <f t="shared" si="19"/>
        <v>0.75187324416720347</v>
      </c>
      <c r="J28">
        <f t="shared" si="19"/>
        <v>0.70013338687699356</v>
      </c>
      <c r="K28">
        <f t="shared" si="19"/>
        <v>0.65195398722133679</v>
      </c>
      <c r="L28">
        <f t="shared" si="19"/>
        <v>0.60709003372878001</v>
      </c>
      <c r="M28">
        <f t="shared" si="19"/>
        <v>0.5653133752945152</v>
      </c>
      <c r="N28">
        <f t="shared" si="19"/>
        <v>0.52641156094097696</v>
      </c>
      <c r="O28">
        <f t="shared" si="19"/>
        <v>0.49018675941985007</v>
      </c>
      <c r="P28">
        <f t="shared" si="19"/>
        <v>0.45645475316123479</v>
      </c>
      <c r="Q28">
        <f t="shared" si="19"/>
        <v>0.425044001453799</v>
      </c>
      <c r="R28">
        <f t="shared" si="19"/>
        <v>0.39579476809181385</v>
      </c>
      <c r="S28">
        <f t="shared" si="19"/>
        <v>0.36855830905281117</v>
      </c>
      <c r="T28">
        <f>1/(1+$C$27)^T27</f>
        <v>0.34319611607487766</v>
      </c>
      <c r="U28">
        <f t="shared" ref="U28:Y28" si="20">1/(1+$C$27)^U27</f>
        <v>0.31957921228687741</v>
      </c>
      <c r="V28">
        <f t="shared" si="20"/>
        <v>0.29758749630959808</v>
      </c>
      <c r="W28">
        <f t="shared" si="20"/>
        <v>0.27710913149231592</v>
      </c>
      <c r="X28">
        <f t="shared" si="20"/>
        <v>0.25803997717880245</v>
      </c>
      <c r="Y28">
        <f t="shared" si="20"/>
        <v>0.24028305911053396</v>
      </c>
    </row>
    <row r="29" spans="1:33">
      <c r="B29" t="s">
        <v>15</v>
      </c>
      <c r="C29">
        <v>1158.5</v>
      </c>
    </row>
    <row r="30" spans="1:33">
      <c r="B30" t="s">
        <v>16</v>
      </c>
      <c r="C30">
        <v>0.5</v>
      </c>
    </row>
    <row r="32" spans="1:33" ht="22.8" customHeight="1">
      <c r="A32" s="110" t="s">
        <v>18</v>
      </c>
      <c r="B32" s="113" t="s">
        <v>46</v>
      </c>
      <c r="C32" s="113"/>
      <c r="D32" s="113"/>
      <c r="E32" s="113"/>
      <c r="F32" s="113"/>
      <c r="G32" s="113"/>
      <c r="H32" s="113"/>
      <c r="I32" s="113"/>
      <c r="J32" s="113"/>
      <c r="K32" s="60"/>
      <c r="L32" s="60"/>
      <c r="M32" s="60"/>
      <c r="N32" s="60"/>
      <c r="O32" s="60"/>
    </row>
    <row r="33" spans="1:15" ht="21" customHeight="1">
      <c r="A33" s="110"/>
      <c r="B33" s="28">
        <v>-0.4</v>
      </c>
      <c r="C33" s="64">
        <f>-$C$29+C11*$C$28</f>
        <v>-519.0051022237999</v>
      </c>
      <c r="D33" s="63">
        <f>-$C$29+D11*$C$28</f>
        <v>201.43642321010543</v>
      </c>
      <c r="E33" s="63">
        <f>-$C$29+F11*$C$28</f>
        <v>921.87794864401076</v>
      </c>
      <c r="F33" s="63">
        <f>-$C$29+I11*$C$28</f>
        <v>1642.3194740779159</v>
      </c>
      <c r="G33" s="63">
        <f>-$C$29+M11*$C$28</f>
        <v>2362.7609995118214</v>
      </c>
      <c r="H33" s="63">
        <f>-$C$29+O11*$C$28</f>
        <v>3083.2025249457265</v>
      </c>
      <c r="I33" s="63">
        <f>-$C$29+Q11*$C$28</f>
        <v>3803.6440503796312</v>
      </c>
      <c r="J33" s="27"/>
    </row>
    <row r="34" spans="1:15" ht="21" customHeight="1">
      <c r="A34" s="110"/>
      <c r="B34" s="28">
        <v>-0.2</v>
      </c>
      <c r="C34" s="64">
        <f>-$C$29+C13*$C$28</f>
        <v>-743.99702122478618</v>
      </c>
      <c r="D34" s="64">
        <f>-$C$29+D13*$C$28</f>
        <v>-23.555495790880968</v>
      </c>
      <c r="E34" s="63">
        <f>-$C$29+F13*$C$28</f>
        <v>696.88602964302413</v>
      </c>
      <c r="F34" s="63">
        <f>-$C$29+I13*$C$28</f>
        <v>1417.3275550769295</v>
      </c>
      <c r="G34" s="63">
        <f>-$C$29+M13*$C$28</f>
        <v>2137.769080510835</v>
      </c>
      <c r="H34" s="63">
        <f>-$C$29+O13*$C$28</f>
        <v>2858.2106059447401</v>
      </c>
      <c r="I34" s="63">
        <f>-$C$29+Q13*$C$28</f>
        <v>3578.6521313786452</v>
      </c>
      <c r="J34" s="27"/>
    </row>
    <row r="35" spans="1:15" ht="21" customHeight="1">
      <c r="A35" s="110"/>
      <c r="B35" s="28">
        <v>0</v>
      </c>
      <c r="C35" s="64">
        <f>-$C$29+C15*$C$28</f>
        <v>-968.98894022577247</v>
      </c>
      <c r="D35" s="64">
        <f>-$C$29+D15*$C$28</f>
        <v>-248.54741479186714</v>
      </c>
      <c r="E35" s="63">
        <v>477.02</v>
      </c>
      <c r="F35" s="63">
        <f>-$C$29+I15*$C$28</f>
        <v>1192.3356360759431</v>
      </c>
      <c r="G35" s="63">
        <f>-$C$29+M15*$C$28</f>
        <v>1912.7771615098486</v>
      </c>
      <c r="H35" s="63">
        <f>-$C$29+O15*$C$28</f>
        <v>2633.2186869437533</v>
      </c>
      <c r="I35" s="63">
        <f>-$C$29+Q15*$C$28</f>
        <v>3353.6602123776593</v>
      </c>
      <c r="J35" s="27"/>
    </row>
    <row r="36" spans="1:15" ht="21" customHeight="1">
      <c r="A36" s="110"/>
      <c r="B36" s="28">
        <v>0.2</v>
      </c>
      <c r="C36" s="64">
        <f>-$C$29+C17*$C$28</f>
        <v>-1193.9808592267589</v>
      </c>
      <c r="D36" s="64">
        <f>-$C$29+D17*$C$28</f>
        <v>-473.53933379285365</v>
      </c>
      <c r="E36" s="63">
        <f>-$C$29+F17*$C$28</f>
        <v>246.90219164105156</v>
      </c>
      <c r="F36" s="63">
        <f>-$C$29+I17*$C$28</f>
        <v>967.34371707495711</v>
      </c>
      <c r="G36" s="63">
        <f>-$C$29+M17*$C$28</f>
        <v>1687.7852425088622</v>
      </c>
      <c r="H36" s="63">
        <f>-$C$29+O17*$C$28</f>
        <v>2408.2267679427669</v>
      </c>
      <c r="I36" s="63">
        <f>-$C$29+Q17*$C$28</f>
        <v>3128.6682933766733</v>
      </c>
      <c r="J36" s="27"/>
    </row>
    <row r="37" spans="1:15" ht="21" customHeight="1">
      <c r="A37" s="110"/>
      <c r="B37" s="28">
        <v>0.4</v>
      </c>
      <c r="C37" s="64">
        <f>-$C$29+C19*$C$28</f>
        <v>-1418.9727782277453</v>
      </c>
      <c r="D37" s="64">
        <f>-$C$29+D19*$C$28</f>
        <v>-698.53125279383983</v>
      </c>
      <c r="E37" s="63">
        <f>-$C$29+F19*$C$28</f>
        <v>21.910272640065386</v>
      </c>
      <c r="F37" s="63">
        <f>-$C$29+I19*$C$28</f>
        <v>742.35179807397049</v>
      </c>
      <c r="G37" s="63">
        <f>-$C$29+M19*$C$28</f>
        <v>1462.7933235078758</v>
      </c>
      <c r="H37" s="63">
        <f>-$C$29+O19*$C$28</f>
        <v>2183.2348489417805</v>
      </c>
      <c r="I37" s="63">
        <f>-$C$29+Q19*$C$28</f>
        <v>2903.6763743756865</v>
      </c>
      <c r="J37" s="27"/>
    </row>
    <row r="38" spans="1:15" ht="21" customHeight="1">
      <c r="A38" s="110"/>
      <c r="B38" s="28">
        <v>0.6</v>
      </c>
      <c r="C38" s="64">
        <f>-$C$29+C21*$C$28</f>
        <v>-1643.9646972287312</v>
      </c>
      <c r="D38" s="64">
        <f>-$C$29+D21*$C$28</f>
        <v>-923.523171794826</v>
      </c>
      <c r="E38" s="64">
        <f>-$C$29+F21*$C$28</f>
        <v>-203.08164636092079</v>
      </c>
      <c r="F38" s="63">
        <f>-$C$29+I21*$C$28</f>
        <v>517.35987907298431</v>
      </c>
      <c r="G38" s="63">
        <f>-$C$29+M21*$C$28</f>
        <v>1237.8014045068899</v>
      </c>
      <c r="H38" s="63">
        <f>-$C$29+O21*$C$28</f>
        <v>1958.2429299407945</v>
      </c>
      <c r="I38" s="63">
        <f>-$C$29+Q21*$C$28</f>
        <v>2678.6844553747001</v>
      </c>
      <c r="J38" s="27"/>
    </row>
    <row r="39" spans="1:15" ht="21" customHeight="1">
      <c r="A39" s="110"/>
      <c r="B39" s="28">
        <v>0.8</v>
      </c>
      <c r="C39" s="64">
        <f>-$C$29+C23*$C$28</f>
        <v>-1868.9566162297176</v>
      </c>
      <c r="D39" s="64">
        <f>-$C$29+D23*$C$28</f>
        <v>-1148.5150907958125</v>
      </c>
      <c r="E39" s="64">
        <f>-$C$29+F23*$C$28</f>
        <v>-428.0735653619073</v>
      </c>
      <c r="F39" s="63">
        <f>-$C$29+I23*$C$28</f>
        <v>292.36796007199791</v>
      </c>
      <c r="G39" s="63">
        <f>-$C$29+M23*$C$28</f>
        <v>1012.8094855059035</v>
      </c>
      <c r="H39" s="63">
        <f>-$C$29+O23*$C$28</f>
        <v>1733.2510109398081</v>
      </c>
      <c r="I39" s="63">
        <f>-$C$29+Q23*$C$28</f>
        <v>2453.6925363737137</v>
      </c>
      <c r="J39" s="27"/>
    </row>
    <row r="40" spans="1:15" ht="21" customHeight="1">
      <c r="A40" s="110"/>
      <c r="B40" s="28"/>
      <c r="C40" s="28">
        <v>-0.4</v>
      </c>
      <c r="D40" s="28">
        <v>-0.2</v>
      </c>
      <c r="E40" s="28">
        <v>0</v>
      </c>
      <c r="F40" s="28">
        <v>0.2</v>
      </c>
      <c r="G40" s="28">
        <v>0.4</v>
      </c>
      <c r="H40" s="28">
        <v>0.6</v>
      </c>
      <c r="I40" s="28">
        <v>0.8</v>
      </c>
      <c r="J40" s="27"/>
    </row>
    <row r="41" spans="1:15" ht="21" customHeight="1">
      <c r="A41" s="99"/>
      <c r="B41" s="27"/>
      <c r="C41" s="103" t="s">
        <v>17</v>
      </c>
      <c r="D41" s="103"/>
      <c r="E41" s="103"/>
      <c r="F41" s="103"/>
      <c r="G41" s="103"/>
      <c r="H41" s="103"/>
      <c r="I41" s="103"/>
      <c r="J41" s="27"/>
    </row>
    <row r="42" spans="1:15" ht="21" customHeight="1">
      <c r="A42" s="97"/>
      <c r="B42" s="27"/>
      <c r="J42" s="94"/>
      <c r="K42" s="55"/>
      <c r="L42" s="55"/>
      <c r="M42" s="55"/>
      <c r="N42" s="55"/>
    </row>
    <row r="43" spans="1:15" ht="19.95" customHeight="1">
      <c r="A43" s="97"/>
      <c r="B43" s="27"/>
      <c r="C43" s="27"/>
      <c r="D43" s="27"/>
      <c r="E43" s="27"/>
      <c r="F43" s="27"/>
      <c r="G43" s="27"/>
      <c r="H43" s="27"/>
      <c r="I43" s="27"/>
      <c r="J43" s="27"/>
    </row>
    <row r="44" spans="1:15" ht="22.8" customHeight="1">
      <c r="A44" s="110" t="s">
        <v>18</v>
      </c>
      <c r="B44" s="113" t="s">
        <v>47</v>
      </c>
      <c r="C44" s="113"/>
      <c r="D44" s="113"/>
      <c r="E44" s="113"/>
      <c r="F44" s="113"/>
      <c r="G44" s="113"/>
      <c r="H44" s="113"/>
      <c r="I44" s="113"/>
      <c r="J44" s="113"/>
      <c r="K44" s="60"/>
      <c r="M44" s="60"/>
      <c r="N44" s="60"/>
      <c r="O44" s="60"/>
    </row>
    <row r="45" spans="1:15" ht="21" customHeight="1">
      <c r="A45" s="110"/>
      <c r="B45" s="30">
        <v>-0.4</v>
      </c>
      <c r="C45" s="63">
        <f>-$C$29*(1-$C$30)+C11*$C$28</f>
        <v>60.244897776200105</v>
      </c>
      <c r="D45" s="63">
        <f>-$C$29*(1-$C$30)+D11*$C$28</f>
        <v>780.68642321010543</v>
      </c>
      <c r="E45" s="63">
        <f>-$C$29*(1-$C$30)+F11*$C$28</f>
        <v>1501.1279486440108</v>
      </c>
      <c r="F45" s="63">
        <f>-$C$29*(1-$C$30)+I11*$C$28</f>
        <v>2221.5694740779159</v>
      </c>
      <c r="G45" s="63">
        <f>-$C$29*(1-$C$30)+M11*$C$28</f>
        <v>2942.0109995118214</v>
      </c>
      <c r="H45" s="63">
        <f>-$C$29*(1-$C$30)+O11*$C$28</f>
        <v>3662.4525249457265</v>
      </c>
      <c r="I45" s="63">
        <f>-$C$29*(1-$C$30)+Q11*$C$28</f>
        <v>4382.8940503796312</v>
      </c>
      <c r="J45" s="27"/>
    </row>
    <row r="46" spans="1:15" ht="21" customHeight="1">
      <c r="A46" s="110"/>
      <c r="B46" s="30">
        <v>-0.2</v>
      </c>
      <c r="C46" s="64">
        <f>-$C$29*(1-$C$30)+C13*$C$28</f>
        <v>-164.74702122478618</v>
      </c>
      <c r="D46" s="63">
        <f>-$C$29*(1-$C$30)+D13*$C$28</f>
        <v>555.69450420911903</v>
      </c>
      <c r="E46" s="63">
        <f>-$C$29*(1-$C$30)+F13*$C$28</f>
        <v>1276.1360296430241</v>
      </c>
      <c r="F46" s="63">
        <f>-$C$29*(1-$C$30)+I13*$C$28</f>
        <v>1996.5775550769295</v>
      </c>
      <c r="G46" s="63">
        <f>-$C$29*(1-$C$30)+M13*$C$28</f>
        <v>2717.019080510835</v>
      </c>
      <c r="H46" s="63">
        <f>-$C$29*(1-$C$30)+O13*$C$28</f>
        <v>3437.4606059447401</v>
      </c>
      <c r="I46" s="63">
        <f>-$C$29*(1-$C$30)+Q13*$C$28</f>
        <v>4157.9021313786452</v>
      </c>
      <c r="J46" s="27"/>
    </row>
    <row r="47" spans="1:15" ht="21" customHeight="1">
      <c r="A47" s="110"/>
      <c r="B47" s="31">
        <v>0</v>
      </c>
      <c r="C47" s="64">
        <f>-$C$29*(1-$C$30)+C15*$C$28</f>
        <v>-389.73894022577252</v>
      </c>
      <c r="D47" s="63">
        <f>-$C$29*(1-$C$30)+D15*$C$28</f>
        <v>330.70258520813286</v>
      </c>
      <c r="E47" s="63">
        <f>-$C$29*(1-$C$30)+F15*$C$28</f>
        <v>1051.144110642038</v>
      </c>
      <c r="F47" s="63">
        <f>-$C$29*(1-$C$30)+I15*$C$28</f>
        <v>1771.5856360759431</v>
      </c>
      <c r="G47" s="63">
        <f>-$C$29*(1-$C$30)+M15*$C$28</f>
        <v>2492.0271615098486</v>
      </c>
      <c r="H47" s="63">
        <f>-$C$29*(1-$C$30)+O15*$C$28</f>
        <v>3212.4686869437533</v>
      </c>
      <c r="I47" s="63">
        <f>-$C$29*(1-$C$30)+Q15*$C$28</f>
        <v>3932.9102123776593</v>
      </c>
      <c r="J47" s="27"/>
    </row>
    <row r="48" spans="1:15" ht="21" customHeight="1">
      <c r="A48" s="110"/>
      <c r="B48" s="30">
        <v>0.2</v>
      </c>
      <c r="C48" s="64">
        <f>-$C$29*(1-$C$30)+C17*$C$28</f>
        <v>-614.73085922675887</v>
      </c>
      <c r="D48" s="63">
        <f>-$C$29*(1-$C$30)+D17*$C$28</f>
        <v>105.71066620714635</v>
      </c>
      <c r="E48" s="63">
        <f>-$C$29*(1-$C$30)+F17*$C$28</f>
        <v>826.15219164105156</v>
      </c>
      <c r="F48" s="63">
        <f>-$C$29*(1-$C$30)+I17*$C$28</f>
        <v>1546.5937170749571</v>
      </c>
      <c r="G48" s="63">
        <f>-$C$29*(1-$C$30)+M17*$C$28</f>
        <v>2267.0352425088622</v>
      </c>
      <c r="H48" s="63">
        <f>-$C$29*(1-$C$30)+O17*$C$28</f>
        <v>2987.4767679427669</v>
      </c>
      <c r="I48" s="63">
        <f>-$C$29*(1-$C$30)+Q17*$C$28</f>
        <v>3707.9182933766733</v>
      </c>
      <c r="J48" s="27"/>
    </row>
    <row r="49" spans="1:21" ht="21" customHeight="1">
      <c r="A49" s="110"/>
      <c r="B49" s="30">
        <v>0.4</v>
      </c>
      <c r="C49" s="64">
        <f>-$C$29*(1-$C$30)+C19*$C$28</f>
        <v>-839.72277822774527</v>
      </c>
      <c r="D49" s="64">
        <f>-$C$29*(1-$C$30)+D19*$C$28</f>
        <v>-119.28125279383983</v>
      </c>
      <c r="E49" s="63">
        <f>-$C$29*(1-$C$30)+F19*$C$28</f>
        <v>601.16027264006539</v>
      </c>
      <c r="F49" s="63">
        <f>-$C$29*(1-$C$30)+I19*$C$28</f>
        <v>1321.6017980739705</v>
      </c>
      <c r="G49" s="63">
        <f>-$C$29*(1-$C$30)+M19*$C$28</f>
        <v>2042.0433235078758</v>
      </c>
      <c r="H49" s="63">
        <f>-$C$29*(1-$C$30)+O19*$C$28</f>
        <v>2762.4848489417805</v>
      </c>
      <c r="I49" s="63">
        <f>-$C$29*(1-$C$30)+Q19*$C$28</f>
        <v>3482.9263743756865</v>
      </c>
      <c r="J49" s="27"/>
    </row>
    <row r="50" spans="1:21" ht="21" customHeight="1">
      <c r="A50" s="110"/>
      <c r="B50" s="30">
        <v>0.6</v>
      </c>
      <c r="C50" s="64">
        <f>-$C$29*(1-$C$30)+C21*$C$28</f>
        <v>-1064.7146972287312</v>
      </c>
      <c r="D50" s="64">
        <f>-$C$29*(1-$C$30)+D21*$C$28</f>
        <v>-344.273171794826</v>
      </c>
      <c r="E50" s="63">
        <f>-$C$29*(1-$C$30)+F21*$C$28</f>
        <v>376.16835363907921</v>
      </c>
      <c r="F50" s="63">
        <f>-$C$29*(1-$C$30)+I21*$C$28</f>
        <v>1096.6098790729843</v>
      </c>
      <c r="G50" s="63">
        <f>-$C$29*(1-$C$30)+M21*$C$28</f>
        <v>1817.0514045068899</v>
      </c>
      <c r="H50" s="63">
        <f>-$C$29*(1-$C$30)+O21*$C$28</f>
        <v>2537.4929299407945</v>
      </c>
      <c r="I50" s="63">
        <f>-$C$29*(1-$C$30)+Q21*$C$28</f>
        <v>3257.9344553747001</v>
      </c>
      <c r="J50" s="27"/>
    </row>
    <row r="51" spans="1:21" ht="21" customHeight="1">
      <c r="A51" s="110"/>
      <c r="B51" s="30">
        <v>0.8</v>
      </c>
      <c r="C51" s="64">
        <f>-$C$29*(1-$C$30)+C23*$C$28</f>
        <v>-1289.7066162297176</v>
      </c>
      <c r="D51" s="64">
        <f>-$C$29*(1-$C$30)+D23*$C$28</f>
        <v>-569.26509079581251</v>
      </c>
      <c r="E51" s="63">
        <f>-$C$29*(1-$C$30)+F23*$C$28</f>
        <v>151.1764346380927</v>
      </c>
      <c r="F51" s="63">
        <f>-$C$29*(1-$C$30)+I23*$C$28</f>
        <v>871.61796007199791</v>
      </c>
      <c r="G51" s="63">
        <f>-$C$29*(1-$C$30)+M23*$C$28</f>
        <v>1592.0594855059035</v>
      </c>
      <c r="H51" s="63">
        <f>-$C$29*(1-$C$30)+O23*$C$28</f>
        <v>2312.5010109398081</v>
      </c>
      <c r="I51" s="63">
        <f>-$C$29*(1-$C$30)+Q23*$C$28</f>
        <v>3032.9425363737137</v>
      </c>
      <c r="J51" s="27"/>
    </row>
    <row r="52" spans="1:21" ht="21" customHeight="1">
      <c r="A52" s="110"/>
      <c r="B52" s="30"/>
      <c r="C52" s="28">
        <v>-0.4</v>
      </c>
      <c r="D52" s="32">
        <v>-0.2</v>
      </c>
      <c r="E52" s="32">
        <v>0</v>
      </c>
      <c r="F52" s="32">
        <v>0.2</v>
      </c>
      <c r="G52" s="32">
        <v>0.4</v>
      </c>
      <c r="H52" s="32">
        <v>0.6</v>
      </c>
      <c r="I52" s="32">
        <v>0.8</v>
      </c>
      <c r="J52" s="27"/>
    </row>
    <row r="53" spans="1:21" ht="21" customHeight="1">
      <c r="A53" s="99"/>
      <c r="B53" s="27"/>
      <c r="C53" s="103" t="s">
        <v>17</v>
      </c>
      <c r="D53" s="103"/>
      <c r="E53" s="103"/>
      <c r="F53" s="103"/>
      <c r="G53" s="103"/>
      <c r="H53" s="103"/>
      <c r="I53" s="103"/>
      <c r="J53" s="27"/>
      <c r="N53" s="24"/>
      <c r="O53" s="24"/>
    </row>
    <row r="54" spans="1:21" ht="21" customHeight="1">
      <c r="A54" s="97"/>
      <c r="B54" s="27"/>
      <c r="J54" s="94"/>
      <c r="K54" s="55"/>
      <c r="L54" s="55"/>
      <c r="M54" s="55"/>
      <c r="N54" s="55"/>
      <c r="O54" s="55"/>
    </row>
    <row r="55" spans="1:21" ht="19.95" customHeight="1">
      <c r="A55" s="97"/>
      <c r="B55" s="27"/>
      <c r="C55" s="27"/>
      <c r="D55" s="27"/>
      <c r="E55" s="27"/>
      <c r="F55" s="27"/>
      <c r="G55" s="27"/>
      <c r="H55" s="27"/>
      <c r="I55" s="27"/>
      <c r="J55" s="27"/>
    </row>
    <row r="56" spans="1:21" ht="19.95" customHeight="1">
      <c r="A56" s="97"/>
      <c r="B56" s="27"/>
      <c r="C56" s="27"/>
      <c r="D56" s="27"/>
      <c r="E56" s="27"/>
      <c r="F56" s="27"/>
      <c r="G56" s="27"/>
      <c r="H56" s="27"/>
      <c r="I56" s="27"/>
      <c r="J56" s="27"/>
      <c r="Q56" t="s">
        <v>22</v>
      </c>
      <c r="T56" s="24" t="e">
        <f>#REF!-#REF!</f>
        <v>#REF!</v>
      </c>
      <c r="U56" s="24" t="e">
        <f>H49-#REF!</f>
        <v>#REF!</v>
      </c>
    </row>
    <row r="57" spans="1:21" ht="19.95" customHeight="1">
      <c r="A57" s="29"/>
    </row>
    <row r="58" spans="1:21" ht="19.95" customHeight="1"/>
    <row r="59" spans="1:21" ht="19.95" customHeight="1">
      <c r="T59" s="24"/>
    </row>
    <row r="60" spans="1:21" ht="19.95" customHeight="1"/>
    <row r="61" spans="1:21" ht="19.95" customHeight="1"/>
    <row r="62" spans="1:21" ht="19.95" customHeight="1"/>
    <row r="63" spans="1:21" ht="19.95" customHeight="1"/>
    <row r="64" spans="1:21" ht="19.95" customHeight="1"/>
    <row r="65" spans="1:1" ht="19.95" customHeight="1"/>
    <row r="66" spans="1:1" ht="19.95" customHeight="1"/>
    <row r="67" spans="1:1" ht="19.95" customHeight="1">
      <c r="A67" s="29"/>
    </row>
    <row r="68" spans="1:1" ht="19.95" customHeight="1">
      <c r="A68" s="29"/>
    </row>
    <row r="69" spans="1:1" ht="15.45" customHeight="1"/>
    <row r="70" spans="1:1" ht="15.45" customHeight="1"/>
  </sheetData>
  <mergeCells count="8">
    <mergeCell ref="C53:I53"/>
    <mergeCell ref="A32:A40"/>
    <mergeCell ref="A44:A52"/>
    <mergeCell ref="C1:H1"/>
    <mergeCell ref="C8:O8"/>
    <mergeCell ref="B32:J32"/>
    <mergeCell ref="C41:I41"/>
    <mergeCell ref="B44:J44"/>
  </mergeCells>
  <conditionalFormatting sqref="U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S25 D10:F25 H10:J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max"/>
        <color theme="6" tint="0.79998168889431442"/>
        <color theme="9"/>
      </colorScale>
    </cfRule>
    <cfRule type="colorScale" priority="20">
      <colorScale>
        <cfvo type="min"/>
        <cfvo type="max"/>
        <color theme="6" tint="0.59999389629810485"/>
        <color rgb="FFFFEF9C"/>
      </colorScale>
    </cfRule>
    <cfRule type="colorScale" priority="21">
      <colorScale>
        <cfvo type="min"/>
        <cfvo type="max"/>
        <color theme="0" tint="-0.34998626667073579"/>
        <color theme="9"/>
      </colorScale>
    </cfRule>
  </conditionalFormatting>
  <conditionalFormatting sqref="T13:Z14 V12 W11:X11 Z11 T17:V17 T15:U16 W16:Z16 AC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theme="6" tint="0.79998168889431442"/>
        <color theme="9"/>
      </colorScale>
    </cfRule>
    <cfRule type="colorScale" priority="11">
      <colorScale>
        <cfvo type="min"/>
        <cfvo type="max"/>
        <color theme="6" tint="0.59999389629810485"/>
        <color rgb="FFFFEF9C"/>
      </colorScale>
    </cfRule>
    <cfRule type="colorScale" priority="12">
      <colorScale>
        <cfvo type="min"/>
        <cfvo type="max"/>
        <color theme="0" tint="-0.34998626667073579"/>
        <color theme="9"/>
      </colorScale>
    </cfRule>
  </conditionalFormatting>
  <conditionalFormatting sqref="D33:I39">
    <cfRule type="colorScale" priority="956">
      <colorScale>
        <cfvo type="min"/>
        <cfvo type="max"/>
        <color rgb="FFFCFCFF"/>
        <color rgb="FF63BE7B"/>
      </colorScale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39">
    <cfRule type="colorScale" priority="958">
      <colorScale>
        <cfvo type="min"/>
        <cfvo type="max"/>
        <color rgb="FFFCFCFF"/>
        <color rgb="FF63BE7B"/>
      </colorScale>
    </cfRule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39">
    <cfRule type="colorScale" priority="2">
      <colorScale>
        <cfvo type="min"/>
        <cfvo type="max"/>
        <color rgb="FFFCFCFF"/>
        <color rgb="FF63BE7B"/>
      </colorScale>
    </cfRule>
  </conditionalFormatting>
  <conditionalFormatting sqref="D45:I51">
    <cfRule type="colorScale" priority="961">
      <colorScale>
        <cfvo type="min"/>
        <cfvo type="max"/>
        <color rgb="FFFCFCFF"/>
        <color rgb="FF63BE7B"/>
      </colorScale>
    </cfRule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C51">
    <cfRule type="colorScale" priority="963">
      <colorScale>
        <cfvo type="min"/>
        <cfvo type="max"/>
        <color rgb="FFFCFCFF"/>
        <color rgb="FF63BE7B"/>
      </colorScale>
    </cfRule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CC3E-3D86-4C38-BBF3-E69546D71620}">
  <dimension ref="A1:AA68"/>
  <sheetViews>
    <sheetView showGridLines="0" topLeftCell="A30" zoomScaleNormal="100" workbookViewId="0">
      <selection activeCell="J44" sqref="J44"/>
    </sheetView>
  </sheetViews>
  <sheetFormatPr defaultColWidth="8.77734375" defaultRowHeight="14.4"/>
  <cols>
    <col min="1" max="1" width="5.44140625" customWidth="1"/>
    <col min="2" max="2" width="6.109375" customWidth="1"/>
    <col min="3" max="9" width="7.33203125" customWidth="1"/>
    <col min="10" max="15" width="7" customWidth="1"/>
    <col min="16" max="19" width="6.77734375" customWidth="1"/>
    <col min="20" max="20" width="20.33203125" customWidth="1"/>
    <col min="21" max="21" width="7.88671875" customWidth="1"/>
    <col min="22" max="22" width="7.6640625" customWidth="1"/>
    <col min="23" max="23" width="7.44140625" customWidth="1"/>
    <col min="24" max="24" width="7.6640625" customWidth="1"/>
    <col min="25" max="25" width="6.77734375" customWidth="1"/>
  </cols>
  <sheetData>
    <row r="1" spans="1:27">
      <c r="A1" s="1"/>
      <c r="B1" s="2"/>
      <c r="C1" s="105" t="s">
        <v>0</v>
      </c>
      <c r="D1" s="105"/>
      <c r="E1" s="105"/>
      <c r="F1" s="105"/>
      <c r="G1" s="105"/>
      <c r="H1" s="106"/>
    </row>
    <row r="2" spans="1:27" ht="43.2">
      <c r="A2" s="3" t="s">
        <v>1</v>
      </c>
      <c r="B2" s="15"/>
      <c r="C2" s="15" t="s">
        <v>10</v>
      </c>
      <c r="D2" s="15" t="s">
        <v>11</v>
      </c>
      <c r="E2" s="4" t="s">
        <v>2</v>
      </c>
      <c r="F2" s="16" t="s">
        <v>3</v>
      </c>
      <c r="G2" s="16" t="s">
        <v>4</v>
      </c>
      <c r="H2" s="17" t="s">
        <v>5</v>
      </c>
    </row>
    <row r="3" spans="1:27">
      <c r="A3" s="5">
        <v>0</v>
      </c>
      <c r="B3" s="8" t="s">
        <v>6</v>
      </c>
      <c r="C3" s="18">
        <f>18.9577109733678*0.95</f>
        <v>18.009825424699407</v>
      </c>
      <c r="D3" s="18">
        <v>19.54</v>
      </c>
      <c r="E3" s="6">
        <v>222.83789999999999</v>
      </c>
      <c r="F3" s="19">
        <v>91.047378000000066</v>
      </c>
      <c r="G3" s="19">
        <v>-593.72500000000002</v>
      </c>
      <c r="H3" s="20">
        <v>48.919600000000003</v>
      </c>
    </row>
    <row r="4" spans="1:27">
      <c r="A4" s="5">
        <v>1</v>
      </c>
      <c r="B4" s="8" t="s">
        <v>7</v>
      </c>
      <c r="C4" s="18">
        <v>19.357167830979602</v>
      </c>
      <c r="D4" s="18">
        <v>22.562142857142856</v>
      </c>
      <c r="E4" s="68">
        <v>151.94816637081675</v>
      </c>
      <c r="F4" s="69">
        <v>102.69927247626252</v>
      </c>
      <c r="G4" s="69">
        <v>-1497.6900486616323</v>
      </c>
      <c r="H4" s="70">
        <v>-32.716931754413075</v>
      </c>
    </row>
    <row r="5" spans="1:27">
      <c r="A5" s="5">
        <v>-1</v>
      </c>
      <c r="B5" s="8" t="s">
        <v>8</v>
      </c>
      <c r="C5" s="18">
        <f>18.4963281698226*0.95</f>
        <v>17.571511761331468</v>
      </c>
      <c r="D5" s="18">
        <v>17.084642857142853</v>
      </c>
      <c r="E5" s="68">
        <v>144.07900063966525</v>
      </c>
      <c r="F5" s="69">
        <v>79.565944032650521</v>
      </c>
      <c r="G5" s="69">
        <v>-1357.6546949477829</v>
      </c>
      <c r="H5" s="70">
        <v>-19.369842666780091</v>
      </c>
    </row>
    <row r="6" spans="1:27" s="13" customFormat="1" ht="15" thickBot="1">
      <c r="A6" s="21">
        <v>-2</v>
      </c>
      <c r="B6" s="11" t="s">
        <v>9</v>
      </c>
      <c r="C6" s="12">
        <f>18.0021162441166*0.95</f>
        <v>17.10201043191077</v>
      </c>
      <c r="D6" s="12">
        <v>14.424285714285713</v>
      </c>
      <c r="E6" s="79">
        <v>139.74101620955145</v>
      </c>
      <c r="F6" s="77">
        <v>67.792295192477965</v>
      </c>
      <c r="G6" s="77">
        <v>-1293.8938520303136</v>
      </c>
      <c r="H6" s="78">
        <v>-13.037972016620481</v>
      </c>
    </row>
    <row r="8" spans="1:27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</row>
    <row r="9" spans="1:27">
      <c r="B9" t="s">
        <v>12</v>
      </c>
      <c r="C9" s="22">
        <v>-0.2</v>
      </c>
      <c r="D9" s="22">
        <v>-0.1</v>
      </c>
      <c r="E9">
        <v>0</v>
      </c>
      <c r="F9" s="22">
        <v>0.1</v>
      </c>
      <c r="G9" s="22">
        <v>0.2</v>
      </c>
      <c r="H9" s="22">
        <v>0.3</v>
      </c>
      <c r="I9" s="22">
        <v>0.4</v>
      </c>
      <c r="J9" s="22">
        <v>0.5</v>
      </c>
      <c r="K9" s="22">
        <v>0.6</v>
      </c>
      <c r="L9" s="22">
        <v>0.7</v>
      </c>
      <c r="M9" s="22">
        <v>0.8</v>
      </c>
      <c r="N9" s="22">
        <v>0.9</v>
      </c>
      <c r="O9" s="22">
        <v>1</v>
      </c>
    </row>
    <row r="10" spans="1:27">
      <c r="B10" s="22">
        <v>-0.5</v>
      </c>
      <c r="C10" s="7">
        <f>$E$3*$C$9-$F$3*B10+$H$3</f>
        <v>49.875709000000036</v>
      </c>
      <c r="D10" s="7">
        <f>$E$3*$D$9-$F$3*B10+$H$3</f>
        <v>72.159499000000039</v>
      </c>
      <c r="E10" s="7">
        <f>$E$3*$E$9-$F$3*B10+$H$3</f>
        <v>94.443289000000036</v>
      </c>
      <c r="F10" s="7">
        <f>$E$3*$F$9-$F$3*B10+$H$3</f>
        <v>116.72707900000003</v>
      </c>
      <c r="G10" s="7">
        <f>$E$3*$G$9-$F$3*B10+$H$3</f>
        <v>139.01086900000004</v>
      </c>
      <c r="H10" s="7">
        <f>$E$3*$H$9-$F$3*B10+$H$3</f>
        <v>161.29465900000002</v>
      </c>
      <c r="I10" s="7">
        <f>$E$3*$I$9-$F$3*B10+$H$3</f>
        <v>183.57844900000003</v>
      </c>
      <c r="J10" s="7">
        <f>$E$3*$J$9-$F$3*B10+$H$3</f>
        <v>205.86223900000005</v>
      </c>
      <c r="K10" s="7">
        <f>$E$3*$K$9-$F$3*B10+$H$3</f>
        <v>228.146029</v>
      </c>
      <c r="L10" s="7">
        <f>$E$3*$L$9-$F$3*B10+$H$3</f>
        <v>250.42981900000001</v>
      </c>
      <c r="M10" s="7">
        <f>$E$3*$M$9-$F$3*B10+$H$3</f>
        <v>272.71360900000002</v>
      </c>
      <c r="N10" s="7">
        <f>$E$3*$N$9-$F$3*B10+$H$3</f>
        <v>294.99739900000003</v>
      </c>
      <c r="O10" s="7">
        <f>$E$3*$O$9-$F$3*B10+$H$3</f>
        <v>317.28118900000004</v>
      </c>
      <c r="S10" t="s">
        <v>36</v>
      </c>
    </row>
    <row r="11" spans="1:27">
      <c r="B11" s="22">
        <v>-0.4</v>
      </c>
      <c r="C11" s="7">
        <f t="shared" ref="C11:C25" si="0">$E$3*$C$9-$F$3*B11+$H$3</f>
        <v>40.770971200000034</v>
      </c>
      <c r="D11" s="7">
        <f t="shared" ref="D11:D25" si="1">$E$3*$D$9-$F$3*B11+$H$3</f>
        <v>63.05476120000003</v>
      </c>
      <c r="E11" s="7">
        <f t="shared" ref="E11:E25" si="2">$E$3*$E$9-$F$3*B11+$H$3</f>
        <v>85.33855120000004</v>
      </c>
      <c r="F11" s="7">
        <f t="shared" ref="F11:F25" si="3">$E$3*$F$9-$F$3*B11+$H$3</f>
        <v>107.62234120000004</v>
      </c>
      <c r="G11" s="7">
        <f t="shared" ref="G11:G25" si="4">$E$3*$G$9-$F$3*B11+$H$3</f>
        <v>129.90613120000003</v>
      </c>
      <c r="H11" s="7">
        <f t="shared" ref="H11:H25" si="5">$E$3*$H$9-$F$3*B11+$H$3</f>
        <v>152.18992120000001</v>
      </c>
      <c r="I11" s="7">
        <f t="shared" ref="I11:I25" si="6">$E$3*$I$9-$F$3*B11+$H$3</f>
        <v>174.47371120000003</v>
      </c>
      <c r="J11" s="7">
        <f t="shared" ref="J11:J25" si="7">$E$3*$J$9-$F$3*B11+$H$3</f>
        <v>196.75750120000004</v>
      </c>
      <c r="K11" s="7">
        <f t="shared" ref="K11:K25" si="8">$E$3*$K$9-$F$3*B11+$H$3</f>
        <v>219.04129120000002</v>
      </c>
      <c r="L11" s="7">
        <f t="shared" ref="L11:L25" si="9">$E$3*$L$9-$F$3*B11+$H$3</f>
        <v>241.32508120000003</v>
      </c>
      <c r="M11" s="7">
        <f t="shared" ref="M11:M25" si="10">$E$3*$M$9-$F$3*B11+$H$3</f>
        <v>263.60887120000007</v>
      </c>
      <c r="N11" s="7">
        <f t="shared" ref="N11:N25" si="11">$E$3*$N$9-$F$3*B11+$H$3</f>
        <v>285.89266120000002</v>
      </c>
      <c r="O11" s="7">
        <f t="shared" ref="O11:O25" si="12">$E$3*$O$9-$F$3*B11+$H$3</f>
        <v>308.17645120000003</v>
      </c>
      <c r="T11" t="s">
        <v>26</v>
      </c>
      <c r="U11">
        <f>($E$3*U13+$H$3)*$C$28-$C$29</f>
        <v>919.26473491634988</v>
      </c>
      <c r="V11">
        <f>($E$3*V13+$H$3)*$C$28-$C$29</f>
        <v>1172.7960007093611</v>
      </c>
      <c r="W11">
        <f>($E$3*W13+$H$3)*$C$28-$C$29</f>
        <v>1553.0928993988773</v>
      </c>
      <c r="X11">
        <f>($E$3*X13+$H$3)*$C$28-$C$29</f>
        <v>1568.5583066122513</v>
      </c>
    </row>
    <row r="12" spans="1:27">
      <c r="B12" s="22">
        <v>-0.3</v>
      </c>
      <c r="C12" s="7">
        <f t="shared" si="0"/>
        <v>31.666233400000021</v>
      </c>
      <c r="D12" s="7">
        <f t="shared" si="1"/>
        <v>53.950023400000021</v>
      </c>
      <c r="E12" s="7">
        <f t="shared" si="2"/>
        <v>76.233813400000017</v>
      </c>
      <c r="F12" s="7">
        <f t="shared" si="3"/>
        <v>98.517603400000013</v>
      </c>
      <c r="G12" s="7">
        <f t="shared" si="4"/>
        <v>120.80139340000002</v>
      </c>
      <c r="H12" s="7">
        <f t="shared" si="5"/>
        <v>143.08518340000001</v>
      </c>
      <c r="I12" s="7">
        <f t="shared" si="6"/>
        <v>165.36897340000002</v>
      </c>
      <c r="J12" s="7">
        <f t="shared" si="7"/>
        <v>187.65276340000003</v>
      </c>
      <c r="K12" s="7">
        <f t="shared" si="8"/>
        <v>209.93655340000001</v>
      </c>
      <c r="L12" s="7">
        <f t="shared" si="9"/>
        <v>232.22034340000002</v>
      </c>
      <c r="M12" s="7">
        <f t="shared" si="10"/>
        <v>254.50413340000003</v>
      </c>
      <c r="N12" s="7">
        <f t="shared" si="11"/>
        <v>276.78792340000007</v>
      </c>
      <c r="O12" s="7">
        <f t="shared" si="12"/>
        <v>299.07171340000002</v>
      </c>
      <c r="T12" t="s">
        <v>27</v>
      </c>
      <c r="Y12">
        <f>($E$3*Y13+$H$3)*$C$28-$C$29*0.5</f>
        <v>991.4522033303283</v>
      </c>
      <c r="Z12">
        <f>($E$3*Z13+$H$3)*$C$28-$C$29*0.5</f>
        <v>1244.9834691233393</v>
      </c>
      <c r="AA12">
        <f>($E$3*AA13+$H$3)*$C$28-$C$29*0.5</f>
        <v>1279.2101900053958</v>
      </c>
    </row>
    <row r="13" spans="1:27">
      <c r="B13" s="22">
        <v>-0.2</v>
      </c>
      <c r="C13" s="7">
        <f t="shared" si="0"/>
        <v>22.561495600000018</v>
      </c>
      <c r="D13" s="7">
        <f t="shared" si="1"/>
        <v>44.845285600000018</v>
      </c>
      <c r="E13" s="7">
        <f t="shared" si="2"/>
        <v>67.129075600000021</v>
      </c>
      <c r="F13" s="7">
        <f t="shared" si="3"/>
        <v>89.412865600000018</v>
      </c>
      <c r="G13" s="7">
        <f t="shared" si="4"/>
        <v>111.69665560000001</v>
      </c>
      <c r="H13" s="7">
        <f t="shared" si="5"/>
        <v>133.9804456</v>
      </c>
      <c r="I13" s="7">
        <f t="shared" si="6"/>
        <v>156.26423560000001</v>
      </c>
      <c r="J13" s="7">
        <f t="shared" si="7"/>
        <v>178.54802560000002</v>
      </c>
      <c r="K13" s="7">
        <f t="shared" si="8"/>
        <v>200.8318156</v>
      </c>
      <c r="L13" s="7">
        <f t="shared" si="9"/>
        <v>223.11560560000001</v>
      </c>
      <c r="M13" s="7">
        <f t="shared" si="10"/>
        <v>245.39939560000002</v>
      </c>
      <c r="N13" s="7">
        <f t="shared" si="11"/>
        <v>267.6831856</v>
      </c>
      <c r="O13" s="7">
        <f t="shared" si="12"/>
        <v>289.96697560000001</v>
      </c>
      <c r="S13" s="13"/>
      <c r="T13" s="13" t="s">
        <v>37</v>
      </c>
      <c r="U13" s="22">
        <v>0.6</v>
      </c>
      <c r="V13" s="22">
        <v>0.7</v>
      </c>
      <c r="W13" s="22">
        <v>0.85</v>
      </c>
      <c r="X13" s="90">
        <v>0.85609999999999997</v>
      </c>
      <c r="Y13" s="22">
        <v>0.4</v>
      </c>
      <c r="Z13" s="22">
        <v>0.5</v>
      </c>
      <c r="AA13" s="87">
        <v>0.51349999999999996</v>
      </c>
    </row>
    <row r="14" spans="1:27">
      <c r="B14" s="22">
        <v>-0.1</v>
      </c>
      <c r="C14" s="7">
        <f t="shared" si="0"/>
        <v>13.456757800000013</v>
      </c>
      <c r="D14" s="7">
        <f t="shared" si="1"/>
        <v>35.740547800000009</v>
      </c>
      <c r="E14" s="7">
        <f t="shared" si="2"/>
        <v>58.024337800000012</v>
      </c>
      <c r="F14" s="7">
        <f t="shared" si="3"/>
        <v>80.308127800000008</v>
      </c>
      <c r="G14" s="7">
        <f t="shared" si="4"/>
        <v>102.5919178</v>
      </c>
      <c r="H14" s="7">
        <f t="shared" si="5"/>
        <v>124.8757078</v>
      </c>
      <c r="I14" s="7">
        <f t="shared" si="6"/>
        <v>147.1594978</v>
      </c>
      <c r="J14" s="7">
        <f t="shared" si="7"/>
        <v>169.44328780000001</v>
      </c>
      <c r="K14" s="7">
        <f t="shared" si="8"/>
        <v>191.72707779999999</v>
      </c>
      <c r="L14" s="7">
        <f t="shared" si="9"/>
        <v>214.0108678</v>
      </c>
      <c r="M14" s="7">
        <f t="shared" si="10"/>
        <v>236.29465780000001</v>
      </c>
      <c r="N14" s="7">
        <f t="shared" si="11"/>
        <v>258.57844780000005</v>
      </c>
      <c r="O14" s="7">
        <f t="shared" si="12"/>
        <v>280.8622378</v>
      </c>
      <c r="S14" t="s">
        <v>34</v>
      </c>
    </row>
    <row r="15" spans="1:27">
      <c r="B15" s="22">
        <v>0</v>
      </c>
      <c r="C15" s="7">
        <f t="shared" si="0"/>
        <v>4.3520200000000031</v>
      </c>
      <c r="D15" s="7">
        <f t="shared" si="1"/>
        <v>26.635810000000003</v>
      </c>
      <c r="E15" s="7">
        <f t="shared" si="2"/>
        <v>48.919600000000003</v>
      </c>
      <c r="F15" s="7">
        <f t="shared" si="3"/>
        <v>71.203389999999999</v>
      </c>
      <c r="G15" s="7">
        <f t="shared" si="4"/>
        <v>93.487179999999995</v>
      </c>
      <c r="H15" s="7">
        <f t="shared" si="5"/>
        <v>115.77096999999999</v>
      </c>
      <c r="I15" s="7">
        <f t="shared" si="6"/>
        <v>138.05475999999999</v>
      </c>
      <c r="J15" s="7">
        <f t="shared" si="7"/>
        <v>160.33855</v>
      </c>
      <c r="K15" s="7">
        <f t="shared" si="8"/>
        <v>182.62233999999998</v>
      </c>
      <c r="L15" s="7">
        <f t="shared" si="9"/>
        <v>204.90612999999999</v>
      </c>
      <c r="M15" s="7">
        <f t="shared" si="10"/>
        <v>227.18992</v>
      </c>
      <c r="N15" s="7">
        <f t="shared" si="11"/>
        <v>249.47371000000001</v>
      </c>
      <c r="O15" s="7">
        <f t="shared" si="12"/>
        <v>271.75749999999999</v>
      </c>
      <c r="T15" t="s">
        <v>26</v>
      </c>
      <c r="U15">
        <f>(-$F$3*U17+$H$3)*$C$28-$C$29</f>
        <v>226.78202353673169</v>
      </c>
      <c r="Y15">
        <f t="shared" ref="Y15" si="13">(-$F$3*Y17+$H$3)*$C$28-$C$29</f>
        <v>433.95824438134332</v>
      </c>
    </row>
    <row r="16" spans="1:27">
      <c r="B16" s="22">
        <v>0.1</v>
      </c>
      <c r="C16" s="7">
        <f t="shared" si="0"/>
        <v>-4.7527178000000063</v>
      </c>
      <c r="D16" s="7">
        <f t="shared" si="1"/>
        <v>17.531072199999997</v>
      </c>
      <c r="E16" s="7">
        <f t="shared" si="2"/>
        <v>39.814862199999993</v>
      </c>
      <c r="F16" s="7">
        <f t="shared" si="3"/>
        <v>62.098652199999997</v>
      </c>
      <c r="G16" s="7">
        <f t="shared" si="4"/>
        <v>84.382442199999986</v>
      </c>
      <c r="H16" s="7">
        <f t="shared" si="5"/>
        <v>106.66623219999998</v>
      </c>
      <c r="I16" s="7">
        <f t="shared" si="6"/>
        <v>128.95002219999998</v>
      </c>
      <c r="J16" s="7">
        <f t="shared" si="7"/>
        <v>151.23381219999999</v>
      </c>
      <c r="K16" s="7">
        <f t="shared" si="8"/>
        <v>173.51760219999997</v>
      </c>
      <c r="L16" s="7">
        <f t="shared" si="9"/>
        <v>195.80139219999998</v>
      </c>
      <c r="M16" s="7">
        <f t="shared" si="10"/>
        <v>218.08518219999999</v>
      </c>
      <c r="N16" s="7">
        <f t="shared" si="11"/>
        <v>240.3689722</v>
      </c>
      <c r="O16" s="7">
        <f t="shared" si="12"/>
        <v>262.65276219999998</v>
      </c>
      <c r="T16" t="s">
        <v>27</v>
      </c>
      <c r="U16">
        <f>(-$F$3*U17+$H$3)*$C$28-$C$29*0.5</f>
        <v>806.03202353673169</v>
      </c>
      <c r="V16">
        <f>(-$F$3*V17+$H$3)*$C$28-$C$29*0.5</f>
        <v>391.67958184750819</v>
      </c>
      <c r="W16">
        <f>(-$F$3*W17+$H$3)*$C$28-$C$29*0.5</f>
        <v>909.6201339590375</v>
      </c>
      <c r="X16">
        <f>(-$F$3*X17+$H$3)*$C$28-$C$29*0.5</f>
        <v>845.08474116594107</v>
      </c>
    </row>
    <row r="17" spans="1:25">
      <c r="B17" s="22">
        <v>0.2</v>
      </c>
      <c r="C17" s="7">
        <f t="shared" si="0"/>
        <v>-13.857455600000009</v>
      </c>
      <c r="D17" s="7">
        <f t="shared" si="1"/>
        <v>8.4263343999999876</v>
      </c>
      <c r="E17" s="7">
        <f t="shared" si="2"/>
        <v>30.710124399999987</v>
      </c>
      <c r="F17" s="7">
        <f t="shared" si="3"/>
        <v>52.993914399999987</v>
      </c>
      <c r="G17" s="7">
        <f t="shared" si="4"/>
        <v>75.27770439999999</v>
      </c>
      <c r="H17" s="7">
        <f t="shared" si="5"/>
        <v>97.561494399999972</v>
      </c>
      <c r="I17" s="7">
        <f t="shared" si="6"/>
        <v>119.84528439999998</v>
      </c>
      <c r="J17" s="7">
        <f t="shared" si="7"/>
        <v>142.12907439999998</v>
      </c>
      <c r="K17" s="7">
        <f t="shared" si="8"/>
        <v>164.41286439999996</v>
      </c>
      <c r="L17" s="7">
        <f t="shared" si="9"/>
        <v>186.69665439999997</v>
      </c>
      <c r="M17" s="7">
        <f t="shared" si="10"/>
        <v>208.98044439999998</v>
      </c>
      <c r="N17" s="7">
        <f t="shared" si="11"/>
        <v>231.26423439999999</v>
      </c>
      <c r="O17" s="7">
        <f t="shared" si="12"/>
        <v>253.54802439999997</v>
      </c>
      <c r="T17" s="13" t="s">
        <v>39</v>
      </c>
      <c r="U17" s="88">
        <v>-0.8</v>
      </c>
      <c r="V17" s="88">
        <v>-0.4</v>
      </c>
      <c r="W17" s="88">
        <v>-0.9</v>
      </c>
      <c r="X17" s="88">
        <v>-0.8377</v>
      </c>
      <c r="Y17" s="22">
        <v>-1</v>
      </c>
    </row>
    <row r="18" spans="1:25">
      <c r="B18" s="22">
        <v>0.3</v>
      </c>
      <c r="C18" s="7">
        <f t="shared" si="0"/>
        <v>-22.962193400000018</v>
      </c>
      <c r="D18" s="7">
        <f t="shared" si="1"/>
        <v>-0.67840340000001476</v>
      </c>
      <c r="E18" s="7">
        <f t="shared" si="2"/>
        <v>21.605386599999985</v>
      </c>
      <c r="F18" s="7">
        <f t="shared" si="3"/>
        <v>43.889176599999985</v>
      </c>
      <c r="G18" s="7">
        <f t="shared" si="4"/>
        <v>66.172966599999981</v>
      </c>
      <c r="H18" s="7">
        <f t="shared" si="5"/>
        <v>88.456756599999977</v>
      </c>
      <c r="I18" s="7">
        <f t="shared" si="6"/>
        <v>110.74054659999999</v>
      </c>
      <c r="J18" s="7">
        <f t="shared" si="7"/>
        <v>133.02433659999997</v>
      </c>
      <c r="K18" s="7">
        <f t="shared" si="8"/>
        <v>155.30812659999998</v>
      </c>
      <c r="L18" s="7">
        <f t="shared" si="9"/>
        <v>177.59191659999996</v>
      </c>
      <c r="M18" s="7">
        <f t="shared" si="10"/>
        <v>199.87570659999997</v>
      </c>
      <c r="N18" s="7">
        <f t="shared" si="11"/>
        <v>222.15949659999998</v>
      </c>
      <c r="O18" s="7">
        <f t="shared" si="12"/>
        <v>244.44328659999996</v>
      </c>
    </row>
    <row r="19" spans="1:25">
      <c r="B19" s="22">
        <v>0.4</v>
      </c>
      <c r="C19" s="7">
        <f t="shared" si="0"/>
        <v>-32.066931200000028</v>
      </c>
      <c r="D19" s="7">
        <f t="shared" si="1"/>
        <v>-9.7831412000000313</v>
      </c>
      <c r="E19" s="7">
        <f t="shared" si="2"/>
        <v>12.500648799999972</v>
      </c>
      <c r="F19" s="7">
        <f t="shared" si="3"/>
        <v>34.784438799999975</v>
      </c>
      <c r="G19" s="7">
        <f t="shared" si="4"/>
        <v>57.068228799999972</v>
      </c>
      <c r="H19" s="7">
        <f t="shared" si="5"/>
        <v>79.352018799999968</v>
      </c>
      <c r="I19" s="7">
        <f t="shared" si="6"/>
        <v>101.63580879999998</v>
      </c>
      <c r="J19" s="7">
        <f t="shared" si="7"/>
        <v>123.91959879999996</v>
      </c>
      <c r="K19" s="7">
        <f t="shared" si="8"/>
        <v>146.20338879999994</v>
      </c>
      <c r="L19" s="7">
        <f t="shared" si="9"/>
        <v>168.48717879999995</v>
      </c>
      <c r="M19" s="7">
        <f t="shared" si="10"/>
        <v>190.77096879999996</v>
      </c>
      <c r="N19" s="7">
        <f t="shared" si="11"/>
        <v>213.05475879999997</v>
      </c>
      <c r="O19" s="7">
        <f t="shared" si="12"/>
        <v>235.33854879999996</v>
      </c>
    </row>
    <row r="20" spans="1:25">
      <c r="B20" s="22">
        <v>0.5</v>
      </c>
      <c r="C20" s="7">
        <f t="shared" si="0"/>
        <v>-41.171669000000037</v>
      </c>
      <c r="D20" s="7">
        <f t="shared" si="1"/>
        <v>-18.887879000000027</v>
      </c>
      <c r="E20" s="7">
        <f t="shared" si="2"/>
        <v>3.3959109999999697</v>
      </c>
      <c r="F20" s="7">
        <f t="shared" si="3"/>
        <v>25.679700999999969</v>
      </c>
      <c r="G20" s="7">
        <f t="shared" si="4"/>
        <v>47.963490999999969</v>
      </c>
      <c r="H20" s="7">
        <f t="shared" si="5"/>
        <v>70.247280999999958</v>
      </c>
      <c r="I20" s="7">
        <f t="shared" si="6"/>
        <v>92.531070999999969</v>
      </c>
      <c r="J20" s="7">
        <f t="shared" si="7"/>
        <v>114.81486099999996</v>
      </c>
      <c r="K20" s="7">
        <f t="shared" si="8"/>
        <v>137.09865099999996</v>
      </c>
      <c r="L20" s="7">
        <f t="shared" si="9"/>
        <v>159.38244099999997</v>
      </c>
      <c r="M20" s="7">
        <f t="shared" si="10"/>
        <v>181.66623099999998</v>
      </c>
      <c r="N20" s="7">
        <f t="shared" si="11"/>
        <v>203.95002099999999</v>
      </c>
      <c r="O20" s="7">
        <f t="shared" si="12"/>
        <v>226.23381099999995</v>
      </c>
    </row>
    <row r="21" spans="1:25">
      <c r="B21" s="22">
        <v>0.6</v>
      </c>
      <c r="C21" s="7">
        <f t="shared" si="0"/>
        <v>-50.276406800000032</v>
      </c>
      <c r="D21" s="7">
        <f t="shared" si="1"/>
        <v>-27.992616800000036</v>
      </c>
      <c r="E21" s="7">
        <f t="shared" si="2"/>
        <v>-5.7088268000000326</v>
      </c>
      <c r="F21" s="7">
        <f t="shared" si="3"/>
        <v>16.574963199999971</v>
      </c>
      <c r="G21" s="7">
        <f t="shared" si="4"/>
        <v>38.858753199999967</v>
      </c>
      <c r="H21" s="7">
        <f t="shared" si="5"/>
        <v>61.142543199999956</v>
      </c>
      <c r="I21" s="7">
        <f t="shared" si="6"/>
        <v>83.426333199999959</v>
      </c>
      <c r="J21" s="7">
        <f t="shared" si="7"/>
        <v>105.71012319999997</v>
      </c>
      <c r="K21" s="7">
        <f t="shared" si="8"/>
        <v>127.99391319999995</v>
      </c>
      <c r="L21" s="7">
        <f t="shared" si="9"/>
        <v>150.27770319999996</v>
      </c>
      <c r="M21" s="7">
        <f t="shared" si="10"/>
        <v>172.56149319999997</v>
      </c>
      <c r="N21" s="7">
        <f t="shared" si="11"/>
        <v>194.84528319999998</v>
      </c>
      <c r="O21" s="7">
        <f t="shared" si="12"/>
        <v>217.12907319999997</v>
      </c>
    </row>
    <row r="22" spans="1:25">
      <c r="B22" s="22">
        <v>0.7</v>
      </c>
      <c r="C22" s="7">
        <f t="shared" si="0"/>
        <v>-59.381144600000042</v>
      </c>
      <c r="D22" s="7">
        <f t="shared" si="1"/>
        <v>-37.097354600000045</v>
      </c>
      <c r="E22" s="7">
        <f t="shared" si="2"/>
        <v>-14.813564600000042</v>
      </c>
      <c r="F22" s="7">
        <f t="shared" si="3"/>
        <v>7.4702253999999613</v>
      </c>
      <c r="G22" s="7">
        <f t="shared" si="4"/>
        <v>29.754015399999957</v>
      </c>
      <c r="H22" s="7">
        <f t="shared" si="5"/>
        <v>52.037805399999947</v>
      </c>
      <c r="I22" s="7">
        <f t="shared" si="6"/>
        <v>74.32159539999995</v>
      </c>
      <c r="J22" s="7">
        <f t="shared" si="7"/>
        <v>96.60538539999996</v>
      </c>
      <c r="K22" s="7">
        <f t="shared" si="8"/>
        <v>118.88917539999994</v>
      </c>
      <c r="L22" s="7">
        <f t="shared" si="9"/>
        <v>141.17296539999995</v>
      </c>
      <c r="M22" s="7">
        <f t="shared" si="10"/>
        <v>163.45675539999996</v>
      </c>
      <c r="N22" s="7">
        <f t="shared" si="11"/>
        <v>185.74054539999997</v>
      </c>
      <c r="O22" s="7">
        <f t="shared" si="12"/>
        <v>208.02433539999996</v>
      </c>
    </row>
    <row r="23" spans="1:25">
      <c r="B23" s="22">
        <v>0.8</v>
      </c>
      <c r="C23" s="7">
        <f t="shared" si="0"/>
        <v>-68.485882400000065</v>
      </c>
      <c r="D23" s="7">
        <f t="shared" si="1"/>
        <v>-46.202092400000055</v>
      </c>
      <c r="E23" s="7">
        <f t="shared" si="2"/>
        <v>-23.918302400000059</v>
      </c>
      <c r="F23" s="7">
        <f t="shared" si="3"/>
        <v>-1.6345124000000624</v>
      </c>
      <c r="G23" s="7">
        <f t="shared" si="4"/>
        <v>20.649277599999941</v>
      </c>
      <c r="H23" s="7">
        <f t="shared" si="5"/>
        <v>42.93306759999993</v>
      </c>
      <c r="I23" s="7">
        <f t="shared" si="6"/>
        <v>65.21685759999994</v>
      </c>
      <c r="J23" s="7">
        <f t="shared" si="7"/>
        <v>87.500647599999937</v>
      </c>
      <c r="K23" s="7">
        <f t="shared" si="8"/>
        <v>109.78443759999992</v>
      </c>
      <c r="L23" s="7">
        <f t="shared" si="9"/>
        <v>132.06822759999994</v>
      </c>
      <c r="M23" s="7">
        <f t="shared" si="10"/>
        <v>154.35201759999995</v>
      </c>
      <c r="N23" s="7">
        <f t="shared" si="11"/>
        <v>176.63580759999996</v>
      </c>
      <c r="O23" s="7">
        <f t="shared" si="12"/>
        <v>198.91959759999992</v>
      </c>
    </row>
    <row r="24" spans="1:25">
      <c r="B24" s="22">
        <v>0.9</v>
      </c>
      <c r="C24" s="7">
        <f t="shared" si="0"/>
        <v>-77.590620200000046</v>
      </c>
      <c r="D24" s="7">
        <f t="shared" si="1"/>
        <v>-55.30683020000005</v>
      </c>
      <c r="E24" s="7">
        <f t="shared" si="2"/>
        <v>-33.023040200000054</v>
      </c>
      <c r="F24" s="7">
        <f t="shared" si="3"/>
        <v>-10.739250200000058</v>
      </c>
      <c r="G24" s="7">
        <f t="shared" si="4"/>
        <v>11.544539799999946</v>
      </c>
      <c r="H24" s="7">
        <f t="shared" si="5"/>
        <v>33.828329799999935</v>
      </c>
      <c r="I24" s="7">
        <f t="shared" si="6"/>
        <v>56.112119799999945</v>
      </c>
      <c r="J24" s="7">
        <f t="shared" si="7"/>
        <v>78.395909799999941</v>
      </c>
      <c r="K24" s="7">
        <f t="shared" si="8"/>
        <v>100.67969979999992</v>
      </c>
      <c r="L24" s="7">
        <f t="shared" si="9"/>
        <v>122.96348979999993</v>
      </c>
      <c r="M24" s="7">
        <f t="shared" si="10"/>
        <v>145.24727979999994</v>
      </c>
      <c r="N24" s="7">
        <f t="shared" si="11"/>
        <v>167.53106979999995</v>
      </c>
      <c r="O24" s="7">
        <f t="shared" si="12"/>
        <v>189.81485979999994</v>
      </c>
    </row>
    <row r="25" spans="1:25">
      <c r="B25" s="22">
        <v>1</v>
      </c>
      <c r="C25" s="7">
        <f t="shared" si="0"/>
        <v>-86.695358000000056</v>
      </c>
      <c r="D25" s="7">
        <f t="shared" si="1"/>
        <v>-64.411568000000059</v>
      </c>
      <c r="E25" s="7">
        <f t="shared" si="2"/>
        <v>-42.127778000000063</v>
      </c>
      <c r="F25" s="7">
        <f t="shared" si="3"/>
        <v>-19.843988000000067</v>
      </c>
      <c r="G25" s="7">
        <f t="shared" si="4"/>
        <v>2.4398019999999363</v>
      </c>
      <c r="H25" s="7">
        <f t="shared" si="5"/>
        <v>24.723591999999925</v>
      </c>
      <c r="I25" s="7">
        <f t="shared" si="6"/>
        <v>47.007381999999936</v>
      </c>
      <c r="J25" s="7">
        <f t="shared" si="7"/>
        <v>69.291171999999932</v>
      </c>
      <c r="K25" s="7">
        <f t="shared" si="8"/>
        <v>91.574961999999914</v>
      </c>
      <c r="L25" s="7">
        <f t="shared" si="9"/>
        <v>113.85875199999992</v>
      </c>
      <c r="M25" s="7">
        <f t="shared" si="10"/>
        <v>136.14254199999993</v>
      </c>
      <c r="N25" s="7">
        <f t="shared" si="11"/>
        <v>158.42633199999995</v>
      </c>
      <c r="O25" s="7">
        <f t="shared" si="12"/>
        <v>180.71012199999993</v>
      </c>
    </row>
    <row r="26" spans="1:25">
      <c r="A26" s="22"/>
    </row>
    <row r="27" spans="1:25">
      <c r="A27" s="22"/>
      <c r="B27" t="s">
        <v>13</v>
      </c>
      <c r="C27">
        <v>6.0999999999999999E-2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7</v>
      </c>
      <c r="L27">
        <v>8</v>
      </c>
      <c r="M27">
        <v>9</v>
      </c>
      <c r="N27">
        <v>10</v>
      </c>
      <c r="O27">
        <v>11</v>
      </c>
      <c r="P27">
        <v>12</v>
      </c>
      <c r="Q27">
        <v>13</v>
      </c>
      <c r="R27">
        <v>14</v>
      </c>
      <c r="S27">
        <v>15</v>
      </c>
      <c r="T27">
        <v>16</v>
      </c>
      <c r="U27">
        <v>17</v>
      </c>
      <c r="V27">
        <v>18</v>
      </c>
      <c r="W27">
        <v>19</v>
      </c>
      <c r="X27">
        <v>20</v>
      </c>
    </row>
    <row r="28" spans="1:25">
      <c r="B28" t="s">
        <v>14</v>
      </c>
      <c r="C28">
        <f>SUM(E28:X28)</f>
        <v>11.37738534571592</v>
      </c>
      <c r="E28">
        <f>1/($C$27+1)^E27</f>
        <v>0.94250706880301605</v>
      </c>
      <c r="F28">
        <f>1/($C$27+1)^F27</f>
        <v>0.8883195747436532</v>
      </c>
      <c r="G28">
        <f>1/($C$27+1)^G27</f>
        <v>0.83724747855198234</v>
      </c>
      <c r="H28">
        <f t="shared" ref="H28:X28" si="14">1/($C$27+1)^H27</f>
        <v>0.78911166687274492</v>
      </c>
      <c r="I28">
        <f t="shared" si="14"/>
        <v>0.74374332410249289</v>
      </c>
      <c r="J28">
        <f t="shared" si="14"/>
        <v>0.70098334034165199</v>
      </c>
      <c r="K28">
        <f t="shared" si="14"/>
        <v>0.66068175338515756</v>
      </c>
      <c r="L28">
        <f t="shared" si="14"/>
        <v>0.62269722279468198</v>
      </c>
      <c r="M28">
        <f t="shared" si="14"/>
        <v>0.58689653420799437</v>
      </c>
      <c r="N28">
        <f t="shared" si="14"/>
        <v>0.55315413214702569</v>
      </c>
      <c r="O28">
        <f t="shared" si="14"/>
        <v>0.52135167968616947</v>
      </c>
      <c r="P28">
        <f t="shared" si="14"/>
        <v>0.49137764343654056</v>
      </c>
      <c r="Q28">
        <f t="shared" si="14"/>
        <v>0.46312690239070731</v>
      </c>
      <c r="R28">
        <f t="shared" si="14"/>
        <v>0.43650037925608609</v>
      </c>
      <c r="S28">
        <f t="shared" si="14"/>
        <v>0.41140469298405857</v>
      </c>
      <c r="T28">
        <f t="shared" si="14"/>
        <v>0.38775183127620977</v>
      </c>
      <c r="U28">
        <f t="shared" si="14"/>
        <v>0.36545884191914213</v>
      </c>
      <c r="V28">
        <f t="shared" si="14"/>
        <v>0.34444754186535548</v>
      </c>
      <c r="W28">
        <f t="shared" si="14"/>
        <v>0.32464424303992034</v>
      </c>
      <c r="X28">
        <f t="shared" si="14"/>
        <v>0.30597949391132928</v>
      </c>
    </row>
    <row r="29" spans="1:25">
      <c r="B29" t="s">
        <v>15</v>
      </c>
      <c r="C29">
        <v>1158.5</v>
      </c>
    </row>
    <row r="30" spans="1:25">
      <c r="B30" t="s">
        <v>16</v>
      </c>
      <c r="C30">
        <v>0.5</v>
      </c>
    </row>
    <row r="32" spans="1:25" ht="22.8" customHeight="1">
      <c r="A32" s="114" t="s">
        <v>18</v>
      </c>
      <c r="B32" s="108" t="s">
        <v>40</v>
      </c>
      <c r="C32" s="108"/>
      <c r="D32" s="108"/>
      <c r="E32" s="108"/>
      <c r="F32" s="108"/>
      <c r="G32" s="108"/>
      <c r="H32" s="108"/>
      <c r="I32" s="100"/>
      <c r="J32" s="100"/>
      <c r="K32" s="60"/>
      <c r="L32" s="60"/>
      <c r="M32" s="60"/>
      <c r="N32" s="60"/>
      <c r="O32" s="60"/>
    </row>
    <row r="33" spans="1:15" s="57" customFormat="1" ht="19.95" customHeight="1">
      <c r="A33" s="114"/>
      <c r="B33" s="56">
        <v>-0.4</v>
      </c>
      <c r="C33" s="61">
        <f>-$C$29+C11*$C$28</f>
        <v>-694.63294973851384</v>
      </c>
      <c r="D33" s="61">
        <f>-$C$29+E11*$C$28</f>
        <v>-187.57041815249181</v>
      </c>
      <c r="E33" s="62">
        <f>-$C$29+G11*$C$28</f>
        <v>319.49211343352999</v>
      </c>
      <c r="F33" s="62">
        <f>-$C$29+I11*$C$28</f>
        <v>826.5546450195518</v>
      </c>
      <c r="G33" s="62">
        <f>-$C$29+K11*$C$28</f>
        <v>1333.6171766055736</v>
      </c>
      <c r="H33" s="62">
        <f>-$C$29+M11*$C$28</f>
        <v>1840.6797081915961</v>
      </c>
      <c r="I33" s="62"/>
      <c r="J33" s="59"/>
    </row>
    <row r="34" spans="1:15" s="57" customFormat="1" ht="19.95" customHeight="1">
      <c r="A34" s="114"/>
      <c r="B34" s="56">
        <v>-0.2</v>
      </c>
      <c r="C34" s="61">
        <f>-$C$29+C13*$C$28</f>
        <v>-901.80917058312559</v>
      </c>
      <c r="D34" s="61">
        <f t="shared" ref="D34" si="15">-$C$29+E13*$C$28</f>
        <v>-394.74663899710356</v>
      </c>
      <c r="E34" s="62">
        <f t="shared" ref="E34" si="16">-$C$29+G13*$C$28</f>
        <v>112.31589258891813</v>
      </c>
      <c r="F34" s="62">
        <f t="shared" ref="F34" si="17">-$C$29+I13*$C$28</f>
        <v>619.37842417494016</v>
      </c>
      <c r="G34" s="62">
        <f t="shared" ref="G34" si="18">-$C$29+K13*$C$28</f>
        <v>1126.440955760962</v>
      </c>
      <c r="H34" s="62">
        <f t="shared" ref="H34" si="19">-$C$29+M13*$C$28</f>
        <v>1633.503487346984</v>
      </c>
      <c r="I34" s="62"/>
      <c r="J34" s="59"/>
      <c r="K34" s="58"/>
    </row>
    <row r="35" spans="1:15" s="57" customFormat="1" ht="19.95" customHeight="1">
      <c r="A35" s="114"/>
      <c r="B35" s="56">
        <v>0</v>
      </c>
      <c r="C35" s="61">
        <f>-$C$29+C15*$C$28</f>
        <v>-1108.9853914277373</v>
      </c>
      <c r="D35" s="61">
        <v>-593.70000000000005</v>
      </c>
      <c r="E35" s="61">
        <f t="shared" ref="E35" si="20">-$C$29+G15*$C$28</f>
        <v>-94.860328255693503</v>
      </c>
      <c r="F35" s="62">
        <f t="shared" ref="F35" si="21">-$C$29+I15*$C$28</f>
        <v>412.2022033303283</v>
      </c>
      <c r="G35" s="62">
        <f t="shared" ref="G35" si="22">-$C$29+K15*$C$28</f>
        <v>919.26473491634988</v>
      </c>
      <c r="H35" s="62">
        <f t="shared" ref="H35" si="23">-$C$29+M15*$C$28</f>
        <v>1426.3272665023724</v>
      </c>
      <c r="I35" s="62"/>
      <c r="J35" s="59"/>
      <c r="K35" s="58"/>
    </row>
    <row r="36" spans="1:15" s="57" customFormat="1" ht="19.95" customHeight="1">
      <c r="A36" s="114"/>
      <c r="B36" s="56">
        <v>0.2</v>
      </c>
      <c r="C36" s="61">
        <f>-$C$29+C17*$C$28</f>
        <v>-1316.1616122723492</v>
      </c>
      <c r="D36" s="61">
        <f t="shared" ref="D36" si="24">-$C$29+E17*$C$28</f>
        <v>-809.09908068632717</v>
      </c>
      <c r="E36" s="61">
        <f t="shared" ref="E36" si="25">-$C$29+G17*$C$28</f>
        <v>-302.03654910030525</v>
      </c>
      <c r="F36" s="62">
        <f t="shared" ref="F36" si="26">-$C$29+I17*$C$28</f>
        <v>205.02598248571667</v>
      </c>
      <c r="G36" s="62">
        <f t="shared" ref="G36" si="27">-$C$29+K17*$C$28</f>
        <v>712.08851407173825</v>
      </c>
      <c r="H36" s="62">
        <f t="shared" ref="H36" si="28">-$C$29+M17*$C$28</f>
        <v>1219.1510456577603</v>
      </c>
      <c r="I36" s="62"/>
      <c r="J36" s="59"/>
      <c r="K36" s="58"/>
    </row>
    <row r="37" spans="1:15" s="57" customFormat="1" ht="19.95" customHeight="1">
      <c r="A37" s="114"/>
      <c r="B37" s="56">
        <v>0.4</v>
      </c>
      <c r="C37" s="61">
        <f>-$C$29+C19*$C$28</f>
        <v>-1523.3378331169611</v>
      </c>
      <c r="D37" s="61">
        <f t="shared" ref="D37" si="29">-$C$29+E19*$C$28</f>
        <v>-1016.275301530939</v>
      </c>
      <c r="E37" s="61">
        <f t="shared" ref="E37" si="30">-$C$29+G19*$C$28</f>
        <v>-509.21276994491711</v>
      </c>
      <c r="F37" s="61">
        <f t="shared" ref="F37" si="31">-$C$29+I19*$C$28</f>
        <v>-2.1502383588951943</v>
      </c>
      <c r="G37" s="62">
        <f t="shared" ref="G37" si="32">-$C$29+K19*$C$28</f>
        <v>504.91229322712638</v>
      </c>
      <c r="H37" s="62">
        <f t="shared" ref="H37" si="33">-$C$29+M19*$C$28</f>
        <v>1011.9748248131486</v>
      </c>
      <c r="I37" s="62"/>
      <c r="J37" s="59"/>
      <c r="K37" s="58"/>
    </row>
    <row r="38" spans="1:15" s="57" customFormat="1" ht="19.95" customHeight="1">
      <c r="A38" s="114"/>
      <c r="B38" s="56">
        <v>0.6</v>
      </c>
      <c r="C38" s="61">
        <f>-$C$29+C21*$C$28</f>
        <v>-1730.5140539615727</v>
      </c>
      <c r="D38" s="61">
        <f t="shared" ref="D38" si="34">-$C$29+E21*$C$28</f>
        <v>-1223.4515223755507</v>
      </c>
      <c r="E38" s="61">
        <f t="shared" ref="E38" si="35">-$C$29+G21*$C$28</f>
        <v>-716.38899078952875</v>
      </c>
      <c r="F38" s="61">
        <f t="shared" ref="F38" si="36">-$C$29+I21*$C$28</f>
        <v>-209.32645920350694</v>
      </c>
      <c r="G38" s="62">
        <f t="shared" ref="G38" si="37">-$C$29+K21*$C$28</f>
        <v>297.73607238251498</v>
      </c>
      <c r="H38" s="62">
        <f t="shared" ref="H38" si="38">-$C$29+M21*$C$28</f>
        <v>804.79860396853701</v>
      </c>
      <c r="I38" s="62"/>
      <c r="J38" s="59"/>
    </row>
    <row r="39" spans="1:15" s="57" customFormat="1" ht="19.95" customHeight="1">
      <c r="A39" s="114"/>
      <c r="B39" s="56">
        <v>0.8</v>
      </c>
      <c r="C39" s="61">
        <f>-$C$29+C23*$C$28</f>
        <v>-1937.6902748061846</v>
      </c>
      <c r="D39" s="61">
        <f t="shared" ref="D39" si="39">-$C$29+E23*$C$28</f>
        <v>-1430.6277432201625</v>
      </c>
      <c r="E39" s="61">
        <f t="shared" ref="E39" si="40">-$C$29+G23*$C$28</f>
        <v>-923.56521163414072</v>
      </c>
      <c r="F39" s="61">
        <f t="shared" ref="F39" si="41">-$C$29+I23*$C$28</f>
        <v>-416.50268004811869</v>
      </c>
      <c r="G39" s="62">
        <f t="shared" ref="G39" si="42">-$C$29+K23*$C$28</f>
        <v>90.559851537902887</v>
      </c>
      <c r="H39" s="62">
        <f t="shared" ref="H39" si="43">-$C$29+M23*$C$28</f>
        <v>597.62238312392537</v>
      </c>
      <c r="I39" s="62"/>
      <c r="J39" s="59"/>
    </row>
    <row r="40" spans="1:15" s="57" customFormat="1" ht="19.95" customHeight="1">
      <c r="A40" s="114"/>
      <c r="B40" s="56">
        <v>1</v>
      </c>
      <c r="C40" s="61">
        <f>-$C$29+C25*$C$28</f>
        <v>-2144.866495650796</v>
      </c>
      <c r="D40" s="61">
        <f t="shared" ref="D40" si="44">-$C$29+E25*$C$28</f>
        <v>-1637.8039640647744</v>
      </c>
      <c r="E40" s="61">
        <f t="shared" ref="E40" si="45">-$C$29+G25*$C$28</f>
        <v>-1130.7414324787524</v>
      </c>
      <c r="F40" s="61">
        <f t="shared" ref="F40" si="46">-$C$29+I25*$C$28</f>
        <v>-623.67890089273044</v>
      </c>
      <c r="G40" s="61">
        <f t="shared" ref="G40" si="47">-$C$29+K25*$C$28</f>
        <v>-116.61636930670875</v>
      </c>
      <c r="H40" s="62">
        <f t="shared" ref="H40" si="48">-$C$29+M25*$C$28</f>
        <v>390.44616227931351</v>
      </c>
      <c r="I40" s="62"/>
      <c r="J40" s="95"/>
    </row>
    <row r="41" spans="1:15" ht="15.45" customHeight="1">
      <c r="A41" s="114"/>
      <c r="B41" s="28"/>
      <c r="C41" s="56">
        <v>-0.2</v>
      </c>
      <c r="D41" s="59">
        <v>0</v>
      </c>
      <c r="E41" s="56">
        <v>0.2</v>
      </c>
      <c r="F41" s="56">
        <v>0.4</v>
      </c>
      <c r="G41" s="56">
        <v>0.6</v>
      </c>
      <c r="H41" s="56">
        <v>0.8</v>
      </c>
      <c r="I41" s="56"/>
      <c r="J41" s="27"/>
    </row>
    <row r="42" spans="1:15" ht="15.6">
      <c r="A42" s="29"/>
      <c r="B42" s="27"/>
      <c r="C42" s="103" t="s">
        <v>17</v>
      </c>
      <c r="D42" s="103"/>
      <c r="E42" s="103"/>
      <c r="F42" s="103"/>
      <c r="G42" s="103"/>
      <c r="H42" s="103"/>
      <c r="I42" s="103"/>
      <c r="J42" s="94"/>
      <c r="K42" s="55"/>
      <c r="L42" s="55"/>
      <c r="M42" s="55"/>
      <c r="N42" s="55"/>
      <c r="O42" s="55"/>
    </row>
    <row r="43" spans="1:15">
      <c r="A43" s="29"/>
      <c r="B43" s="27"/>
      <c r="C43" s="27"/>
      <c r="D43" s="27"/>
      <c r="E43" s="27"/>
      <c r="F43" s="27"/>
      <c r="G43" s="27"/>
      <c r="H43" s="27"/>
      <c r="I43" s="27"/>
      <c r="J43" s="27"/>
    </row>
    <row r="44" spans="1:15" ht="22.8" customHeight="1">
      <c r="A44" s="115" t="s">
        <v>18</v>
      </c>
      <c r="B44" s="108" t="s">
        <v>41</v>
      </c>
      <c r="C44" s="108"/>
      <c r="D44" s="108"/>
      <c r="E44" s="108"/>
      <c r="F44" s="108"/>
      <c r="G44" s="108"/>
      <c r="H44" s="108"/>
      <c r="I44" s="108"/>
      <c r="J44" s="100"/>
      <c r="K44" s="60"/>
      <c r="L44" s="60"/>
      <c r="M44" s="60"/>
      <c r="N44" s="60"/>
      <c r="O44" s="60"/>
    </row>
    <row r="45" spans="1:15" s="57" customFormat="1" ht="19.95" customHeight="1">
      <c r="A45" s="115"/>
      <c r="B45" s="31">
        <v>-0.4</v>
      </c>
      <c r="C45" s="64">
        <f>-$C$29*(1-$C$30)+C11*$C$28</f>
        <v>-115.38294973851379</v>
      </c>
      <c r="D45" s="62">
        <f>-$C$29*(1-$C$30)+E11*$C$28</f>
        <v>391.67958184750819</v>
      </c>
      <c r="E45" s="62">
        <f>-$C$29*(1-$C$30)+G11*$C$28</f>
        <v>898.74211343352999</v>
      </c>
      <c r="F45" s="62">
        <f>-$C$29*(1-$C$30)+I11*$C$28</f>
        <v>1405.8046450195518</v>
      </c>
      <c r="G45" s="62">
        <f>-$C$29*(1-$C$30)+K11*$C$28</f>
        <v>1912.8671766055736</v>
      </c>
      <c r="H45" s="62">
        <f>-$C$29*(1-$C$30)+M11*$C$28</f>
        <v>2419.9297081915961</v>
      </c>
      <c r="I45" s="62"/>
      <c r="J45" s="59"/>
    </row>
    <row r="46" spans="1:15" s="57" customFormat="1" ht="19.95" customHeight="1">
      <c r="A46" s="115"/>
      <c r="B46" s="31">
        <v>-0.2</v>
      </c>
      <c r="C46" s="64">
        <f>-$C$29*(1-$C$30)+C13*$C$28</f>
        <v>-322.55917058312559</v>
      </c>
      <c r="D46" s="62">
        <f>-$C$29*(1-$C$30)+E13*$C$28</f>
        <v>184.50336100289644</v>
      </c>
      <c r="E46" s="62">
        <f>-$C$29*(1-$C$30)+G13*$C$28</f>
        <v>691.56589258891813</v>
      </c>
      <c r="F46" s="62">
        <f>-$C$29*(1-$C$30)+I13*$C$28</f>
        <v>1198.6284241749402</v>
      </c>
      <c r="G46" s="62">
        <f>-$C$29*(1-$C$30)+K13*$C$28</f>
        <v>1705.690955760962</v>
      </c>
      <c r="H46" s="62">
        <f>-$C$29*(1-$C$30)+M13*$C$28</f>
        <v>2212.753487346984</v>
      </c>
      <c r="I46" s="62"/>
      <c r="J46" s="59"/>
    </row>
    <row r="47" spans="1:15" s="57" customFormat="1" ht="19.95" customHeight="1">
      <c r="A47" s="115"/>
      <c r="B47" s="31">
        <v>0</v>
      </c>
      <c r="C47" s="64">
        <f>-$C$29*(1-$C$30)+C15*$C$28</f>
        <v>-529.73539142773734</v>
      </c>
      <c r="D47" s="61">
        <f>-$C$29*(1-$C$30)+E15*$C$28</f>
        <v>-22.672859841715422</v>
      </c>
      <c r="E47" s="62">
        <f>-$C$29*(1-$C$30)+G15*$C$28</f>
        <v>484.3896717443065</v>
      </c>
      <c r="F47" s="62">
        <f>-$C$29*(1-$C$30)+I15*$C$28</f>
        <v>991.4522033303283</v>
      </c>
      <c r="G47" s="62">
        <f>-$C$29*(1-$C$30)+K15*$C$28</f>
        <v>1498.5147349163499</v>
      </c>
      <c r="H47" s="62">
        <f>-$C$29*(1-$C$30)+M15*$C$28</f>
        <v>2005.5772665023724</v>
      </c>
      <c r="I47" s="62"/>
      <c r="J47" s="59"/>
    </row>
    <row r="48" spans="1:15" s="57" customFormat="1" ht="19.95" customHeight="1">
      <c r="A48" s="115"/>
      <c r="B48" s="31">
        <v>0.2</v>
      </c>
      <c r="C48" s="64">
        <f>-$C$29*(1-$C$30)+C17*$C$28</f>
        <v>-736.91161227234909</v>
      </c>
      <c r="D48" s="61">
        <f>-$C$29*(1-$C$30)+E17*$C$28</f>
        <v>-229.84908068632723</v>
      </c>
      <c r="E48" s="62">
        <f>-$C$29*(1-$C$30)+G17*$C$28</f>
        <v>277.21345089969475</v>
      </c>
      <c r="F48" s="62">
        <f>-$C$29*(1-$C$30)+I17*$C$28</f>
        <v>784.27598248571667</v>
      </c>
      <c r="G48" s="62">
        <f>-$C$29*(1-$C$30)+K17*$C$28</f>
        <v>1291.3385140717382</v>
      </c>
      <c r="H48" s="62">
        <f>-$C$29*(1-$C$30)+M17*$C$28</f>
        <v>1798.4010456577603</v>
      </c>
      <c r="I48" s="62"/>
      <c r="J48" s="59"/>
    </row>
    <row r="49" spans="1:15" s="57" customFormat="1" ht="19.95" customHeight="1">
      <c r="A49" s="115"/>
      <c r="B49" s="31">
        <v>0.4</v>
      </c>
      <c r="C49" s="64">
        <f>-$C$29*(1-$C$30)+C19*$C$28</f>
        <v>-944.08783311696095</v>
      </c>
      <c r="D49" s="61">
        <f>-$C$29*(1-$C$30)+E19*$C$28</f>
        <v>-437.02530153093903</v>
      </c>
      <c r="E49" s="62">
        <f>-$C$29*(1-$C$30)+G19*$C$28</f>
        <v>70.037230055082887</v>
      </c>
      <c r="F49" s="62">
        <f>-$C$29*(1-$C$30)+I19*$C$28</f>
        <v>577.09976164110481</v>
      </c>
      <c r="G49" s="62">
        <f>-$C$29*(1-$C$30)+K19*$C$28</f>
        <v>1084.1622932271264</v>
      </c>
      <c r="H49" s="62">
        <f>-$C$29*(1-$C$30)+M19*$C$28</f>
        <v>1591.2248248131486</v>
      </c>
      <c r="I49" s="62"/>
      <c r="J49" s="95"/>
    </row>
    <row r="50" spans="1:15" s="57" customFormat="1" ht="19.95" customHeight="1">
      <c r="A50" s="115"/>
      <c r="B50" s="31">
        <v>0.6</v>
      </c>
      <c r="C50" s="64">
        <f>-$C$29*(1-$C$30)+C21*$C$28</f>
        <v>-1151.2640539615727</v>
      </c>
      <c r="D50" s="61">
        <f>-$C$29*(1-$C$30)+E21*$C$28</f>
        <v>-644.20152237555067</v>
      </c>
      <c r="E50" s="61">
        <f>-$C$29*(1-$C$30)+G21*$C$28</f>
        <v>-137.13899078952875</v>
      </c>
      <c r="F50" s="62">
        <f>-$C$29*(1-$C$30)+I21*$C$28</f>
        <v>369.92354079649306</v>
      </c>
      <c r="G50" s="62">
        <f>-$C$29*(1-$C$30)+K21*$C$28</f>
        <v>876.98607238251498</v>
      </c>
      <c r="H50" s="62">
        <f>-$C$29*(1-$C$30)+M21*$C$28</f>
        <v>1384.048603968537</v>
      </c>
      <c r="I50" s="62"/>
      <c r="J50" s="59"/>
    </row>
    <row r="51" spans="1:15" s="57" customFormat="1" ht="19.95" customHeight="1">
      <c r="A51" s="115"/>
      <c r="B51" s="31">
        <v>0.8</v>
      </c>
      <c r="C51" s="64">
        <f>-$C$29*(1-$C$30)+C23*$C$28</f>
        <v>-1358.4402748061846</v>
      </c>
      <c r="D51" s="61">
        <f>-$C$29*(1-$C$30)+E23*$C$28</f>
        <v>-851.37774322016253</v>
      </c>
      <c r="E51" s="61">
        <f>-$C$29*(1-$C$30)+G23*$C$28</f>
        <v>-344.31521163414067</v>
      </c>
      <c r="F51" s="62">
        <f>-$C$29*(1-$C$30)+I23*$C$28</f>
        <v>162.74731995188131</v>
      </c>
      <c r="G51" s="62">
        <f>-$C$29*(1-$C$30)+K23*$C$28</f>
        <v>669.80985153790289</v>
      </c>
      <c r="H51" s="62">
        <f>-$C$29*(1-$C$30)+M23*$C$28</f>
        <v>1176.8723831239254</v>
      </c>
      <c r="I51" s="62"/>
      <c r="J51" s="59"/>
    </row>
    <row r="52" spans="1:15" s="57" customFormat="1" ht="19.95" customHeight="1">
      <c r="A52" s="115"/>
      <c r="B52" s="31">
        <v>1</v>
      </c>
      <c r="C52" s="64">
        <f>-$C$29*(1-$C$30)+C25*$C$28</f>
        <v>-1565.616495650796</v>
      </c>
      <c r="D52" s="64">
        <f>-$C$29*(1-$C$30)+E25*$C$28</f>
        <v>-1058.5539640647744</v>
      </c>
      <c r="E52" s="64">
        <f>-$C$29*(1-$C$30)+G25*$C$28</f>
        <v>-551.49143247875236</v>
      </c>
      <c r="F52" s="64">
        <f>-$C$29*(1-$C$30)+I25*$C$28</f>
        <v>-44.428900892730439</v>
      </c>
      <c r="G52" s="63">
        <f>-$C$29*(1-$C$30)+K25*$C$28</f>
        <v>462.63363069329125</v>
      </c>
      <c r="H52" s="63">
        <f>-$C$29*(1-$C$30)+M25*$C$28</f>
        <v>969.69616227931351</v>
      </c>
      <c r="I52" s="63"/>
      <c r="J52" s="59"/>
    </row>
    <row r="53" spans="1:15" ht="15.45" customHeight="1">
      <c r="A53" s="115"/>
      <c r="B53" s="27"/>
      <c r="C53" s="32">
        <v>-0.2</v>
      </c>
      <c r="D53" s="33">
        <v>0</v>
      </c>
      <c r="E53" s="32">
        <v>0.2</v>
      </c>
      <c r="F53" s="32">
        <v>0.4</v>
      </c>
      <c r="G53" s="32">
        <v>0.6</v>
      </c>
      <c r="H53" s="32">
        <v>0.8</v>
      </c>
      <c r="I53" s="32"/>
      <c r="J53" s="27"/>
    </row>
    <row r="54" spans="1:15" ht="15.6">
      <c r="A54" s="29"/>
      <c r="B54" s="27"/>
      <c r="C54" s="103" t="s">
        <v>17</v>
      </c>
      <c r="D54" s="103"/>
      <c r="E54" s="103"/>
      <c r="F54" s="103"/>
      <c r="G54" s="103"/>
      <c r="H54" s="103"/>
      <c r="I54" s="103"/>
      <c r="J54" s="94"/>
      <c r="K54" s="55"/>
      <c r="L54" s="55"/>
      <c r="M54" s="55"/>
      <c r="N54" s="55"/>
      <c r="O54" s="55"/>
    </row>
    <row r="55" spans="1:15">
      <c r="A55" s="29"/>
    </row>
    <row r="56" spans="1:15">
      <c r="A56" s="29"/>
    </row>
    <row r="57" spans="1:15">
      <c r="A57" s="29"/>
    </row>
    <row r="58" spans="1:15">
      <c r="A58" s="29"/>
    </row>
    <row r="59" spans="1:15">
      <c r="A59" s="29"/>
    </row>
    <row r="60" spans="1:15">
      <c r="A60" s="29"/>
    </row>
    <row r="61" spans="1:15">
      <c r="A61" s="29"/>
    </row>
    <row r="62" spans="1:15">
      <c r="A62" s="29"/>
    </row>
    <row r="63" spans="1:15">
      <c r="A63" s="29"/>
    </row>
    <row r="64" spans="1:15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</sheetData>
  <mergeCells count="8">
    <mergeCell ref="A32:A41"/>
    <mergeCell ref="A44:A53"/>
    <mergeCell ref="C54:I54"/>
    <mergeCell ref="B32:H32"/>
    <mergeCell ref="B44:I44"/>
    <mergeCell ref="C1:H1"/>
    <mergeCell ref="C8:O8"/>
    <mergeCell ref="C42:I42"/>
  </mergeCells>
  <conditionalFormatting sqref="C10:O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theme="6" tint="0.79998168889431442"/>
        <color theme="9"/>
      </colorScale>
    </cfRule>
    <cfRule type="colorScale" priority="16">
      <colorScale>
        <cfvo type="min"/>
        <cfvo type="max"/>
        <color theme="6" tint="0.59999389629810485"/>
        <color rgb="FFFFEF9C"/>
      </colorScale>
    </cfRule>
    <cfRule type="colorScale" priority="17">
      <colorScale>
        <cfvo type="min"/>
        <cfvo type="max"/>
        <color theme="0" tint="-0.34998626667073579"/>
        <color theme="9"/>
      </colorScale>
    </cfRule>
  </conditionalFormatting>
  <conditionalFormatting sqref="C33:I40">
    <cfRule type="colorScale" priority="1">
      <colorScale>
        <cfvo type="min"/>
        <cfvo type="num" val="0"/>
        <color rgb="FFFCFCFF"/>
        <color rgb="FF63BE7B"/>
      </colorScale>
    </cfRule>
    <cfRule type="colorScale" priority="4">
      <colorScale>
        <cfvo type="min"/>
        <cfvo type="max"/>
        <color theme="0"/>
        <color theme="9" tint="0.59999389629810485"/>
      </colorScale>
    </cfRule>
    <cfRule type="colorScale" priority="7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rgb="FFFF7128"/>
        <color rgb="FFFFEF9C"/>
      </colorScale>
    </cfRule>
    <cfRule type="expression" priority="66">
      <formula>"&gt;0"</formula>
    </cfRule>
    <cfRule type="top10" priority="67" rank="10"/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52">
    <cfRule type="colorScale" priority="2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rgb="FFFFC20A"/>
        <color rgb="FF0C7BDC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941D-CC22-46C7-9C9E-3E43B3276859}">
  <dimension ref="A1:Z67"/>
  <sheetViews>
    <sheetView showGridLines="0" topLeftCell="A44" zoomScale="130" zoomScaleNormal="130" workbookViewId="0">
      <selection activeCell="A55" sqref="A55:XFD77"/>
    </sheetView>
  </sheetViews>
  <sheetFormatPr defaultColWidth="8.77734375" defaultRowHeight="14.4"/>
  <cols>
    <col min="1" max="1" width="4.77734375" customWidth="1"/>
    <col min="2" max="2" width="5.44140625" customWidth="1"/>
    <col min="3" max="15" width="7.33203125" customWidth="1"/>
  </cols>
  <sheetData>
    <row r="1" spans="1:26">
      <c r="A1" s="36"/>
      <c r="B1" s="37"/>
      <c r="C1" s="111" t="s">
        <v>19</v>
      </c>
      <c r="D1" s="111"/>
      <c r="E1" s="111"/>
      <c r="F1" s="111"/>
      <c r="G1" s="111"/>
      <c r="H1" s="112"/>
    </row>
    <row r="2" spans="1:26" ht="43.2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26">
      <c r="A3" s="43">
        <v>0</v>
      </c>
      <c r="B3" s="44" t="s">
        <v>6</v>
      </c>
      <c r="C3" s="47">
        <f>21.44*0.95</f>
        <v>20.367999999999999</v>
      </c>
      <c r="D3" s="47">
        <v>27.24</v>
      </c>
      <c r="E3" s="34">
        <v>306.99829999999997</v>
      </c>
      <c r="F3" s="80">
        <v>124.26826920000001</v>
      </c>
      <c r="G3" s="48">
        <v>29.41283</v>
      </c>
      <c r="H3" s="49">
        <v>103.5971</v>
      </c>
      <c r="Q3" t="s">
        <v>36</v>
      </c>
    </row>
    <row r="4" spans="1:26">
      <c r="A4" s="43">
        <v>1</v>
      </c>
      <c r="B4" s="44" t="s">
        <v>7</v>
      </c>
      <c r="C4" s="47">
        <f>21.9474748893306*0.95</f>
        <v>20.85010114486407</v>
      </c>
      <c r="D4" s="47">
        <v>29.770714285714288</v>
      </c>
      <c r="E4" s="68">
        <v>209.95535594846177</v>
      </c>
      <c r="F4" s="69">
        <v>133.58283713586141</v>
      </c>
      <c r="G4" s="69">
        <v>-1174.0733166598777</v>
      </c>
      <c r="H4" s="70">
        <v>6.6138523926467698</v>
      </c>
      <c r="R4" t="s">
        <v>26</v>
      </c>
      <c r="S4">
        <f>($E$3*S6+$H$3)*$C$28-$C$29</f>
        <v>1417.2993112305421</v>
      </c>
      <c r="T4">
        <f>($E$3*T6+$H$3)*$C$28-$C$29</f>
        <v>1766.5831071885118</v>
      </c>
      <c r="U4">
        <f>($E$3*U6+$H$3)*$C$28-$C$29</f>
        <v>1736.1954169401683</v>
      </c>
    </row>
    <row r="5" spans="1:26">
      <c r="A5" s="43">
        <v>-1</v>
      </c>
      <c r="B5" s="44" t="s">
        <v>8</v>
      </c>
      <c r="C5" s="47">
        <f>20.82*0.95</f>
        <v>19.779</v>
      </c>
      <c r="D5" s="47">
        <v>24.88</v>
      </c>
      <c r="E5" s="68">
        <v>197.61114642009966</v>
      </c>
      <c r="F5" s="69">
        <v>113.65668257818992</v>
      </c>
      <c r="G5" s="69">
        <v>-1106.0199052447995</v>
      </c>
      <c r="H5" s="70">
        <v>4.1477183380350029</v>
      </c>
      <c r="R5" t="s">
        <v>27</v>
      </c>
      <c r="S5">
        <v>3</v>
      </c>
      <c r="T5">
        <f t="shared" ref="T5:W5" si="0">($E$3*T6+$H$3)*$C$28-$C$29*0.5</f>
        <v>2345.8331071885118</v>
      </c>
      <c r="U5">
        <f t="shared" si="0"/>
        <v>2315.4454169401683</v>
      </c>
      <c r="V5">
        <f t="shared" si="0"/>
        <v>1647.2655152725729</v>
      </c>
      <c r="W5">
        <f t="shared" si="0"/>
        <v>1446.7766163926983</v>
      </c>
    </row>
    <row r="6" spans="1:26" s="13" customFormat="1" ht="15" thickBot="1">
      <c r="A6" s="21">
        <v>-2</v>
      </c>
      <c r="B6" s="11" t="s">
        <v>9</v>
      </c>
      <c r="C6" s="12">
        <f>20.1722770928361*0.95</f>
        <v>19.163663238194296</v>
      </c>
      <c r="D6" s="12">
        <v>22.691785714285711</v>
      </c>
      <c r="E6" s="79">
        <v>190.70014239846</v>
      </c>
      <c r="F6" s="77">
        <v>102.85507879867428</v>
      </c>
      <c r="G6" s="77">
        <v>-1079.577095077793</v>
      </c>
      <c r="H6" s="78">
        <v>7.3168717541705641</v>
      </c>
      <c r="R6" s="13" t="s">
        <v>37</v>
      </c>
      <c r="S6" s="88">
        <v>0.4</v>
      </c>
      <c r="T6" s="88">
        <v>0.5</v>
      </c>
      <c r="U6" s="88">
        <v>0.49130000000000001</v>
      </c>
      <c r="V6" s="90">
        <v>0.3</v>
      </c>
      <c r="W6" s="90">
        <v>0.24260000000000001</v>
      </c>
      <c r="X6" s="90"/>
      <c r="Y6" s="90"/>
      <c r="Z6" s="90"/>
    </row>
    <row r="7" spans="1:26">
      <c r="Q7" t="s">
        <v>34</v>
      </c>
    </row>
    <row r="8" spans="1:26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R8" t="s">
        <v>26</v>
      </c>
      <c r="S8">
        <f>(-$F$3*S10+$H$3)*$C$28-$C$29</f>
        <v>1164.2499168069003</v>
      </c>
      <c r="T8">
        <f>(-$F$3*T10+$H$3)*$C$28-$C$29</f>
        <v>1221.9349145921897</v>
      </c>
      <c r="U8">
        <f>(-$F$3*U10+$H$3)*$C$28-$C$29</f>
        <v>1287.9616154885871</v>
      </c>
    </row>
    <row r="9" spans="1:26">
      <c r="B9" t="s">
        <v>12</v>
      </c>
      <c r="C9" s="22">
        <v>-0.2</v>
      </c>
      <c r="D9" s="22">
        <v>-0.1</v>
      </c>
      <c r="E9">
        <v>0</v>
      </c>
      <c r="F9" s="22">
        <v>0.1</v>
      </c>
      <c r="G9" s="22">
        <v>0.2</v>
      </c>
      <c r="H9" s="22">
        <v>0.3</v>
      </c>
      <c r="I9" s="22">
        <v>0.4</v>
      </c>
      <c r="J9" s="22">
        <v>0.5</v>
      </c>
      <c r="K9" s="22">
        <v>0.6</v>
      </c>
      <c r="L9" s="22">
        <v>0.7</v>
      </c>
      <c r="M9" s="22">
        <v>0.8</v>
      </c>
      <c r="N9" s="22">
        <v>0.9</v>
      </c>
      <c r="O9" s="22">
        <v>1</v>
      </c>
      <c r="R9" t="s">
        <v>27</v>
      </c>
      <c r="V9">
        <f>(-$F$3*V10+$H$3)*$C$28-$C$29*0.5</f>
        <v>1164.9533213720881</v>
      </c>
      <c r="W9">
        <f>(-$F$3*W10+$H$3)*$C$28-$C$29*0.5</f>
        <v>1164.2463973796214</v>
      </c>
    </row>
    <row r="10" spans="1:26">
      <c r="B10" s="22">
        <v>-0.5</v>
      </c>
      <c r="C10" s="52">
        <f>$E$3*$C$9-$F$3*B10+$H$3</f>
        <v>104.33157460000001</v>
      </c>
      <c r="D10" s="7">
        <f>$E$3*$D$9-$F$3*B10+$H$3</f>
        <v>135.0314046</v>
      </c>
      <c r="E10" s="7">
        <f>$E$3*$E$9-$F$3*B10+$H$3</f>
        <v>165.73123459999999</v>
      </c>
      <c r="F10" s="7">
        <f>$E$3*$F$9-$F$3*B10+$H$3</f>
        <v>196.43106460000001</v>
      </c>
      <c r="G10" s="7">
        <f>$E$3*$G$9-$F$3*B10+$H$3</f>
        <v>227.13089459999998</v>
      </c>
      <c r="H10" s="7">
        <f>$E$3*$H$9-$F$3*B10+$H$3</f>
        <v>257.8307246</v>
      </c>
      <c r="I10" s="7">
        <f>$E$3*$I$9-$F$3*B10+$H$3</f>
        <v>288.53055460000002</v>
      </c>
      <c r="J10" s="7">
        <f>$E$3*$J$9-$F$3*B10+$H$3</f>
        <v>319.23038459999998</v>
      </c>
      <c r="K10" s="7">
        <f>$E$3*$K$9-$F$3*B10+$H$3</f>
        <v>349.9302146</v>
      </c>
      <c r="L10" s="7">
        <f>$E$3*$L$9-$F$3*B10+$H$3</f>
        <v>380.63004459999996</v>
      </c>
      <c r="M10" s="7">
        <f>$E$3*$M$9-$F$3*B10+$H$3</f>
        <v>411.32987459999998</v>
      </c>
      <c r="N10" s="7">
        <f>$E$3*$N$9-$F$3*B10+$H$3</f>
        <v>442.0297046</v>
      </c>
      <c r="O10" s="7">
        <f>$E$3*$O$9-$F$3*B10+$H$3</f>
        <v>472.72953459999997</v>
      </c>
      <c r="S10" s="88">
        <v>-0.80920000000000003</v>
      </c>
      <c r="T10" s="88">
        <v>-0.85</v>
      </c>
      <c r="U10" s="88">
        <v>-0.89670000000000005</v>
      </c>
      <c r="V10" s="88">
        <f>-40%</f>
        <v>-0.4</v>
      </c>
      <c r="W10" s="88">
        <v>-0.39950000000000002</v>
      </c>
      <c r="X10" s="88"/>
      <c r="Y10" s="88"/>
    </row>
    <row r="11" spans="1:26">
      <c r="B11" s="22">
        <v>-0.4</v>
      </c>
      <c r="C11" s="52">
        <f t="shared" ref="C11:C25" si="1">$E$3*$C$9-$F$3*B11+$H$3</f>
        <v>91.904747680000014</v>
      </c>
      <c r="D11" s="7">
        <f t="shared" ref="D11:D25" si="2">$E$3*$D$9-$F$3*B11+$H$3</f>
        <v>122.60457768000001</v>
      </c>
      <c r="E11" s="7">
        <f t="shared" ref="E11:E25" si="3">$E$3*$E$9-$F$3*B11+$H$3</f>
        <v>153.30440768</v>
      </c>
      <c r="F11" s="7">
        <f t="shared" ref="F11:F25" si="4">$E$3*$F$9-$F$3*B11+$H$3</f>
        <v>184.00423768000002</v>
      </c>
      <c r="G11" s="7">
        <f t="shared" ref="G11:G25" si="5">$E$3*$G$9-$F$3*B11+$H$3</f>
        <v>214.70406767999998</v>
      </c>
      <c r="H11" s="7">
        <f t="shared" ref="H11:H25" si="6">$E$3*$H$9-$F$3*B11+$H$3</f>
        <v>245.40389768</v>
      </c>
      <c r="I11" s="7">
        <f t="shared" ref="I11:I25" si="7">$E$3*$I$9-$F$3*B11+$H$3</f>
        <v>276.10372768000002</v>
      </c>
      <c r="J11" s="7">
        <f t="shared" ref="J11:J25" si="8">$E$3*$J$9-$F$3*B11+$H$3</f>
        <v>306.80355767999998</v>
      </c>
      <c r="K11" s="7">
        <f t="shared" ref="K11:K25" si="9">$E$3*$K$9-$F$3*B11+$H$3</f>
        <v>337.50338768</v>
      </c>
      <c r="L11" s="7">
        <f t="shared" ref="L11:L25" si="10">$E$3*$L$9-$F$3*B11+$H$3</f>
        <v>368.20321767999997</v>
      </c>
      <c r="M11" s="7">
        <f t="shared" ref="M11:M25" si="11">$E$3*$M$9-$F$3*B11+$H$3</f>
        <v>398.90304767999999</v>
      </c>
      <c r="N11" s="7">
        <f t="shared" ref="N11:N25" si="12">$E$3*$N$9-$F$3*B11+$H$3</f>
        <v>429.60287768000001</v>
      </c>
      <c r="O11" s="7">
        <f t="shared" ref="O11:O25" si="13">$E$3*$O$9-$F$3*B11+$H$3</f>
        <v>460.30270767999997</v>
      </c>
    </row>
    <row r="12" spans="1:26">
      <c r="B12" s="22">
        <v>-0.3</v>
      </c>
      <c r="C12" s="52">
        <f t="shared" si="1"/>
        <v>79.477920760000003</v>
      </c>
      <c r="D12" s="7">
        <f t="shared" si="2"/>
        <v>110.17775076000001</v>
      </c>
      <c r="E12" s="7">
        <f t="shared" si="3"/>
        <v>140.87758076</v>
      </c>
      <c r="F12" s="7">
        <f t="shared" si="4"/>
        <v>171.57741076000002</v>
      </c>
      <c r="G12" s="7">
        <f t="shared" si="5"/>
        <v>202.27724075999998</v>
      </c>
      <c r="H12" s="7">
        <f t="shared" si="6"/>
        <v>232.97707076</v>
      </c>
      <c r="I12" s="7">
        <f t="shared" si="7"/>
        <v>263.67690076000002</v>
      </c>
      <c r="J12" s="7">
        <f t="shared" si="8"/>
        <v>294.37673075999999</v>
      </c>
      <c r="K12" s="7">
        <f t="shared" si="9"/>
        <v>325.07656076000001</v>
      </c>
      <c r="L12" s="7">
        <f t="shared" si="10"/>
        <v>355.77639075999997</v>
      </c>
      <c r="M12" s="7">
        <f t="shared" si="11"/>
        <v>386.47622075999999</v>
      </c>
      <c r="N12" s="7">
        <f t="shared" si="12"/>
        <v>417.17605076000001</v>
      </c>
      <c r="O12" s="7">
        <f t="shared" si="13"/>
        <v>447.87588075999997</v>
      </c>
    </row>
    <row r="13" spans="1:26">
      <c r="B13" s="22">
        <v>-0.2</v>
      </c>
      <c r="C13" s="52">
        <f t="shared" si="1"/>
        <v>67.051093840000007</v>
      </c>
      <c r="D13" s="7">
        <f t="shared" si="2"/>
        <v>97.750923839999999</v>
      </c>
      <c r="E13" s="7">
        <f t="shared" si="3"/>
        <v>128.45075384</v>
      </c>
      <c r="F13" s="7">
        <f t="shared" si="4"/>
        <v>159.15058384</v>
      </c>
      <c r="G13" s="7">
        <f t="shared" si="5"/>
        <v>189.85041383999999</v>
      </c>
      <c r="H13" s="7">
        <f t="shared" si="6"/>
        <v>220.55024384000001</v>
      </c>
      <c r="I13" s="7">
        <f t="shared" si="7"/>
        <v>251.25007383999997</v>
      </c>
      <c r="J13" s="7">
        <f t="shared" si="8"/>
        <v>281.94990383999999</v>
      </c>
      <c r="K13" s="7">
        <f t="shared" si="9"/>
        <v>312.64973383999995</v>
      </c>
      <c r="L13" s="7">
        <f t="shared" si="10"/>
        <v>343.34956383999997</v>
      </c>
      <c r="M13" s="7">
        <f t="shared" si="11"/>
        <v>374.04939383999999</v>
      </c>
      <c r="N13" s="7">
        <f t="shared" si="12"/>
        <v>404.74922384000001</v>
      </c>
      <c r="O13" s="7">
        <f t="shared" si="13"/>
        <v>435.44905383999998</v>
      </c>
    </row>
    <row r="14" spans="1:26">
      <c r="B14" s="22">
        <v>-0.1</v>
      </c>
      <c r="C14" s="52">
        <f t="shared" si="1"/>
        <v>54.624266920000004</v>
      </c>
      <c r="D14" s="7">
        <f t="shared" si="2"/>
        <v>85.324096920000002</v>
      </c>
      <c r="E14" s="7">
        <f t="shared" si="3"/>
        <v>116.02392691999999</v>
      </c>
      <c r="F14" s="7">
        <f t="shared" si="4"/>
        <v>146.72375692</v>
      </c>
      <c r="G14" s="7">
        <f t="shared" si="5"/>
        <v>177.42358691999999</v>
      </c>
      <c r="H14" s="7">
        <f t="shared" si="6"/>
        <v>208.12341691999998</v>
      </c>
      <c r="I14" s="7">
        <f t="shared" si="7"/>
        <v>238.82324691999997</v>
      </c>
      <c r="J14" s="7">
        <f t="shared" si="8"/>
        <v>269.52307691999999</v>
      </c>
      <c r="K14" s="7">
        <f t="shared" si="9"/>
        <v>300.22290691999996</v>
      </c>
      <c r="L14" s="7">
        <f t="shared" si="10"/>
        <v>330.92273691999998</v>
      </c>
      <c r="M14" s="7">
        <f t="shared" si="11"/>
        <v>361.62256692</v>
      </c>
      <c r="N14" s="7">
        <f t="shared" si="12"/>
        <v>392.32239692000002</v>
      </c>
      <c r="O14" s="7">
        <f t="shared" si="13"/>
        <v>423.02222691999998</v>
      </c>
    </row>
    <row r="15" spans="1:26">
      <c r="B15" s="22">
        <v>0</v>
      </c>
      <c r="C15" s="52">
        <f t="shared" si="1"/>
        <v>42.19744</v>
      </c>
      <c r="D15" s="7">
        <f t="shared" si="2"/>
        <v>72.897269999999992</v>
      </c>
      <c r="E15" s="7">
        <f t="shared" si="3"/>
        <v>103.5971</v>
      </c>
      <c r="F15" s="7">
        <f t="shared" si="4"/>
        <v>134.29693</v>
      </c>
      <c r="G15" s="7">
        <f t="shared" si="5"/>
        <v>164.99675999999999</v>
      </c>
      <c r="H15" s="7">
        <f t="shared" si="6"/>
        <v>195.69658999999999</v>
      </c>
      <c r="I15" s="7">
        <f t="shared" si="7"/>
        <v>226.39641999999998</v>
      </c>
      <c r="J15" s="7">
        <f t="shared" si="8"/>
        <v>257.09625</v>
      </c>
      <c r="K15" s="7">
        <f t="shared" si="9"/>
        <v>287.79607999999996</v>
      </c>
      <c r="L15" s="7">
        <f t="shared" si="10"/>
        <v>318.49590999999998</v>
      </c>
      <c r="M15" s="7">
        <f t="shared" si="11"/>
        <v>349.19574</v>
      </c>
      <c r="N15" s="7">
        <f t="shared" si="12"/>
        <v>379.89557000000002</v>
      </c>
      <c r="O15" s="7">
        <f t="shared" si="13"/>
        <v>410.59539999999998</v>
      </c>
    </row>
    <row r="16" spans="1:26">
      <c r="B16" s="22">
        <v>0.1</v>
      </c>
      <c r="C16" s="52">
        <f t="shared" si="1"/>
        <v>29.770613080000004</v>
      </c>
      <c r="D16" s="7">
        <f t="shared" si="2"/>
        <v>60.470443079999995</v>
      </c>
      <c r="E16" s="7">
        <f t="shared" si="3"/>
        <v>91.170273080000001</v>
      </c>
      <c r="F16" s="7">
        <f t="shared" si="4"/>
        <v>121.87010307999999</v>
      </c>
      <c r="G16" s="7">
        <f t="shared" si="5"/>
        <v>152.56993308</v>
      </c>
      <c r="H16" s="7">
        <f t="shared" si="6"/>
        <v>183.26976307999999</v>
      </c>
      <c r="I16" s="7">
        <f t="shared" si="7"/>
        <v>213.96959307999998</v>
      </c>
      <c r="J16" s="7">
        <f t="shared" si="8"/>
        <v>244.66942308</v>
      </c>
      <c r="K16" s="7">
        <f t="shared" si="9"/>
        <v>275.36925307999996</v>
      </c>
      <c r="L16" s="7">
        <f t="shared" si="10"/>
        <v>306.06908307999998</v>
      </c>
      <c r="M16" s="7">
        <f t="shared" si="11"/>
        <v>336.76891308</v>
      </c>
      <c r="N16" s="7">
        <f t="shared" si="12"/>
        <v>367.46874308000002</v>
      </c>
      <c r="O16" s="7">
        <f t="shared" si="13"/>
        <v>398.16857307999999</v>
      </c>
    </row>
    <row r="17" spans="1:20">
      <c r="B17" s="22">
        <v>0.2</v>
      </c>
      <c r="C17" s="52">
        <f t="shared" si="1"/>
        <v>17.343786159999993</v>
      </c>
      <c r="D17" s="7">
        <f t="shared" si="2"/>
        <v>48.043616159999999</v>
      </c>
      <c r="E17" s="7">
        <f t="shared" si="3"/>
        <v>78.743446159999991</v>
      </c>
      <c r="F17" s="7">
        <f t="shared" si="4"/>
        <v>109.44327616</v>
      </c>
      <c r="G17" s="7">
        <f t="shared" si="5"/>
        <v>140.14310616</v>
      </c>
      <c r="H17" s="7">
        <f t="shared" si="6"/>
        <v>170.84293615999997</v>
      </c>
      <c r="I17" s="7">
        <f t="shared" si="7"/>
        <v>201.54276615999999</v>
      </c>
      <c r="J17" s="7">
        <f t="shared" si="8"/>
        <v>232.24259616000001</v>
      </c>
      <c r="K17" s="7">
        <f t="shared" si="9"/>
        <v>262.94242615999997</v>
      </c>
      <c r="L17" s="7">
        <f t="shared" si="10"/>
        <v>293.64225615999999</v>
      </c>
      <c r="M17" s="7">
        <f t="shared" si="11"/>
        <v>324.34208616000001</v>
      </c>
      <c r="N17" s="7">
        <f t="shared" si="12"/>
        <v>355.04191616000003</v>
      </c>
      <c r="O17" s="7">
        <f t="shared" si="13"/>
        <v>385.74174615999999</v>
      </c>
    </row>
    <row r="18" spans="1:20">
      <c r="B18" s="22">
        <v>0.3</v>
      </c>
      <c r="C18" s="52">
        <f t="shared" si="1"/>
        <v>4.9169592399999971</v>
      </c>
      <c r="D18" s="7">
        <f t="shared" si="2"/>
        <v>35.616789239999989</v>
      </c>
      <c r="E18" s="7">
        <f t="shared" si="3"/>
        <v>66.316619239999994</v>
      </c>
      <c r="F18" s="7">
        <f t="shared" si="4"/>
        <v>97.016449239999986</v>
      </c>
      <c r="G18" s="7">
        <f t="shared" si="5"/>
        <v>127.71627923999999</v>
      </c>
      <c r="H18" s="7">
        <f t="shared" si="6"/>
        <v>158.41610923999997</v>
      </c>
      <c r="I18" s="7">
        <f t="shared" si="7"/>
        <v>189.11593923999999</v>
      </c>
      <c r="J18" s="7">
        <f t="shared" si="8"/>
        <v>219.81576923999998</v>
      </c>
      <c r="K18" s="7">
        <f t="shared" si="9"/>
        <v>250.51559923999997</v>
      </c>
      <c r="L18" s="7">
        <f t="shared" si="10"/>
        <v>281.21542923999999</v>
      </c>
      <c r="M18" s="7">
        <f t="shared" si="11"/>
        <v>311.91525924000001</v>
      </c>
      <c r="N18" s="7">
        <f t="shared" si="12"/>
        <v>342.61508924000003</v>
      </c>
      <c r="O18" s="7">
        <f t="shared" si="13"/>
        <v>373.31491923999999</v>
      </c>
    </row>
    <row r="19" spans="1:20">
      <c r="B19" s="22">
        <v>0.4</v>
      </c>
      <c r="C19" s="52">
        <f t="shared" si="1"/>
        <v>-7.5098676799999993</v>
      </c>
      <c r="D19" s="7">
        <f t="shared" si="2"/>
        <v>23.189962319999992</v>
      </c>
      <c r="E19" s="7">
        <f t="shared" si="3"/>
        <v>53.889792319999991</v>
      </c>
      <c r="F19" s="7">
        <f t="shared" si="4"/>
        <v>84.589622319999989</v>
      </c>
      <c r="G19" s="7">
        <f t="shared" si="5"/>
        <v>115.28945231999998</v>
      </c>
      <c r="H19" s="7">
        <f t="shared" si="6"/>
        <v>145.98928231999997</v>
      </c>
      <c r="I19" s="7">
        <f t="shared" si="7"/>
        <v>176.68911231999999</v>
      </c>
      <c r="J19" s="7">
        <f t="shared" si="8"/>
        <v>207.38894231999996</v>
      </c>
      <c r="K19" s="7">
        <f t="shared" si="9"/>
        <v>238.08877231999998</v>
      </c>
      <c r="L19" s="7">
        <f t="shared" si="10"/>
        <v>268.78860231999994</v>
      </c>
      <c r="M19" s="7">
        <f t="shared" si="11"/>
        <v>299.48843231999996</v>
      </c>
      <c r="N19" s="7">
        <f t="shared" si="12"/>
        <v>330.18826231999998</v>
      </c>
      <c r="O19" s="7">
        <f t="shared" si="13"/>
        <v>360.88809232</v>
      </c>
    </row>
    <row r="20" spans="1:20">
      <c r="B20" s="22">
        <v>0.5</v>
      </c>
      <c r="C20" s="52">
        <f t="shared" si="1"/>
        <v>-19.936694599999996</v>
      </c>
      <c r="D20" s="7">
        <f t="shared" si="2"/>
        <v>10.763135399999996</v>
      </c>
      <c r="E20" s="7">
        <f t="shared" si="3"/>
        <v>41.462965399999995</v>
      </c>
      <c r="F20" s="7">
        <f t="shared" si="4"/>
        <v>72.162795399999993</v>
      </c>
      <c r="G20" s="7">
        <f t="shared" si="5"/>
        <v>102.86262539999998</v>
      </c>
      <c r="H20" s="7">
        <f t="shared" si="6"/>
        <v>133.56245539999998</v>
      </c>
      <c r="I20" s="7">
        <f t="shared" si="7"/>
        <v>164.2622854</v>
      </c>
      <c r="J20" s="7">
        <f t="shared" si="8"/>
        <v>194.96211539999996</v>
      </c>
      <c r="K20" s="7">
        <f t="shared" si="9"/>
        <v>225.66194539999998</v>
      </c>
      <c r="L20" s="7">
        <f t="shared" si="10"/>
        <v>256.36177539999994</v>
      </c>
      <c r="M20" s="7">
        <f t="shared" si="11"/>
        <v>287.06160539999996</v>
      </c>
      <c r="N20" s="7">
        <f t="shared" si="12"/>
        <v>317.76143539999998</v>
      </c>
      <c r="O20" s="7">
        <f t="shared" si="13"/>
        <v>348.46126539999995</v>
      </c>
    </row>
    <row r="21" spans="1:20">
      <c r="B21" s="22">
        <v>0.6</v>
      </c>
      <c r="C21" s="52">
        <f t="shared" si="1"/>
        <v>-32.36352152000002</v>
      </c>
      <c r="D21" s="7">
        <f t="shared" si="2"/>
        <v>-1.6636915200000004</v>
      </c>
      <c r="E21" s="7">
        <f t="shared" si="3"/>
        <v>29.036138479999991</v>
      </c>
      <c r="F21" s="7">
        <f t="shared" si="4"/>
        <v>59.73596847999999</v>
      </c>
      <c r="G21" s="7">
        <f t="shared" si="5"/>
        <v>90.435798479999988</v>
      </c>
      <c r="H21" s="7">
        <f t="shared" si="6"/>
        <v>121.13562847999998</v>
      </c>
      <c r="I21" s="7">
        <f t="shared" si="7"/>
        <v>151.83545848</v>
      </c>
      <c r="J21" s="7">
        <f t="shared" si="8"/>
        <v>182.53528847999996</v>
      </c>
      <c r="K21" s="7">
        <f t="shared" si="9"/>
        <v>213.23511847999998</v>
      </c>
      <c r="L21" s="7">
        <f t="shared" si="10"/>
        <v>243.93494847999995</v>
      </c>
      <c r="M21" s="7">
        <f t="shared" si="11"/>
        <v>274.63477847999997</v>
      </c>
      <c r="N21" s="7">
        <f t="shared" si="12"/>
        <v>305.33460847999999</v>
      </c>
      <c r="O21" s="7">
        <f t="shared" si="13"/>
        <v>336.03443847999995</v>
      </c>
    </row>
    <row r="22" spans="1:20">
      <c r="B22" s="22">
        <v>0.7</v>
      </c>
      <c r="C22" s="52">
        <f t="shared" si="1"/>
        <v>-44.790348440000017</v>
      </c>
      <c r="D22" s="7">
        <f t="shared" si="2"/>
        <v>-14.090518439999997</v>
      </c>
      <c r="E22" s="7">
        <f t="shared" si="3"/>
        <v>16.609311559999995</v>
      </c>
      <c r="F22" s="7">
        <f t="shared" si="4"/>
        <v>47.309141559999993</v>
      </c>
      <c r="G22" s="7">
        <f t="shared" si="5"/>
        <v>78.008971559999992</v>
      </c>
      <c r="H22" s="7">
        <f t="shared" si="6"/>
        <v>108.70880155999998</v>
      </c>
      <c r="I22" s="7">
        <f t="shared" si="7"/>
        <v>139.40863156</v>
      </c>
      <c r="J22" s="7">
        <f t="shared" si="8"/>
        <v>170.10846155999997</v>
      </c>
      <c r="K22" s="7">
        <f t="shared" si="9"/>
        <v>200.80829155999999</v>
      </c>
      <c r="L22" s="7">
        <f t="shared" si="10"/>
        <v>231.50812155999995</v>
      </c>
      <c r="M22" s="7">
        <f t="shared" si="11"/>
        <v>262.20795155999997</v>
      </c>
      <c r="N22" s="7">
        <f t="shared" si="12"/>
        <v>292.90778155999999</v>
      </c>
      <c r="O22" s="7">
        <f t="shared" si="13"/>
        <v>323.60761155999995</v>
      </c>
    </row>
    <row r="23" spans="1:20">
      <c r="B23" s="22">
        <v>0.8</v>
      </c>
      <c r="C23" s="52">
        <f t="shared" si="1"/>
        <v>-57.217175360000013</v>
      </c>
      <c r="D23" s="7">
        <f t="shared" si="2"/>
        <v>-26.517345360000022</v>
      </c>
      <c r="E23" s="7">
        <f t="shared" si="3"/>
        <v>4.1824846399999842</v>
      </c>
      <c r="F23" s="7">
        <f t="shared" si="4"/>
        <v>34.88231463999999</v>
      </c>
      <c r="G23" s="7">
        <f t="shared" si="5"/>
        <v>65.582144639999981</v>
      </c>
      <c r="H23" s="7">
        <f t="shared" si="6"/>
        <v>96.281974639999973</v>
      </c>
      <c r="I23" s="7">
        <f t="shared" si="7"/>
        <v>126.98180463999998</v>
      </c>
      <c r="J23" s="7">
        <f t="shared" si="8"/>
        <v>157.68163463999997</v>
      </c>
      <c r="K23" s="7">
        <f t="shared" si="9"/>
        <v>188.38146463999996</v>
      </c>
      <c r="L23" s="7">
        <f t="shared" si="10"/>
        <v>219.08129463999995</v>
      </c>
      <c r="M23" s="7">
        <f t="shared" si="11"/>
        <v>249.78112463999997</v>
      </c>
      <c r="N23" s="7">
        <f t="shared" si="12"/>
        <v>280.48095463999999</v>
      </c>
      <c r="O23" s="7">
        <f t="shared" si="13"/>
        <v>311.18078463999996</v>
      </c>
    </row>
    <row r="24" spans="1:20">
      <c r="B24" s="22">
        <v>0.9</v>
      </c>
      <c r="C24" s="52">
        <f t="shared" si="1"/>
        <v>-69.644002280000009</v>
      </c>
      <c r="D24" s="7">
        <f t="shared" si="2"/>
        <v>-38.944172280000018</v>
      </c>
      <c r="E24" s="7">
        <f t="shared" si="3"/>
        <v>-8.2443422800000121</v>
      </c>
      <c r="F24" s="7">
        <f t="shared" si="4"/>
        <v>22.455487719999994</v>
      </c>
      <c r="G24" s="7">
        <f t="shared" si="5"/>
        <v>53.155317719999985</v>
      </c>
      <c r="H24" s="7">
        <f t="shared" si="6"/>
        <v>83.855147719999977</v>
      </c>
      <c r="I24" s="7">
        <f t="shared" si="7"/>
        <v>114.55497771999998</v>
      </c>
      <c r="J24" s="7">
        <f t="shared" si="8"/>
        <v>145.25480771999997</v>
      </c>
      <c r="K24" s="7">
        <f t="shared" si="9"/>
        <v>175.95463771999997</v>
      </c>
      <c r="L24" s="7">
        <f t="shared" si="10"/>
        <v>206.65446771999996</v>
      </c>
      <c r="M24" s="7">
        <f t="shared" si="11"/>
        <v>237.35429771999998</v>
      </c>
      <c r="N24" s="7">
        <f t="shared" si="12"/>
        <v>268.05412772</v>
      </c>
      <c r="O24" s="7">
        <f t="shared" si="13"/>
        <v>298.75395771999996</v>
      </c>
    </row>
    <row r="25" spans="1:20">
      <c r="B25" s="22">
        <v>1</v>
      </c>
      <c r="C25" s="52">
        <f t="shared" si="1"/>
        <v>-82.070829200000006</v>
      </c>
      <c r="D25" s="7">
        <f t="shared" si="2"/>
        <v>-51.370999200000014</v>
      </c>
      <c r="E25" s="7">
        <f t="shared" si="3"/>
        <v>-20.671169200000008</v>
      </c>
      <c r="F25" s="7">
        <f t="shared" si="4"/>
        <v>10.028660799999997</v>
      </c>
      <c r="G25" s="7">
        <f t="shared" si="5"/>
        <v>40.728490799999989</v>
      </c>
      <c r="H25" s="7">
        <f t="shared" si="6"/>
        <v>71.42832079999998</v>
      </c>
      <c r="I25" s="7">
        <f t="shared" si="7"/>
        <v>102.12815079999999</v>
      </c>
      <c r="J25" s="7">
        <f t="shared" si="8"/>
        <v>132.82798079999998</v>
      </c>
      <c r="K25" s="7">
        <f t="shared" si="9"/>
        <v>163.52781079999997</v>
      </c>
      <c r="L25" s="7">
        <f t="shared" si="10"/>
        <v>194.22764079999996</v>
      </c>
      <c r="M25" s="7">
        <f t="shared" si="11"/>
        <v>224.92747079999998</v>
      </c>
      <c r="N25" s="7">
        <f t="shared" si="12"/>
        <v>255.6273008</v>
      </c>
      <c r="O25" s="7">
        <f t="shared" si="13"/>
        <v>286.32713079999996</v>
      </c>
    </row>
    <row r="27" spans="1:20">
      <c r="B27" t="s">
        <v>13</v>
      </c>
      <c r="C27">
        <v>6.0999999999999999E-2</v>
      </c>
    </row>
    <row r="28" spans="1:20">
      <c r="B28" t="s">
        <v>14</v>
      </c>
      <c r="C28">
        <v>11.377385345715901</v>
      </c>
    </row>
    <row r="29" spans="1:20">
      <c r="B29" t="s">
        <v>15</v>
      </c>
      <c r="C29">
        <v>1158.5</v>
      </c>
    </row>
    <row r="30" spans="1:20">
      <c r="B30" t="s">
        <v>16</v>
      </c>
      <c r="C30">
        <v>0.5</v>
      </c>
    </row>
    <row r="31" spans="1:20" ht="19.95" customHeight="1">
      <c r="A31" s="110" t="s">
        <v>18</v>
      </c>
      <c r="B31" s="108" t="s">
        <v>42</v>
      </c>
      <c r="C31" s="108"/>
      <c r="D31" s="108"/>
      <c r="E31" s="108"/>
      <c r="F31" s="108"/>
      <c r="G31" s="108"/>
      <c r="H31" s="108"/>
      <c r="I31" s="108"/>
      <c r="J31" s="108"/>
      <c r="K31" s="60"/>
      <c r="L31" s="60"/>
      <c r="M31" s="60"/>
      <c r="N31" s="60"/>
      <c r="O31" s="60"/>
      <c r="T31" s="24"/>
    </row>
    <row r="32" spans="1:20" ht="19.95" customHeight="1">
      <c r="A32" s="110"/>
      <c r="B32" s="53">
        <v>-0.4</v>
      </c>
      <c r="C32" s="25">
        <f>-$C$29+C11*$C$28</f>
        <v>-112.86427054385035</v>
      </c>
      <c r="D32" s="26">
        <f>-$C$29+E11*$C$28</f>
        <v>585.70332137208811</v>
      </c>
      <c r="E32" s="26">
        <f>-$C$29+G11*$C$28</f>
        <v>1284.2709132880268</v>
      </c>
      <c r="F32" s="26">
        <f>-$C$29+I11*$C$28</f>
        <v>1982.8385052039657</v>
      </c>
      <c r="G32" s="26">
        <f>-$C$29+K11*$C$28</f>
        <v>2681.4060971199046</v>
      </c>
      <c r="H32" s="26">
        <f>-$C$29+M11*$C$28</f>
        <v>3379.9736890358427</v>
      </c>
      <c r="I32" s="26">
        <f>-$C$29+O11*$C$28</f>
        <v>4078.541280951782</v>
      </c>
      <c r="J32" s="27"/>
    </row>
    <row r="33" spans="1:15" ht="19.95" customHeight="1">
      <c r="A33" s="110"/>
      <c r="B33" s="53">
        <v>-0.2</v>
      </c>
      <c r="C33" s="25">
        <f>-$C$29+C13*$C$28</f>
        <v>-395.63386753056227</v>
      </c>
      <c r="D33" s="26">
        <f>-$C$29+E13*$C$28</f>
        <v>302.93372438537654</v>
      </c>
      <c r="E33" s="26">
        <f>-$C$29+G13*$C$28</f>
        <v>1001.501316301315</v>
      </c>
      <c r="F33" s="26">
        <f>-$C$29+I13*$C$28</f>
        <v>1700.0689082172535</v>
      </c>
      <c r="G33" s="26">
        <f>-$C$29+K13*$C$28</f>
        <v>2398.6365001331924</v>
      </c>
      <c r="H33" s="26">
        <f>-$C$29+M13*$C$28</f>
        <v>3097.2040920491318</v>
      </c>
      <c r="I33" s="26">
        <f>-$C$29+O13*$C$28</f>
        <v>3795.7716839650702</v>
      </c>
      <c r="J33" s="27"/>
    </row>
    <row r="34" spans="1:15" ht="19.95" customHeight="1">
      <c r="A34" s="110"/>
      <c r="B34" s="53">
        <v>0</v>
      </c>
      <c r="C34" s="25">
        <f>-$C$29+C15*$C$28</f>
        <v>-678.40346451727396</v>
      </c>
      <c r="D34" s="26">
        <v>29.41</v>
      </c>
      <c r="E34" s="26">
        <f>-$C$29+G15*$C$28</f>
        <v>718.73171931460342</v>
      </c>
      <c r="F34" s="26">
        <f>-$C$29+I15*$C$28</f>
        <v>1417.2993112305421</v>
      </c>
      <c r="G34" s="26">
        <f>-$C$29+K15*$C$28</f>
        <v>2115.8669031464806</v>
      </c>
      <c r="H34" s="26">
        <f>-$C$29+M15*$C$28</f>
        <v>2814.43449506242</v>
      </c>
      <c r="I34" s="26">
        <f>-$C$29+O15*$C$28</f>
        <v>3513.0020869783584</v>
      </c>
      <c r="J34" s="27"/>
      <c r="N34" s="24"/>
    </row>
    <row r="35" spans="1:15" ht="19.95" customHeight="1">
      <c r="A35" s="110"/>
      <c r="B35" s="53">
        <v>0.2</v>
      </c>
      <c r="C35" s="25">
        <f>-$C$29+C17*$C$28</f>
        <v>-961.17306150398576</v>
      </c>
      <c r="D35" s="25">
        <f>-$C$29+E17*$C$28</f>
        <v>-262.60546958804707</v>
      </c>
      <c r="E35" s="26">
        <f>-$C$29+G17*$C$28</f>
        <v>435.96212232789185</v>
      </c>
      <c r="F35" s="26">
        <f>-$C$29+I17*$C$28</f>
        <v>1134.5297142438303</v>
      </c>
      <c r="G35" s="26">
        <f>-$C$29+K17*$C$28</f>
        <v>1833.0973061597688</v>
      </c>
      <c r="H35" s="26">
        <f>-$C$29+M17*$C$28</f>
        <v>2531.6648980757082</v>
      </c>
      <c r="I35" s="26">
        <f>-$C$29+O17*$C$28</f>
        <v>3230.2324899916466</v>
      </c>
      <c r="J35" s="27"/>
    </row>
    <row r="36" spans="1:15" ht="19.95" customHeight="1">
      <c r="A36" s="110"/>
      <c r="B36" s="53">
        <v>0.4</v>
      </c>
      <c r="C36" s="25">
        <f>-$C$29+C19*$C$28</f>
        <v>-1243.9426584906973</v>
      </c>
      <c r="D36" s="25">
        <f>-$C$29+E19*$C$28</f>
        <v>-545.37506657475876</v>
      </c>
      <c r="E36" s="26">
        <f>-$C$29+G19*$C$28</f>
        <v>153.19252534117982</v>
      </c>
      <c r="F36" s="26">
        <f>-$C$29+I19*$C$28</f>
        <v>851.76011725711874</v>
      </c>
      <c r="G36" s="26">
        <f>-$C$29+K19*$C$28</f>
        <v>1550.3277091730574</v>
      </c>
      <c r="H36" s="26">
        <f>-$C$29+M19*$C$28</f>
        <v>2248.8953010889959</v>
      </c>
      <c r="I36" s="26">
        <f>-$C$29+O19*$C$28</f>
        <v>2947.4628930049348</v>
      </c>
      <c r="J36" s="27"/>
    </row>
    <row r="37" spans="1:15" ht="19.95" customHeight="1">
      <c r="A37" s="110"/>
      <c r="B37" s="53">
        <v>0.6</v>
      </c>
      <c r="C37" s="25">
        <f>-$C$29+C21*$C$28</f>
        <v>-1526.7122554774094</v>
      </c>
      <c r="D37" s="25">
        <f>-$C$29+E21*$C$28</f>
        <v>-828.14466356147045</v>
      </c>
      <c r="E37" s="25">
        <f>-$C$29+G21*$C$28</f>
        <v>-129.57707164553176</v>
      </c>
      <c r="F37" s="26">
        <f>-$C$29+I21*$C$28</f>
        <v>568.99052027040716</v>
      </c>
      <c r="G37" s="26">
        <f>-$C$29+K21*$C$28</f>
        <v>1267.5581121863456</v>
      </c>
      <c r="H37" s="26">
        <f>-$C$29+M21*$C$28</f>
        <v>1966.1257041022841</v>
      </c>
      <c r="I37" s="26">
        <f>-$C$29+O21*$C$28</f>
        <v>2664.6932960182226</v>
      </c>
      <c r="J37" s="27"/>
    </row>
    <row r="38" spans="1:15" ht="19.95" customHeight="1">
      <c r="A38" s="110"/>
      <c r="B38" s="53">
        <v>0.8</v>
      </c>
      <c r="C38" s="25">
        <f>-$C$29+C23*$C$28</f>
        <v>-1809.4818524641209</v>
      </c>
      <c r="D38" s="25">
        <f>-$C$29+E23*$C$28</f>
        <v>-1110.9142605481823</v>
      </c>
      <c r="E38" s="25">
        <f>-$C$29+G23*$C$28</f>
        <v>-412.34666863224356</v>
      </c>
      <c r="F38" s="26">
        <f>-$C$29+I23*$C$28</f>
        <v>286.22092328369513</v>
      </c>
      <c r="G38" s="26">
        <f>-$C$29+K23*$C$28</f>
        <v>984.78851519963382</v>
      </c>
      <c r="H38" s="26">
        <f>-$C$29+M23*$C$28</f>
        <v>1683.3561071155727</v>
      </c>
      <c r="I38" s="26">
        <f>-$C$29+O23*$C$28</f>
        <v>2381.9236990315112</v>
      </c>
      <c r="J38" s="96"/>
    </row>
    <row r="39" spans="1:15" ht="19.95" customHeight="1">
      <c r="A39" s="110"/>
      <c r="B39" s="53">
        <v>1</v>
      </c>
      <c r="C39" s="25">
        <f>-$C$29+C25*$C$28</f>
        <v>-2092.2514494508328</v>
      </c>
      <c r="D39" s="25">
        <f>-$C$29+E25*$C$28</f>
        <v>-1393.6838575348941</v>
      </c>
      <c r="E39" s="25">
        <f>-$C$29+G25*$C$28</f>
        <v>-695.11626561895525</v>
      </c>
      <c r="F39" s="26">
        <f>-$C$29+I25*$C$28</f>
        <v>3.4513262969835523</v>
      </c>
      <c r="G39" s="26">
        <f>-$C$29+K25*$C$28</f>
        <v>702.01891821292202</v>
      </c>
      <c r="H39" s="26">
        <f>-$C$29+M25*$C$28</f>
        <v>1400.5865101288609</v>
      </c>
      <c r="I39" s="26">
        <f>-$C$29+O25*$C$28</f>
        <v>2099.1541020447994</v>
      </c>
      <c r="J39" s="96"/>
    </row>
    <row r="40" spans="1:15" ht="15.45" customHeight="1">
      <c r="A40" s="110"/>
      <c r="B40" s="54"/>
      <c r="C40" s="28">
        <v>-0.2</v>
      </c>
      <c r="D40" s="27">
        <v>0</v>
      </c>
      <c r="E40" s="28">
        <v>0.2</v>
      </c>
      <c r="F40" s="28">
        <v>0.4</v>
      </c>
      <c r="G40" s="28">
        <v>0.6</v>
      </c>
      <c r="H40" s="28">
        <v>0.8</v>
      </c>
      <c r="I40" s="28">
        <v>1</v>
      </c>
      <c r="J40" s="27"/>
    </row>
    <row r="41" spans="1:15" ht="15.45" customHeight="1">
      <c r="A41" s="97"/>
      <c r="B41" s="27"/>
      <c r="C41" s="109" t="s">
        <v>17</v>
      </c>
      <c r="D41" s="109"/>
      <c r="E41" s="109"/>
      <c r="F41" s="109"/>
      <c r="G41" s="109"/>
      <c r="H41" s="109"/>
      <c r="I41" s="109"/>
      <c r="J41" s="94"/>
      <c r="K41" s="55"/>
      <c r="L41" s="55"/>
      <c r="M41" s="55"/>
      <c r="N41" s="55"/>
      <c r="O41" s="55"/>
    </row>
    <row r="42" spans="1:15">
      <c r="A42" s="97"/>
      <c r="B42" s="27"/>
      <c r="C42" s="27"/>
      <c r="D42" s="27"/>
      <c r="E42" s="27"/>
      <c r="F42" s="27"/>
      <c r="G42" s="27"/>
      <c r="H42" s="27"/>
      <c r="I42" s="27"/>
      <c r="J42" s="27"/>
    </row>
    <row r="43" spans="1:15" ht="19.95" customHeight="1">
      <c r="A43" s="110" t="s">
        <v>18</v>
      </c>
      <c r="B43" s="108" t="s">
        <v>43</v>
      </c>
      <c r="C43" s="108"/>
      <c r="D43" s="108"/>
      <c r="E43" s="108"/>
      <c r="F43" s="108"/>
      <c r="G43" s="108"/>
      <c r="H43" s="108"/>
      <c r="I43" s="108"/>
      <c r="J43" s="108"/>
      <c r="K43" s="60"/>
      <c r="L43" s="60"/>
      <c r="M43" s="60"/>
      <c r="N43" s="60"/>
      <c r="O43" s="60"/>
    </row>
    <row r="44" spans="1:15" s="66" customFormat="1" ht="19.95" customHeight="1">
      <c r="A44" s="110"/>
      <c r="B44" s="65">
        <v>-0.4</v>
      </c>
      <c r="C44" s="63">
        <f>-$C$29*(1-$C$30)+C11*$C$28</f>
        <v>466.38572945614965</v>
      </c>
      <c r="D44" s="63">
        <f t="shared" ref="D44" si="14">-$C$29*(1-$C$30)+E11*$C$28</f>
        <v>1164.9533213720881</v>
      </c>
      <c r="E44" s="63">
        <f t="shared" ref="E44" si="15">-$C$29*(1-$C$30)+G11*$C$28</f>
        <v>1863.5209132880268</v>
      </c>
      <c r="F44" s="63">
        <f t="shared" ref="F44" si="16">-$C$29*(1-$C$30)+I11*$C$28</f>
        <v>2562.0885052039657</v>
      </c>
      <c r="G44" s="63">
        <f t="shared" ref="G44" si="17">-$C$29*(1-$C$30)+K11*$C$28</f>
        <v>3260.6560971199046</v>
      </c>
      <c r="H44" s="63">
        <f t="shared" ref="H44" si="18">-$C$29*(1-$C$30)+M11*$C$28</f>
        <v>3959.2236890358427</v>
      </c>
      <c r="I44" s="63">
        <f>-$C$29*(1-$C$30)+O11*$C$28</f>
        <v>4657.791280951782</v>
      </c>
      <c r="J44" s="98"/>
    </row>
    <row r="45" spans="1:15" s="66" customFormat="1" ht="19.95" customHeight="1">
      <c r="A45" s="110"/>
      <c r="B45" s="65">
        <v>-0.2</v>
      </c>
      <c r="C45" s="63">
        <f>-$C$29*(1-$C$30)+C13*$C$28</f>
        <v>183.61613246943773</v>
      </c>
      <c r="D45" s="63">
        <f t="shared" ref="D45" si="19">-$C$29*(1-$C$30)+E13*$C$28</f>
        <v>882.18372438537654</v>
      </c>
      <c r="E45" s="63">
        <f t="shared" ref="E45" si="20">-$C$29*(1-$C$30)+G13*$C$28</f>
        <v>1580.751316301315</v>
      </c>
      <c r="F45" s="63">
        <f t="shared" ref="F45" si="21">-$C$29*(1-$C$30)+I13*$C$28</f>
        <v>2279.3189082172535</v>
      </c>
      <c r="G45" s="63">
        <f t="shared" ref="G45" si="22">-$C$29*(1-$C$30)+K13*$C$28</f>
        <v>2977.8865001331924</v>
      </c>
      <c r="H45" s="63">
        <f t="shared" ref="H45" si="23">-$C$29*(1-$C$30)+M13*$C$28</f>
        <v>3676.4540920491318</v>
      </c>
      <c r="I45" s="63">
        <f>-$C$29*(1-$C$30)+O13*$C$28</f>
        <v>4375.0216839650702</v>
      </c>
      <c r="J45" s="98"/>
    </row>
    <row r="46" spans="1:15" s="66" customFormat="1" ht="19.95" customHeight="1">
      <c r="A46" s="110"/>
      <c r="B46" s="65">
        <v>0</v>
      </c>
      <c r="C46" s="64">
        <f>-$C$29*(1-$C$30)+C15*$C$28</f>
        <v>-99.153464517274017</v>
      </c>
      <c r="D46" s="63">
        <f>-$C$29*(1-$C$30)+E15*$C$28</f>
        <v>599.41412739866473</v>
      </c>
      <c r="E46" s="63">
        <f t="shared" ref="E46" si="24">-$C$29*(1-$C$30)+G15*$C$28</f>
        <v>1297.9817193146034</v>
      </c>
      <c r="F46" s="63">
        <f t="shared" ref="F46" si="25">-$C$29*(1-$C$30)+I15*$C$28</f>
        <v>1996.5493112305421</v>
      </c>
      <c r="G46" s="63">
        <f t="shared" ref="G46" si="26">-$C$29*(1-$C$30)+K15*$C$28</f>
        <v>2695.1169031464806</v>
      </c>
      <c r="H46" s="63">
        <f>-$C$29*(1-$C$30)+M15*$C$28</f>
        <v>3393.68449506242</v>
      </c>
      <c r="I46" s="63">
        <f>-$C$29*(1-$C$30)+O15*$C$28</f>
        <v>4092.2520869783584</v>
      </c>
      <c r="J46" s="98"/>
    </row>
    <row r="47" spans="1:15" s="66" customFormat="1" ht="19.95" customHeight="1">
      <c r="A47" s="110"/>
      <c r="B47" s="65">
        <v>0.2</v>
      </c>
      <c r="C47" s="64">
        <f>-$C$29*(1-$C$30)+C17*$C$28</f>
        <v>-381.92306150398582</v>
      </c>
      <c r="D47" s="63">
        <f t="shared" ref="D47" si="27">-$C$29*(1-$C$30)+E17*$C$28</f>
        <v>316.64453041195293</v>
      </c>
      <c r="E47" s="63">
        <f t="shared" ref="E47" si="28">-$C$29*(1-$C$30)+G17*$C$28</f>
        <v>1015.2121223278918</v>
      </c>
      <c r="F47" s="63">
        <f t="shared" ref="F47" si="29">-$C$29*(1-$C$30)+I17*$C$28</f>
        <v>1713.7797142438303</v>
      </c>
      <c r="G47" s="63">
        <f t="shared" ref="G47" si="30">-$C$29*(1-$C$30)+K17*$C$28</f>
        <v>2412.3473061597688</v>
      </c>
      <c r="H47" s="63">
        <f t="shared" ref="H47" si="31">-$C$29*(1-$C$30)+M17*$C$28</f>
        <v>3110.9148980757082</v>
      </c>
      <c r="I47" s="63">
        <f>-$C$29*(1-$C$30)+O17*$C$28</f>
        <v>3809.4824899916466</v>
      </c>
      <c r="J47" s="98"/>
    </row>
    <row r="48" spans="1:15" s="66" customFormat="1" ht="19.95" customHeight="1">
      <c r="A48" s="110"/>
      <c r="B48" s="65">
        <v>0.4</v>
      </c>
      <c r="C48" s="64">
        <f>-$C$29*(1-$C$30)+C19*$C$28</f>
        <v>-664.69265849069745</v>
      </c>
      <c r="D48" s="63">
        <f t="shared" ref="D48" si="32">-$C$29*(1-$C$30)+E19*$C$28</f>
        <v>33.874933425241238</v>
      </c>
      <c r="E48" s="63">
        <f t="shared" ref="E48" si="33">-$C$29*(1-$C$30)+G19*$C$28</f>
        <v>732.44252534117982</v>
      </c>
      <c r="F48" s="63">
        <f t="shared" ref="F48" si="34">-$C$29*(1-$C$30)+I19*$C$28</f>
        <v>1431.0101172571187</v>
      </c>
      <c r="G48" s="63">
        <f t="shared" ref="G48" si="35">-$C$29*(1-$C$30)+K19*$C$28</f>
        <v>2129.5777091730574</v>
      </c>
      <c r="H48" s="63">
        <f t="shared" ref="H48" si="36">-$C$29*(1-$C$30)+M19*$C$28</f>
        <v>2828.1453010889959</v>
      </c>
      <c r="I48" s="63">
        <f>-$C$29*(1-$C$30)+O19*$C$28</f>
        <v>3526.7128930049348</v>
      </c>
      <c r="J48" s="98"/>
    </row>
    <row r="49" spans="1:15" s="66" customFormat="1" ht="19.95" customHeight="1">
      <c r="A49" s="110"/>
      <c r="B49" s="65">
        <v>0.6</v>
      </c>
      <c r="C49" s="64">
        <f>-$C$29*(1-$C$30)+C21*$C$28</f>
        <v>-947.46225547740937</v>
      </c>
      <c r="D49" s="64">
        <f t="shared" ref="D49" si="37">-$C$29*(1-$C$30)+E21*$C$28</f>
        <v>-248.89466356147051</v>
      </c>
      <c r="E49" s="63">
        <f t="shared" ref="E49" si="38">-$C$29*(1-$C$30)+G21*$C$28</f>
        <v>449.67292835446824</v>
      </c>
      <c r="F49" s="63">
        <f t="shared" ref="F49" si="39">-$C$29*(1-$C$30)+I21*$C$28</f>
        <v>1148.2405202704072</v>
      </c>
      <c r="G49" s="63">
        <f t="shared" ref="G49" si="40">-$C$29*(1-$C$30)+K21*$C$28</f>
        <v>1846.8081121863456</v>
      </c>
      <c r="H49" s="63">
        <f t="shared" ref="H49" si="41">-$C$29*(1-$C$30)+M21*$C$28</f>
        <v>2545.3757041022841</v>
      </c>
      <c r="I49" s="63">
        <f>-$C$29*(1-$C$30)+O21*$C$28</f>
        <v>3243.9432960182226</v>
      </c>
      <c r="J49" s="98"/>
    </row>
    <row r="50" spans="1:15" s="66" customFormat="1" ht="19.95" customHeight="1">
      <c r="A50" s="110"/>
      <c r="B50" s="65">
        <v>0.8</v>
      </c>
      <c r="C50" s="64">
        <f>-$C$29*(1-$C$30)+C23*$C$28</f>
        <v>-1230.2318524641209</v>
      </c>
      <c r="D50" s="64">
        <f t="shared" ref="D50" si="42">-$C$29*(1-$C$30)+E23*$C$28</f>
        <v>-531.66426054818237</v>
      </c>
      <c r="E50" s="63">
        <f t="shared" ref="E50" si="43">-$C$29*(1-$C$30)+G23*$C$28</f>
        <v>166.90333136775644</v>
      </c>
      <c r="F50" s="63">
        <f t="shared" ref="F50" si="44">-$C$29*(1-$C$30)+I23*$C$28</f>
        <v>865.47092328369513</v>
      </c>
      <c r="G50" s="63">
        <f t="shared" ref="G50" si="45">-$C$29*(1-$C$30)+K23*$C$28</f>
        <v>1564.0385151996338</v>
      </c>
      <c r="H50" s="63">
        <f t="shared" ref="H50" si="46">-$C$29*(1-$C$30)+M23*$C$28</f>
        <v>2262.6061071155727</v>
      </c>
      <c r="I50" s="63">
        <f>-$C$29*(1-$C$30)+O23*$C$28</f>
        <v>2961.1736990315112</v>
      </c>
      <c r="J50" s="98"/>
    </row>
    <row r="51" spans="1:15" s="66" customFormat="1" ht="19.95" customHeight="1">
      <c r="A51" s="110"/>
      <c r="B51" s="65">
        <v>1</v>
      </c>
      <c r="C51" s="64">
        <f>-$C$29*(1-$C$30)+C25*$C$28</f>
        <v>-1513.0014494508328</v>
      </c>
      <c r="D51" s="64">
        <f>-$C$29*(1-$C$30)+E25*$C$28</f>
        <v>-814.43385753489395</v>
      </c>
      <c r="E51" s="64">
        <f>-$C$29*(1-$C$30)+G25*$C$28</f>
        <v>-115.86626561895525</v>
      </c>
      <c r="F51" s="63">
        <f>-$C$29*(1-$C$30)+I25*$C$28</f>
        <v>582.70132629698355</v>
      </c>
      <c r="G51" s="63">
        <f>-$C$29*(1-$C$30)+K25*$C$28</f>
        <v>1281.268918212922</v>
      </c>
      <c r="H51" s="63">
        <f>-$C$29*(1-$C$30)+M25*$C$28</f>
        <v>1979.8365101288609</v>
      </c>
      <c r="I51" s="63">
        <f>-$C$29*(1-$C$30)+O25*$C$28</f>
        <v>2678.4041020447994</v>
      </c>
      <c r="J51" s="98"/>
    </row>
    <row r="52" spans="1:15" ht="15.45" customHeight="1">
      <c r="A52" s="110"/>
      <c r="B52" s="27"/>
      <c r="C52" s="32">
        <v>-0.2</v>
      </c>
      <c r="D52" s="33">
        <v>0</v>
      </c>
      <c r="E52" s="32">
        <v>0.2</v>
      </c>
      <c r="F52" s="32">
        <v>0.4</v>
      </c>
      <c r="G52" s="32">
        <v>0.6</v>
      </c>
      <c r="H52" s="32">
        <v>0.8</v>
      </c>
      <c r="I52" s="32">
        <v>1</v>
      </c>
      <c r="J52" s="27"/>
    </row>
    <row r="53" spans="1:15" ht="15.45" customHeight="1">
      <c r="A53" s="99"/>
      <c r="B53" s="27"/>
      <c r="C53" s="109" t="s">
        <v>17</v>
      </c>
      <c r="D53" s="109"/>
      <c r="E53" s="109"/>
      <c r="F53" s="109"/>
      <c r="G53" s="109"/>
      <c r="H53" s="109"/>
      <c r="I53" s="109"/>
      <c r="J53" s="27"/>
    </row>
    <row r="54" spans="1:15" ht="19.95" customHeight="1">
      <c r="A54" s="99"/>
      <c r="B54" s="27"/>
      <c r="C54" s="27"/>
      <c r="D54" s="27"/>
      <c r="E54" s="27"/>
      <c r="F54" s="27"/>
      <c r="G54" s="27"/>
      <c r="H54" s="27"/>
      <c r="I54" s="27"/>
      <c r="J54" s="27"/>
    </row>
    <row r="55" spans="1:15" ht="19.95" customHeight="1">
      <c r="A55" s="67"/>
    </row>
    <row r="56" spans="1:15" ht="19.95" customHeight="1">
      <c r="A56" s="67"/>
    </row>
    <row r="57" spans="1:15" ht="19.95" customHeight="1">
      <c r="A57" s="67"/>
    </row>
    <row r="58" spans="1:15" ht="19.95" customHeight="1">
      <c r="A58" s="67"/>
    </row>
    <row r="59" spans="1:15" ht="19.95" customHeight="1">
      <c r="A59" s="67"/>
    </row>
    <row r="60" spans="1:15" ht="19.95" customHeight="1">
      <c r="A60" s="67"/>
    </row>
    <row r="61" spans="1:15" ht="15.6">
      <c r="A61" s="29"/>
      <c r="J61" s="55"/>
      <c r="K61" s="55"/>
      <c r="L61" s="55"/>
      <c r="M61" s="55"/>
      <c r="N61" s="55"/>
      <c r="O61" s="55"/>
    </row>
    <row r="62" spans="1:15">
      <c r="A62" s="29"/>
    </row>
    <row r="63" spans="1:15">
      <c r="A63" s="29"/>
    </row>
    <row r="64" spans="1:15">
      <c r="A64" s="29"/>
    </row>
    <row r="65" spans="1:1">
      <c r="A65" s="29"/>
    </row>
    <row r="66" spans="1:1">
      <c r="A66" s="29"/>
    </row>
    <row r="67" spans="1:1">
      <c r="A67" s="29"/>
    </row>
  </sheetData>
  <mergeCells count="8">
    <mergeCell ref="A31:A40"/>
    <mergeCell ref="B31:J31"/>
    <mergeCell ref="C1:H1"/>
    <mergeCell ref="C8:O8"/>
    <mergeCell ref="C53:I53"/>
    <mergeCell ref="B43:J43"/>
    <mergeCell ref="A43:A52"/>
    <mergeCell ref="C41:I41"/>
  </mergeCells>
  <conditionalFormatting sqref="C10:C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theme="6" tint="0.79998168889431442"/>
        <color theme="9"/>
      </colorScale>
    </cfRule>
    <cfRule type="colorScale" priority="16">
      <colorScale>
        <cfvo type="min"/>
        <cfvo type="max"/>
        <color theme="6" tint="0.59999389629810485"/>
        <color rgb="FFFFEF9C"/>
      </colorScale>
    </cfRule>
    <cfRule type="colorScale" priority="17">
      <colorScale>
        <cfvo type="min"/>
        <cfvo type="max"/>
        <color theme="0" tint="-0.34998626667073579"/>
        <color theme="9"/>
      </colorScale>
    </cfRule>
  </conditionalFormatting>
  <conditionalFormatting sqref="D10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theme="6" tint="0.79998168889431442"/>
        <color theme="9"/>
      </colorScale>
    </cfRule>
    <cfRule type="colorScale" priority="8">
      <colorScale>
        <cfvo type="min"/>
        <cfvo type="max"/>
        <color theme="6" tint="0.59999389629810485"/>
        <color rgb="FFFFEF9C"/>
      </colorScale>
    </cfRule>
    <cfRule type="colorScale" priority="9">
      <colorScale>
        <cfvo type="min"/>
        <cfvo type="max"/>
        <color theme="0" tint="-0.34998626667073579"/>
        <color theme="9"/>
      </colorScale>
    </cfRule>
  </conditionalFormatting>
  <conditionalFormatting sqref="C44:I51">
    <cfRule type="colorScale" priority="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9">
    <cfRule type="colorScale" priority="2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  <cfRule type="expression" priority="132">
      <formula>"&gt;0"</formula>
    </cfRule>
    <cfRule type="top10" priority="133" rank="10"/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5BC7-B58C-4DE4-BA27-234D42B08813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2843-A459-48DB-A693-4710B288EC9E}">
  <dimension ref="A1:T73"/>
  <sheetViews>
    <sheetView showGridLines="0" topLeftCell="A33" zoomScale="130" zoomScaleNormal="130" workbookViewId="0">
      <selection activeCell="I44" sqref="I44"/>
    </sheetView>
  </sheetViews>
  <sheetFormatPr defaultColWidth="8.77734375" defaultRowHeight="14.4"/>
  <cols>
    <col min="1" max="1" width="4.44140625" customWidth="1"/>
    <col min="2" max="2" width="5.6640625" customWidth="1"/>
    <col min="3" max="15" width="7.33203125" customWidth="1"/>
  </cols>
  <sheetData>
    <row r="1" spans="1:20">
      <c r="A1" s="36"/>
      <c r="B1" s="37"/>
      <c r="C1" s="111" t="s">
        <v>20</v>
      </c>
      <c r="D1" s="111"/>
      <c r="E1" s="111"/>
      <c r="F1" s="111"/>
      <c r="G1" s="111"/>
      <c r="H1" s="112"/>
    </row>
    <row r="2" spans="1:20" ht="43.2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20">
      <c r="A3" s="43">
        <v>0</v>
      </c>
      <c r="B3" s="44" t="s">
        <v>6</v>
      </c>
      <c r="C3" s="18">
        <f>21.65*0.95</f>
        <v>20.567499999999999</v>
      </c>
      <c r="D3" s="18">
        <v>25.6</v>
      </c>
      <c r="E3" s="19">
        <v>214.024</v>
      </c>
      <c r="F3" s="19">
        <v>120.03407559298414</v>
      </c>
      <c r="G3" s="19">
        <v>-957.78599999999994</v>
      </c>
      <c r="H3" s="20">
        <v>17.12593</v>
      </c>
      <c r="J3" t="s">
        <v>36</v>
      </c>
    </row>
    <row r="4" spans="1:20">
      <c r="A4" s="43">
        <v>1</v>
      </c>
      <c r="B4" s="44" t="s">
        <v>7</v>
      </c>
      <c r="C4" s="18">
        <f>22.1055855713951*0.95</f>
        <v>21.000306292825343</v>
      </c>
      <c r="D4" s="18">
        <v>28.139999999999997</v>
      </c>
      <c r="E4" s="69">
        <v>141.88084961838922</v>
      </c>
      <c r="F4" s="69">
        <v>130.79763430900547</v>
      </c>
      <c r="G4" s="69">
        <v>-1827.0341189596179</v>
      </c>
      <c r="H4" s="70">
        <v>-64.669940648340543</v>
      </c>
      <c r="K4" t="s">
        <v>26</v>
      </c>
      <c r="L4">
        <f>($E$3*L6+$H$3)*$C$31-$C$32</f>
        <v>253.86506562950626</v>
      </c>
      <c r="M4">
        <f t="shared" ref="M4:O4" si="0">($E$3*M6+$H$3)*$C$31-$C$32</f>
        <v>497.36841775265634</v>
      </c>
      <c r="N4">
        <f t="shared" si="0"/>
        <v>740.87176987580642</v>
      </c>
      <c r="O4">
        <f t="shared" si="0"/>
        <v>776.91026599003271</v>
      </c>
      <c r="P4">
        <f t="shared" ref="P4:T4" si="1">($E$3*P6+$H$3)*$C$31-$C$32</f>
        <v>984.37512199895627</v>
      </c>
      <c r="Q4">
        <f t="shared" si="1"/>
        <v>1227.8784741221066</v>
      </c>
      <c r="R4">
        <f t="shared" si="1"/>
        <v>1471.3818262452564</v>
      </c>
      <c r="S4">
        <f t="shared" si="1"/>
        <v>1634.7725755198899</v>
      </c>
      <c r="T4">
        <f t="shared" si="1"/>
        <v>1817.8870963164986</v>
      </c>
    </row>
    <row r="5" spans="1:20">
      <c r="A5" s="43">
        <v>-1</v>
      </c>
      <c r="B5" s="44" t="s">
        <v>8</v>
      </c>
      <c r="C5" s="18">
        <f>21.1145344414492*0.95</f>
        <v>20.058807719376741</v>
      </c>
      <c r="D5" s="18">
        <v>23.45789473684211</v>
      </c>
      <c r="E5" s="69">
        <v>137.5153673337494</v>
      </c>
      <c r="F5" s="69">
        <v>109.75916144558209</v>
      </c>
      <c r="G5" s="69">
        <v>-1667.7269266996309</v>
      </c>
      <c r="H5" s="70">
        <v>-49.820805882066708</v>
      </c>
      <c r="K5" t="s">
        <v>27</v>
      </c>
      <c r="L5">
        <f>($E$3*L6+$H$3)*$C$31-$C$32*0.5</f>
        <v>833.11506562950626</v>
      </c>
      <c r="M5">
        <f t="shared" ref="M5:O5" si="2">($E$3*M6+$H$3)*$C$31-$C$32*0.5</f>
        <v>1076.6184177526563</v>
      </c>
      <c r="N5">
        <f t="shared" si="2"/>
        <v>1320.1217698758064</v>
      </c>
      <c r="O5">
        <f t="shared" si="2"/>
        <v>1356.1602659900327</v>
      </c>
      <c r="P5">
        <f>($E$3*P6+$H$3)*$C$31-$C$32*0.5</f>
        <v>1563.6251219989563</v>
      </c>
    </row>
    <row r="6" spans="1:20" s="13" customFormat="1" ht="15" thickBot="1">
      <c r="A6" s="21">
        <v>-2</v>
      </c>
      <c r="B6" s="11" t="s">
        <v>9</v>
      </c>
      <c r="C6" s="12">
        <f>20.48*0.95</f>
        <v>19.456</v>
      </c>
      <c r="D6" s="12">
        <v>21.08</v>
      </c>
      <c r="E6" s="77">
        <v>135.18005121593566</v>
      </c>
      <c r="F6" s="77">
        <v>99.649473264514711</v>
      </c>
      <c r="G6" s="77">
        <v>-1598.8164789459781</v>
      </c>
      <c r="H6" s="78">
        <v>-43.05936357977496</v>
      </c>
      <c r="K6" s="13" t="s">
        <v>37</v>
      </c>
      <c r="L6" s="88">
        <v>0.5</v>
      </c>
      <c r="M6" s="88">
        <v>0.6</v>
      </c>
      <c r="N6" s="88">
        <v>0.7</v>
      </c>
      <c r="O6" s="89">
        <v>0.71479999999999999</v>
      </c>
      <c r="P6" s="88">
        <v>0.8</v>
      </c>
      <c r="Q6" s="88">
        <v>0.9</v>
      </c>
      <c r="R6" s="88">
        <v>1</v>
      </c>
      <c r="S6" s="89">
        <v>1.0670999999999999</v>
      </c>
      <c r="T6" s="91">
        <v>1.1423000000000001</v>
      </c>
    </row>
    <row r="7" spans="1:20">
      <c r="J7" t="s">
        <v>34</v>
      </c>
    </row>
    <row r="8" spans="1:20">
      <c r="K8" t="s">
        <v>26</v>
      </c>
      <c r="L8">
        <f>(-$F$3*L10+$H$3)*$C$31-$C$32</f>
        <v>402.02223765192866</v>
      </c>
    </row>
    <row r="9" spans="1:20">
      <c r="K9" t="s">
        <v>27</v>
      </c>
      <c r="L9">
        <f>(-$F$3*L10+$H$3)*$C$31-$C$32*0.5</f>
        <v>981.27223765192866</v>
      </c>
      <c r="M9">
        <f>(-$F$3*M10+$H$3)*$C$31-$C$32*0.5</f>
        <v>790.89729144216744</v>
      </c>
    </row>
    <row r="10" spans="1:20">
      <c r="L10" s="88">
        <v>-1</v>
      </c>
      <c r="M10" s="88">
        <f>-86.06%</f>
        <v>-0.86060000000000003</v>
      </c>
      <c r="N10" s="88"/>
    </row>
    <row r="11" spans="1:20"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</row>
    <row r="12" spans="1:20">
      <c r="B12" t="s">
        <v>12</v>
      </c>
      <c r="C12" s="22">
        <v>-0.2</v>
      </c>
      <c r="D12" s="22">
        <v>-0.1</v>
      </c>
      <c r="E12">
        <v>0</v>
      </c>
      <c r="F12" s="22">
        <v>0.1</v>
      </c>
      <c r="G12" s="22">
        <v>0.2</v>
      </c>
      <c r="H12" s="22">
        <v>0.3</v>
      </c>
      <c r="I12" s="22">
        <v>0.4</v>
      </c>
      <c r="J12" s="22">
        <v>0.5</v>
      </c>
      <c r="K12" s="22">
        <v>0.6</v>
      </c>
      <c r="L12" s="22">
        <v>0.7</v>
      </c>
      <c r="M12" s="22">
        <v>0.8</v>
      </c>
      <c r="N12" s="22">
        <v>0.9</v>
      </c>
      <c r="O12" s="22">
        <v>1</v>
      </c>
    </row>
    <row r="13" spans="1:20">
      <c r="B13" s="22">
        <v>-0.5</v>
      </c>
      <c r="C13" s="7">
        <f t="shared" ref="C13:C28" si="3">$E$3*$C$12-$F$3*B13+$H$3</f>
        <v>34.338167796492073</v>
      </c>
      <c r="D13" s="7">
        <f t="shared" ref="D13:D28" si="4">$E$3*$D$12-$F$3*B13+$H$3</f>
        <v>55.740567796492073</v>
      </c>
      <c r="E13" s="7">
        <f t="shared" ref="E13:E28" si="5">$E$3*$E$12-$F$3*B13+$H$3</f>
        <v>77.142967796492073</v>
      </c>
      <c r="F13" s="7">
        <f t="shared" ref="F13:F28" si="6">$E$3*$F$12-$F$3*B13+$H$3</f>
        <v>98.545367796492073</v>
      </c>
      <c r="G13" s="7">
        <f t="shared" ref="G13:G28" si="7">$E$3*$G$12-$F$3*B13+$H$3</f>
        <v>119.94776779649207</v>
      </c>
      <c r="H13" s="7">
        <f t="shared" ref="H13:H28" si="8">$E$3*$H$12-$F$3*B13+$H$3</f>
        <v>141.35016779649209</v>
      </c>
      <c r="I13" s="7">
        <f t="shared" ref="I13:I28" si="9">$E$3*$I$12-$F$3*B13+$H$3</f>
        <v>162.75256779649209</v>
      </c>
      <c r="J13" s="7">
        <f t="shared" ref="J13:J28" si="10">$E$3*$J$12-$F$3*B13+$H$3</f>
        <v>184.15496779649209</v>
      </c>
      <c r="K13" s="7">
        <f t="shared" ref="K13:K28" si="11">$E$3*$K$12-$F$3*B13+$H$3</f>
        <v>205.55736779649209</v>
      </c>
      <c r="L13" s="7">
        <f t="shared" ref="L13:L28" si="12">$E$3*$L$12-$F$3*B13+$H$3</f>
        <v>226.95976779649209</v>
      </c>
      <c r="M13" s="7">
        <f t="shared" ref="M13:M28" si="13">$E$3*$M$12-$F$3*B13+$H$3</f>
        <v>248.36216779649209</v>
      </c>
      <c r="N13" s="7">
        <f t="shared" ref="N13:N28" si="14">$E$3*$N$12-$F$3*B13+$H$3</f>
        <v>269.76456779649209</v>
      </c>
      <c r="O13" s="7">
        <f t="shared" ref="O13:O28" si="15">$E$3*$O$12-$F$3*B13+$H$3</f>
        <v>291.16696779649203</v>
      </c>
    </row>
    <row r="14" spans="1:20">
      <c r="B14" s="22">
        <v>-0.4</v>
      </c>
      <c r="C14" s="7">
        <f t="shared" si="3"/>
        <v>22.33476023719366</v>
      </c>
      <c r="D14" s="7">
        <f t="shared" si="4"/>
        <v>43.737160237193663</v>
      </c>
      <c r="E14" s="7">
        <f t="shared" si="5"/>
        <v>65.139560237193663</v>
      </c>
      <c r="F14" s="7">
        <f t="shared" si="6"/>
        <v>86.541960237193663</v>
      </c>
      <c r="G14" s="7">
        <f t="shared" si="7"/>
        <v>107.94436023719366</v>
      </c>
      <c r="H14" s="7">
        <f t="shared" si="8"/>
        <v>129.34676023719368</v>
      </c>
      <c r="I14" s="7">
        <f t="shared" si="9"/>
        <v>150.74916023719368</v>
      </c>
      <c r="J14" s="7">
        <f t="shared" si="10"/>
        <v>172.15156023719368</v>
      </c>
      <c r="K14" s="7">
        <f t="shared" si="11"/>
        <v>193.55396023719368</v>
      </c>
      <c r="L14" s="7">
        <f t="shared" si="12"/>
        <v>214.95636023719368</v>
      </c>
      <c r="M14" s="7">
        <f t="shared" si="13"/>
        <v>236.35876023719368</v>
      </c>
      <c r="N14" s="7">
        <f t="shared" si="14"/>
        <v>257.76116023719368</v>
      </c>
      <c r="O14" s="7">
        <f t="shared" si="15"/>
        <v>279.16356023719362</v>
      </c>
    </row>
    <row r="15" spans="1:20">
      <c r="B15" s="22">
        <v>-0.3</v>
      </c>
      <c r="C15" s="7">
        <f t="shared" si="3"/>
        <v>10.331352677895243</v>
      </c>
      <c r="D15" s="7">
        <f t="shared" si="4"/>
        <v>31.733752677895243</v>
      </c>
      <c r="E15" s="7">
        <f t="shared" si="5"/>
        <v>53.13615267789524</v>
      </c>
      <c r="F15" s="7">
        <f t="shared" si="6"/>
        <v>74.53855267789524</v>
      </c>
      <c r="G15" s="7">
        <f t="shared" si="7"/>
        <v>95.94095267789524</v>
      </c>
      <c r="H15" s="7">
        <f t="shared" si="8"/>
        <v>117.34335267789524</v>
      </c>
      <c r="I15" s="7">
        <f t="shared" si="9"/>
        <v>138.74575267789524</v>
      </c>
      <c r="J15" s="7">
        <f t="shared" si="10"/>
        <v>160.14815267789524</v>
      </c>
      <c r="K15" s="7">
        <f t="shared" si="11"/>
        <v>181.55055267789524</v>
      </c>
      <c r="L15" s="7">
        <f t="shared" si="12"/>
        <v>202.95295267789524</v>
      </c>
      <c r="M15" s="7">
        <f t="shared" si="13"/>
        <v>224.35535267789524</v>
      </c>
      <c r="N15" s="7">
        <f t="shared" si="14"/>
        <v>245.75775267789524</v>
      </c>
      <c r="O15" s="7">
        <f t="shared" si="15"/>
        <v>267.16015267789521</v>
      </c>
    </row>
    <row r="16" spans="1:20">
      <c r="B16" s="22">
        <v>-0.2</v>
      </c>
      <c r="C16" s="7">
        <f t="shared" si="3"/>
        <v>-1.6720548814031702</v>
      </c>
      <c r="D16" s="7">
        <f t="shared" si="4"/>
        <v>19.73034511859683</v>
      </c>
      <c r="E16" s="7">
        <f t="shared" si="5"/>
        <v>41.13274511859683</v>
      </c>
      <c r="F16" s="7">
        <f t="shared" si="6"/>
        <v>62.53514511859683</v>
      </c>
      <c r="G16" s="7">
        <f t="shared" si="7"/>
        <v>83.93754511859683</v>
      </c>
      <c r="H16" s="7">
        <f t="shared" si="8"/>
        <v>105.33994511859683</v>
      </c>
      <c r="I16" s="7">
        <f t="shared" si="9"/>
        <v>126.74234511859683</v>
      </c>
      <c r="J16" s="7">
        <f t="shared" si="10"/>
        <v>148.14474511859683</v>
      </c>
      <c r="K16" s="7">
        <f t="shared" si="11"/>
        <v>169.54714511859683</v>
      </c>
      <c r="L16" s="7">
        <f t="shared" si="12"/>
        <v>190.94954511859683</v>
      </c>
      <c r="M16" s="7">
        <f t="shared" si="13"/>
        <v>212.35194511859683</v>
      </c>
      <c r="N16" s="7">
        <f t="shared" si="14"/>
        <v>233.75434511859683</v>
      </c>
      <c r="O16" s="7">
        <f t="shared" si="15"/>
        <v>255.15674511859683</v>
      </c>
    </row>
    <row r="17" spans="2:15">
      <c r="B17" s="22">
        <v>-0.1</v>
      </c>
      <c r="C17" s="7">
        <f t="shared" si="3"/>
        <v>-13.675462440701583</v>
      </c>
      <c r="D17" s="7">
        <f t="shared" si="4"/>
        <v>7.7269375592984151</v>
      </c>
      <c r="E17" s="7">
        <f t="shared" si="5"/>
        <v>29.129337559298413</v>
      </c>
      <c r="F17" s="7">
        <f t="shared" si="6"/>
        <v>50.531737559298421</v>
      </c>
      <c r="G17" s="7">
        <f t="shared" si="7"/>
        <v>71.934137559298421</v>
      </c>
      <c r="H17" s="7">
        <f t="shared" si="8"/>
        <v>93.336537559298407</v>
      </c>
      <c r="I17" s="7">
        <f t="shared" si="9"/>
        <v>114.73893755929841</v>
      </c>
      <c r="J17" s="7">
        <f t="shared" si="10"/>
        <v>136.14133755929842</v>
      </c>
      <c r="K17" s="7">
        <f t="shared" si="11"/>
        <v>157.54373755929842</v>
      </c>
      <c r="L17" s="7">
        <f t="shared" si="12"/>
        <v>178.94613755929842</v>
      </c>
      <c r="M17" s="7">
        <f t="shared" si="13"/>
        <v>200.34853755929842</v>
      </c>
      <c r="N17" s="7">
        <f t="shared" si="14"/>
        <v>221.75093755929842</v>
      </c>
      <c r="O17" s="7">
        <f t="shared" si="15"/>
        <v>243.15333755929842</v>
      </c>
    </row>
    <row r="18" spans="2:15">
      <c r="B18" s="22">
        <v>0</v>
      </c>
      <c r="C18" s="7">
        <f t="shared" si="3"/>
        <v>-25.67887</v>
      </c>
      <c r="D18" s="7">
        <f t="shared" si="4"/>
        <v>-4.2764699999999998</v>
      </c>
      <c r="E18" s="7">
        <f t="shared" si="5"/>
        <v>17.12593</v>
      </c>
      <c r="F18" s="7">
        <f t="shared" si="6"/>
        <v>38.528329999999997</v>
      </c>
      <c r="G18" s="7">
        <f t="shared" si="7"/>
        <v>59.930729999999997</v>
      </c>
      <c r="H18" s="7">
        <f t="shared" si="8"/>
        <v>81.333129999999997</v>
      </c>
      <c r="I18" s="7">
        <f t="shared" si="9"/>
        <v>102.73553</v>
      </c>
      <c r="J18" s="7">
        <f t="shared" si="10"/>
        <v>124.13793</v>
      </c>
      <c r="K18" s="7">
        <f t="shared" si="11"/>
        <v>145.54033000000001</v>
      </c>
      <c r="L18" s="7">
        <f t="shared" si="12"/>
        <v>166.94273000000001</v>
      </c>
      <c r="M18" s="7">
        <f t="shared" si="13"/>
        <v>188.34513000000001</v>
      </c>
      <c r="N18" s="7">
        <f t="shared" si="14"/>
        <v>209.74753000000001</v>
      </c>
      <c r="O18" s="7">
        <f t="shared" si="15"/>
        <v>231.14993000000001</v>
      </c>
    </row>
    <row r="19" spans="2:15">
      <c r="B19" s="22">
        <v>0.1</v>
      </c>
      <c r="C19" s="7">
        <f t="shared" si="3"/>
        <v>-37.682277559298413</v>
      </c>
      <c r="D19" s="7">
        <f t="shared" si="4"/>
        <v>-16.279877559298416</v>
      </c>
      <c r="E19" s="7">
        <f t="shared" si="5"/>
        <v>5.1225224407015855</v>
      </c>
      <c r="F19" s="7">
        <f t="shared" si="6"/>
        <v>26.524922440701587</v>
      </c>
      <c r="G19" s="7">
        <f t="shared" si="7"/>
        <v>47.927322440701587</v>
      </c>
      <c r="H19" s="7">
        <f t="shared" si="8"/>
        <v>69.329722440701588</v>
      </c>
      <c r="I19" s="7">
        <f t="shared" si="9"/>
        <v>90.732122440701588</v>
      </c>
      <c r="J19" s="7">
        <f t="shared" si="10"/>
        <v>112.13452244070159</v>
      </c>
      <c r="K19" s="7">
        <f t="shared" si="11"/>
        <v>133.5369224407016</v>
      </c>
      <c r="L19" s="7">
        <f t="shared" si="12"/>
        <v>154.9393224407016</v>
      </c>
      <c r="M19" s="7">
        <f t="shared" si="13"/>
        <v>176.3417224407016</v>
      </c>
      <c r="N19" s="7">
        <f t="shared" si="14"/>
        <v>197.7441224407016</v>
      </c>
      <c r="O19" s="7">
        <f t="shared" si="15"/>
        <v>219.1465224407016</v>
      </c>
    </row>
    <row r="20" spans="2:15">
      <c r="B20" s="22">
        <v>0.2</v>
      </c>
      <c r="C20" s="7">
        <f t="shared" si="3"/>
        <v>-49.685685118596837</v>
      </c>
      <c r="D20" s="7">
        <f t="shared" si="4"/>
        <v>-28.283285118596833</v>
      </c>
      <c r="E20" s="7">
        <f t="shared" si="5"/>
        <v>-6.8808851185968294</v>
      </c>
      <c r="F20" s="7">
        <f t="shared" si="6"/>
        <v>14.521514881403171</v>
      </c>
      <c r="G20" s="7">
        <f t="shared" si="7"/>
        <v>35.923914881403171</v>
      </c>
      <c r="H20" s="7">
        <f t="shared" si="8"/>
        <v>57.326314881403164</v>
      </c>
      <c r="I20" s="7">
        <f t="shared" si="9"/>
        <v>78.728714881403164</v>
      </c>
      <c r="J20" s="7">
        <f t="shared" si="10"/>
        <v>100.13111488140316</v>
      </c>
      <c r="K20" s="7">
        <f t="shared" si="11"/>
        <v>121.53351488140316</v>
      </c>
      <c r="L20" s="7">
        <f t="shared" si="12"/>
        <v>142.93591488140316</v>
      </c>
      <c r="M20" s="7">
        <f t="shared" si="13"/>
        <v>164.33831488140319</v>
      </c>
      <c r="N20" s="7">
        <f t="shared" si="14"/>
        <v>185.74071488140319</v>
      </c>
      <c r="O20" s="7">
        <f t="shared" si="15"/>
        <v>207.14311488140319</v>
      </c>
    </row>
    <row r="21" spans="2:15">
      <c r="B21" s="22">
        <v>0.3</v>
      </c>
      <c r="C21" s="7">
        <f t="shared" si="3"/>
        <v>-61.689092677895246</v>
      </c>
      <c r="D21" s="7">
        <f t="shared" si="4"/>
        <v>-40.286692677895246</v>
      </c>
      <c r="E21" s="7">
        <f t="shared" si="5"/>
        <v>-18.884292677895242</v>
      </c>
      <c r="F21" s="7">
        <f t="shared" si="6"/>
        <v>2.5181073221047576</v>
      </c>
      <c r="G21" s="7">
        <f t="shared" si="7"/>
        <v>23.920507322104758</v>
      </c>
      <c r="H21" s="7">
        <f t="shared" si="8"/>
        <v>45.322907322104754</v>
      </c>
      <c r="I21" s="7">
        <f t="shared" si="9"/>
        <v>66.725307322104754</v>
      </c>
      <c r="J21" s="7">
        <f t="shared" si="10"/>
        <v>88.127707322104754</v>
      </c>
      <c r="K21" s="7">
        <f t="shared" si="11"/>
        <v>109.53010732210475</v>
      </c>
      <c r="L21" s="7">
        <f t="shared" si="12"/>
        <v>130.93250732210475</v>
      </c>
      <c r="M21" s="7">
        <f t="shared" si="13"/>
        <v>152.33490732210478</v>
      </c>
      <c r="N21" s="7">
        <f t="shared" si="14"/>
        <v>173.73730732210478</v>
      </c>
      <c r="O21" s="7">
        <f t="shared" si="15"/>
        <v>195.13970732210478</v>
      </c>
    </row>
    <row r="22" spans="2:15">
      <c r="B22" s="22">
        <v>0.4</v>
      </c>
      <c r="C22" s="7">
        <f t="shared" si="3"/>
        <v>-73.69250023719367</v>
      </c>
      <c r="D22" s="7">
        <f t="shared" si="4"/>
        <v>-52.29010023719367</v>
      </c>
      <c r="E22" s="7">
        <f t="shared" si="5"/>
        <v>-30.887700237193659</v>
      </c>
      <c r="F22" s="7">
        <f t="shared" si="6"/>
        <v>-9.485300237193659</v>
      </c>
      <c r="G22" s="7">
        <f t="shared" si="7"/>
        <v>11.917099762806341</v>
      </c>
      <c r="H22" s="7">
        <f t="shared" si="8"/>
        <v>33.319499762806345</v>
      </c>
      <c r="I22" s="7">
        <f t="shared" si="9"/>
        <v>54.721899762806345</v>
      </c>
      <c r="J22" s="7">
        <f t="shared" si="10"/>
        <v>76.124299762806345</v>
      </c>
      <c r="K22" s="7">
        <f t="shared" si="11"/>
        <v>97.526699762806331</v>
      </c>
      <c r="L22" s="7">
        <f t="shared" si="12"/>
        <v>118.92909976280633</v>
      </c>
      <c r="M22" s="7">
        <f t="shared" si="13"/>
        <v>140.33149976280635</v>
      </c>
      <c r="N22" s="7">
        <f t="shared" si="14"/>
        <v>161.73389976280635</v>
      </c>
      <c r="O22" s="7">
        <f t="shared" si="15"/>
        <v>183.13629976280635</v>
      </c>
    </row>
    <row r="23" spans="2:15">
      <c r="B23" s="22">
        <v>0.5</v>
      </c>
      <c r="C23" s="7">
        <f t="shared" si="3"/>
        <v>-85.695907796492079</v>
      </c>
      <c r="D23" s="7">
        <f t="shared" si="4"/>
        <v>-64.293507796492079</v>
      </c>
      <c r="E23" s="7">
        <f t="shared" si="5"/>
        <v>-42.891107796492065</v>
      </c>
      <c r="F23" s="7">
        <f t="shared" si="6"/>
        <v>-21.488707796492069</v>
      </c>
      <c r="G23" s="7">
        <f t="shared" si="7"/>
        <v>-8.6307796492068434E-2</v>
      </c>
      <c r="H23" s="7">
        <f t="shared" si="8"/>
        <v>21.316092203507932</v>
      </c>
      <c r="I23" s="7">
        <f t="shared" si="9"/>
        <v>42.718492203507935</v>
      </c>
      <c r="J23" s="7">
        <f t="shared" si="10"/>
        <v>64.120892203507935</v>
      </c>
      <c r="K23" s="7">
        <f t="shared" si="11"/>
        <v>85.523292203507921</v>
      </c>
      <c r="L23" s="7">
        <f t="shared" si="12"/>
        <v>106.92569220350792</v>
      </c>
      <c r="M23" s="7">
        <f t="shared" si="13"/>
        <v>128.32809220350794</v>
      </c>
      <c r="N23" s="7">
        <f t="shared" si="14"/>
        <v>149.73049220350794</v>
      </c>
      <c r="O23" s="7">
        <f t="shared" si="15"/>
        <v>171.13289220350794</v>
      </c>
    </row>
    <row r="24" spans="2:15">
      <c r="B24" s="22">
        <v>0.6</v>
      </c>
      <c r="C24" s="7">
        <f t="shared" si="3"/>
        <v>-97.699315355790489</v>
      </c>
      <c r="D24" s="7">
        <f t="shared" si="4"/>
        <v>-76.296915355790489</v>
      </c>
      <c r="E24" s="7">
        <f t="shared" si="5"/>
        <v>-54.894515355790489</v>
      </c>
      <c r="F24" s="7">
        <f t="shared" si="6"/>
        <v>-33.492115355790489</v>
      </c>
      <c r="G24" s="7">
        <f t="shared" si="7"/>
        <v>-12.089715355790485</v>
      </c>
      <c r="H24" s="7">
        <f t="shared" si="8"/>
        <v>9.312684644209515</v>
      </c>
      <c r="I24" s="7">
        <f t="shared" si="9"/>
        <v>30.715084644209515</v>
      </c>
      <c r="J24" s="7">
        <f t="shared" si="10"/>
        <v>52.117484644209512</v>
      </c>
      <c r="K24" s="7">
        <f t="shared" si="11"/>
        <v>73.519884644209512</v>
      </c>
      <c r="L24" s="7">
        <f t="shared" si="12"/>
        <v>94.922284644209512</v>
      </c>
      <c r="M24" s="7">
        <f t="shared" si="13"/>
        <v>116.32468464420951</v>
      </c>
      <c r="N24" s="7">
        <f t="shared" si="14"/>
        <v>137.72708464420953</v>
      </c>
      <c r="O24" s="7">
        <f t="shared" si="15"/>
        <v>159.12948464420953</v>
      </c>
    </row>
    <row r="25" spans="2:15">
      <c r="B25" s="22">
        <v>0.7</v>
      </c>
      <c r="C25" s="7">
        <f t="shared" si="3"/>
        <v>-109.7027229150889</v>
      </c>
      <c r="D25" s="7">
        <f t="shared" si="4"/>
        <v>-88.300322915088898</v>
      </c>
      <c r="E25" s="7">
        <f t="shared" si="5"/>
        <v>-66.897922915088898</v>
      </c>
      <c r="F25" s="7">
        <f t="shared" si="6"/>
        <v>-45.495522915088898</v>
      </c>
      <c r="G25" s="7">
        <f t="shared" si="7"/>
        <v>-24.093122915088895</v>
      </c>
      <c r="H25" s="7">
        <f t="shared" si="8"/>
        <v>-2.6907229150888945</v>
      </c>
      <c r="I25" s="7">
        <f t="shared" si="9"/>
        <v>18.711677084911106</v>
      </c>
      <c r="J25" s="7">
        <f t="shared" si="10"/>
        <v>40.114077084911102</v>
      </c>
      <c r="K25" s="7">
        <f t="shared" si="11"/>
        <v>61.516477084911102</v>
      </c>
      <c r="L25" s="7">
        <f t="shared" si="12"/>
        <v>82.918877084911102</v>
      </c>
      <c r="M25" s="7">
        <f t="shared" si="13"/>
        <v>104.3212770849111</v>
      </c>
      <c r="N25" s="7">
        <f t="shared" si="14"/>
        <v>125.7236770849111</v>
      </c>
      <c r="O25" s="7">
        <f t="shared" si="15"/>
        <v>147.12607708491112</v>
      </c>
    </row>
    <row r="26" spans="2:15">
      <c r="B26" s="22">
        <v>0.8</v>
      </c>
      <c r="C26" s="7">
        <f t="shared" si="3"/>
        <v>-121.70613047438734</v>
      </c>
      <c r="D26" s="7">
        <f t="shared" si="4"/>
        <v>-100.30373047438732</v>
      </c>
      <c r="E26" s="7">
        <f t="shared" si="5"/>
        <v>-78.901330474387322</v>
      </c>
      <c r="F26" s="7">
        <f t="shared" si="6"/>
        <v>-57.498930474387322</v>
      </c>
      <c r="G26" s="7">
        <f t="shared" si="7"/>
        <v>-36.096530474387322</v>
      </c>
      <c r="H26" s="7">
        <f t="shared" si="8"/>
        <v>-14.694130474387318</v>
      </c>
      <c r="I26" s="7">
        <f t="shared" si="9"/>
        <v>6.7082695256126819</v>
      </c>
      <c r="J26" s="7">
        <f t="shared" si="10"/>
        <v>28.110669525612682</v>
      </c>
      <c r="K26" s="7">
        <f t="shared" si="11"/>
        <v>49.513069525612678</v>
      </c>
      <c r="L26" s="7">
        <f t="shared" si="12"/>
        <v>70.915469525612679</v>
      </c>
      <c r="M26" s="7">
        <f t="shared" si="13"/>
        <v>92.317869525612679</v>
      </c>
      <c r="N26" s="7">
        <f t="shared" si="14"/>
        <v>113.72026952561268</v>
      </c>
      <c r="O26" s="7">
        <f t="shared" si="15"/>
        <v>135.12266952561268</v>
      </c>
    </row>
    <row r="27" spans="2:15">
      <c r="B27" s="22">
        <v>0.9</v>
      </c>
      <c r="C27" s="7">
        <f t="shared" si="3"/>
        <v>-133.70953803368573</v>
      </c>
      <c r="D27" s="7">
        <f t="shared" si="4"/>
        <v>-112.30713803368575</v>
      </c>
      <c r="E27" s="7">
        <f t="shared" si="5"/>
        <v>-90.904738033685732</v>
      </c>
      <c r="F27" s="7">
        <f t="shared" si="6"/>
        <v>-69.502338033685731</v>
      </c>
      <c r="G27" s="7">
        <f t="shared" si="7"/>
        <v>-48.099938033685731</v>
      </c>
      <c r="H27" s="7">
        <f t="shared" si="8"/>
        <v>-26.697538033685728</v>
      </c>
      <c r="I27" s="7">
        <f t="shared" si="9"/>
        <v>-5.2951380336857277</v>
      </c>
      <c r="J27" s="7">
        <f t="shared" si="10"/>
        <v>16.107261966314272</v>
      </c>
      <c r="K27" s="7">
        <f t="shared" si="11"/>
        <v>37.509661966314269</v>
      </c>
      <c r="L27" s="7">
        <f t="shared" si="12"/>
        <v>58.912061966314269</v>
      </c>
      <c r="M27" s="7">
        <f t="shared" si="13"/>
        <v>80.314461966314269</v>
      </c>
      <c r="N27" s="7">
        <f t="shared" si="14"/>
        <v>101.71686196631427</v>
      </c>
      <c r="O27" s="7">
        <f t="shared" si="15"/>
        <v>123.11926196631427</v>
      </c>
    </row>
    <row r="28" spans="2:15">
      <c r="B28" s="22">
        <v>1</v>
      </c>
      <c r="C28" s="7">
        <f t="shared" si="3"/>
        <v>-145.71294559298414</v>
      </c>
      <c r="D28" s="7">
        <f t="shared" si="4"/>
        <v>-124.31054559298416</v>
      </c>
      <c r="E28" s="7">
        <f t="shared" si="5"/>
        <v>-102.90814559298414</v>
      </c>
      <c r="F28" s="7">
        <f t="shared" si="6"/>
        <v>-81.505745592984141</v>
      </c>
      <c r="G28" s="7">
        <f t="shared" si="7"/>
        <v>-60.103345592984141</v>
      </c>
      <c r="H28" s="7">
        <f t="shared" si="8"/>
        <v>-38.700945592984141</v>
      </c>
      <c r="I28" s="7">
        <f t="shared" si="9"/>
        <v>-17.298545592984137</v>
      </c>
      <c r="J28" s="7">
        <f t="shared" si="10"/>
        <v>4.1038544070158629</v>
      </c>
      <c r="K28" s="7">
        <f t="shared" si="11"/>
        <v>25.506254407015863</v>
      </c>
      <c r="L28" s="7">
        <f t="shared" si="12"/>
        <v>46.90865440701586</v>
      </c>
      <c r="M28" s="7">
        <f t="shared" si="13"/>
        <v>68.31105440701586</v>
      </c>
      <c r="N28" s="7">
        <f t="shared" si="14"/>
        <v>89.71345440701586</v>
      </c>
      <c r="O28" s="7">
        <f t="shared" si="15"/>
        <v>111.11585440701586</v>
      </c>
    </row>
    <row r="30" spans="2:15">
      <c r="B30" t="s">
        <v>13</v>
      </c>
      <c r="C30">
        <v>6.0999999999999999E-2</v>
      </c>
    </row>
    <row r="31" spans="2:15">
      <c r="B31" t="s">
        <v>14</v>
      </c>
      <c r="C31">
        <v>11.377385345715901</v>
      </c>
    </row>
    <row r="32" spans="2:15">
      <c r="B32" t="s">
        <v>15</v>
      </c>
      <c r="C32">
        <v>1158.5</v>
      </c>
    </row>
    <row r="33" spans="1:15">
      <c r="B33" t="s">
        <v>16</v>
      </c>
      <c r="C33">
        <v>0.5</v>
      </c>
    </row>
    <row r="34" spans="1:15" ht="11.55" customHeight="1"/>
    <row r="35" spans="1:15" ht="19.95" customHeight="1">
      <c r="A35" s="27"/>
      <c r="B35" s="113" t="s">
        <v>44</v>
      </c>
      <c r="C35" s="113"/>
      <c r="D35" s="113"/>
      <c r="E35" s="113"/>
      <c r="F35" s="113"/>
      <c r="G35" s="113"/>
      <c r="H35" s="113"/>
      <c r="I35" s="113"/>
      <c r="J35" s="113"/>
      <c r="K35" s="60"/>
      <c r="L35" s="60"/>
      <c r="M35" s="60"/>
      <c r="N35" s="60"/>
      <c r="O35" s="60"/>
    </row>
    <row r="36" spans="1:15" ht="19.95" customHeight="1">
      <c r="A36" s="110" t="s">
        <v>18</v>
      </c>
      <c r="B36" s="28">
        <v>-0.4</v>
      </c>
      <c r="C36" s="61">
        <f>-$C$32+C14*$C$31</f>
        <v>-904.38882617727472</v>
      </c>
      <c r="D36" s="61">
        <f>-$C$32+E14*$C$31</f>
        <v>-417.38212193097468</v>
      </c>
      <c r="E36" s="62">
        <f t="shared" ref="E36" si="16">-$C$32+G14*$C$31</f>
        <v>69.62458231532537</v>
      </c>
      <c r="F36" s="62">
        <f t="shared" ref="F36" si="17">-$C$32+I14*$C$31</f>
        <v>556.63128656162553</v>
      </c>
      <c r="G36" s="62">
        <f t="shared" ref="G36" si="18">-$C$32+K14*$C$31</f>
        <v>1043.6379908079257</v>
      </c>
      <c r="H36" s="62">
        <f t="shared" ref="H36" si="19">-$C$32+M14*$C$31</f>
        <v>1530.6446950542254</v>
      </c>
      <c r="I36" s="62">
        <f>-$C$32+O14*$C$31</f>
        <v>2017.6513993005246</v>
      </c>
      <c r="J36" s="27"/>
      <c r="N36" s="24"/>
      <c r="O36" s="24"/>
    </row>
    <row r="37" spans="1:15" ht="19.95" customHeight="1">
      <c r="A37" s="110"/>
      <c r="B37" s="28">
        <v>-0.2</v>
      </c>
      <c r="C37" s="61">
        <f>-$C$32+C16*$C$31</f>
        <v>-1177.5236127049091</v>
      </c>
      <c r="D37" s="61">
        <f>-$C$32+E16*$C$31</f>
        <v>-690.51690845860912</v>
      </c>
      <c r="E37" s="61">
        <f t="shared" ref="E37" si="20">-$C$32+G16*$C$31</f>
        <v>-203.51020421230919</v>
      </c>
      <c r="F37" s="62">
        <f t="shared" ref="F37" si="21">-$C$32+I16*$C$31</f>
        <v>283.49650003399074</v>
      </c>
      <c r="G37" s="62">
        <f t="shared" ref="G37" si="22">-$C$32+K16*$C$31</f>
        <v>770.50320428029067</v>
      </c>
      <c r="H37" s="62">
        <f t="shared" ref="H37" si="23">-$C$32+M16*$C$31</f>
        <v>1257.5099085265906</v>
      </c>
      <c r="I37" s="62">
        <f>-$C$32+O16*$C$31</f>
        <v>1744.5166127728908</v>
      </c>
      <c r="J37" s="27"/>
    </row>
    <row r="38" spans="1:15" ht="19.95" customHeight="1">
      <c r="A38" s="110"/>
      <c r="B38" s="28">
        <v>0</v>
      </c>
      <c r="C38" s="61">
        <f>-$C$32+C18*$C$31</f>
        <v>-1450.6583992325436</v>
      </c>
      <c r="D38" s="61">
        <v>-957.79</v>
      </c>
      <c r="E38" s="61">
        <f t="shared" ref="E38" si="24">-$C$32+G18*$C$31</f>
        <v>-476.64499073994375</v>
      </c>
      <c r="F38" s="62">
        <f t="shared" ref="F38" si="25">-$C$32+I18*$C$31</f>
        <v>10.361713506356182</v>
      </c>
      <c r="G38" s="62">
        <f t="shared" ref="G38" si="26">-$C$32+K18*$C$31</f>
        <v>497.36841775265634</v>
      </c>
      <c r="H38" s="62">
        <f t="shared" ref="H38" si="27">-$C$32+M18*$C$31</f>
        <v>984.37512199895627</v>
      </c>
      <c r="I38" s="62">
        <f>-$C$32+O18*$C$31</f>
        <v>1471.3818262452564</v>
      </c>
      <c r="J38" s="27"/>
    </row>
    <row r="39" spans="1:15" ht="19.95" customHeight="1">
      <c r="A39" s="110"/>
      <c r="B39" s="28">
        <v>0.2</v>
      </c>
      <c r="C39" s="61">
        <f>-$C$32+C20*$C$31</f>
        <v>-1723.7931857601784</v>
      </c>
      <c r="D39" s="61">
        <f>-$C$32+E20*$C$31</f>
        <v>-1236.7864815138782</v>
      </c>
      <c r="E39" s="61">
        <f t="shared" ref="E39" si="28">-$C$32+G20*$C$31</f>
        <v>-749.7797772675782</v>
      </c>
      <c r="F39" s="61">
        <f t="shared" ref="F39" si="29">-$C$32+I20*$C$31</f>
        <v>-262.77307302127826</v>
      </c>
      <c r="G39" s="62">
        <f t="shared" ref="G39" si="30">-$C$32+K20*$C$31</f>
        <v>224.23363122502178</v>
      </c>
      <c r="H39" s="62">
        <f t="shared" ref="H39" si="31">-$C$32+M20*$C$31</f>
        <v>711.24033547132194</v>
      </c>
      <c r="I39" s="62">
        <f>-$C$32+O20*$C$31</f>
        <v>1198.2470397176221</v>
      </c>
      <c r="J39" s="27"/>
      <c r="N39" s="24"/>
      <c r="O39" s="24"/>
    </row>
    <row r="40" spans="1:15" ht="19.95" customHeight="1">
      <c r="A40" s="110"/>
      <c r="B40" s="28">
        <v>0.4</v>
      </c>
      <c r="C40" s="61">
        <f>-$C$32+C22*$C$31</f>
        <v>-1996.9279722878127</v>
      </c>
      <c r="D40" s="61">
        <f>-$C$32+E22*$C$31</f>
        <v>-1509.9212680415126</v>
      </c>
      <c r="E40" s="61">
        <f t="shared" ref="E40" si="32">-$C$32+G22*$C$31</f>
        <v>-1022.9145637952126</v>
      </c>
      <c r="F40" s="61">
        <f t="shared" ref="F40" si="33">-$C$32+I22*$C$31</f>
        <v>-535.90785954891271</v>
      </c>
      <c r="G40" s="61">
        <f t="shared" ref="G40" si="34">-$C$32+K22*$C$31</f>
        <v>-48.901155302612779</v>
      </c>
      <c r="H40" s="62">
        <f t="shared" ref="H40" si="35">-$C$32+M22*$C$31</f>
        <v>438.10554894368738</v>
      </c>
      <c r="I40" s="62">
        <f>-$C$32+O22*$C$31</f>
        <v>925.11225318998731</v>
      </c>
      <c r="J40" s="27"/>
    </row>
    <row r="41" spans="1:15" ht="19.95" customHeight="1">
      <c r="A41" s="110"/>
      <c r="B41" s="28">
        <v>0.6</v>
      </c>
      <c r="C41" s="61">
        <f>-$C$32+C24*$C$31</f>
        <v>-2270.0627588154471</v>
      </c>
      <c r="D41" s="61">
        <f>-$C$32+E24*$C$31</f>
        <v>-1783.0560545691471</v>
      </c>
      <c r="E41" s="61">
        <f t="shared" ref="E41" si="36">-$C$32+G24*$C$31</f>
        <v>-1296.0493503228472</v>
      </c>
      <c r="F41" s="61">
        <f t="shared" ref="F41" si="37">-$C$32+I24*$C$31</f>
        <v>-809.04264607654716</v>
      </c>
      <c r="G41" s="61">
        <f t="shared" ref="G41" si="38">-$C$32+K24*$C$31</f>
        <v>-322.03594183024722</v>
      </c>
      <c r="H41" s="62">
        <f t="shared" ref="H41" si="39">-$C$32+M24*$C$31</f>
        <v>164.97076241605282</v>
      </c>
      <c r="I41" s="62">
        <f>-$C$32+O24*$C$31</f>
        <v>651.97746666235298</v>
      </c>
      <c r="J41" s="27"/>
    </row>
    <row r="42" spans="1:15" ht="19.95" customHeight="1">
      <c r="A42" s="110"/>
      <c r="B42" s="28">
        <v>0.8</v>
      </c>
      <c r="C42" s="61">
        <f>-$C$32+C26*$C$31</f>
        <v>-2543.1975453430819</v>
      </c>
      <c r="D42" s="61">
        <f>-$C$32+E26*$C$31</f>
        <v>-2056.1908410967817</v>
      </c>
      <c r="E42" s="61">
        <f t="shared" ref="E42" si="40">-$C$32+G26*$C$31</f>
        <v>-1569.1841368504818</v>
      </c>
      <c r="F42" s="61">
        <f t="shared" ref="F42" si="41">-$C$32+I26*$C$31</f>
        <v>-1082.1774326041818</v>
      </c>
      <c r="G42" s="61">
        <f t="shared" ref="G42" si="42">-$C$32+K26*$C$31</f>
        <v>-595.17072835788179</v>
      </c>
      <c r="H42" s="61">
        <f t="shared" ref="H42" si="43">-$C$32+M26*$C$31</f>
        <v>-108.16402411158174</v>
      </c>
      <c r="I42" s="62">
        <f>-$C$32+O26*$C$31</f>
        <v>378.84268013471819</v>
      </c>
      <c r="J42" s="27"/>
    </row>
    <row r="43" spans="1:15" ht="19.95" customHeight="1">
      <c r="A43" s="110"/>
      <c r="B43" s="28">
        <v>1</v>
      </c>
      <c r="C43" s="61">
        <f>-$C$32+C28*$C$31</f>
        <v>-2816.3323318707162</v>
      </c>
      <c r="D43" s="61">
        <f>-$C$32+E28*$C$31</f>
        <v>-2329.325627624416</v>
      </c>
      <c r="E43" s="61">
        <f>-$C$32+G28*$C$31</f>
        <v>-1842.3189233781161</v>
      </c>
      <c r="F43" s="61">
        <f>-$C$32+I28*$C$31</f>
        <v>-1355.3122191318162</v>
      </c>
      <c r="G43" s="61">
        <f>-$C$32+K28*$C$31</f>
        <v>-868.30551488551612</v>
      </c>
      <c r="H43" s="61">
        <f>-$C$32+M28*$C$31</f>
        <v>-381.29881063921619</v>
      </c>
      <c r="I43" s="62">
        <f>-$C$32+O28*$C$31</f>
        <v>105.70789360708386</v>
      </c>
      <c r="J43" s="27"/>
    </row>
    <row r="44" spans="1:15" ht="15.45" customHeight="1">
      <c r="A44" s="110"/>
      <c r="B44" s="27"/>
      <c r="C44" s="28">
        <v>-0.2</v>
      </c>
      <c r="D44" s="27">
        <v>0</v>
      </c>
      <c r="E44" s="28">
        <v>0.2</v>
      </c>
      <c r="F44" s="28">
        <v>0.4</v>
      </c>
      <c r="G44" s="28">
        <v>0.6</v>
      </c>
      <c r="H44" s="28">
        <v>0.8</v>
      </c>
      <c r="I44" s="28">
        <v>1</v>
      </c>
      <c r="J44" s="27"/>
    </row>
    <row r="45" spans="1:15" ht="15.45" customHeight="1">
      <c r="A45" s="97"/>
      <c r="B45" s="27"/>
      <c r="C45" s="103" t="s">
        <v>17</v>
      </c>
      <c r="D45" s="103"/>
      <c r="E45" s="103"/>
      <c r="F45" s="103"/>
      <c r="G45" s="103"/>
      <c r="H45" s="103"/>
      <c r="I45" s="103"/>
      <c r="J45" s="27"/>
    </row>
    <row r="46" spans="1:15" ht="19.95" customHeight="1">
      <c r="A46" s="97"/>
      <c r="B46" s="27"/>
      <c r="C46" s="27"/>
      <c r="D46" s="27"/>
      <c r="E46" s="27"/>
      <c r="F46" s="27"/>
      <c r="G46" s="27"/>
      <c r="H46" s="27"/>
      <c r="I46" s="27"/>
      <c r="J46" s="27"/>
    </row>
    <row r="47" spans="1:15" ht="19.95" customHeight="1">
      <c r="A47" s="110" t="s">
        <v>18</v>
      </c>
      <c r="B47" s="113" t="s">
        <v>45</v>
      </c>
      <c r="C47" s="113"/>
      <c r="D47" s="113"/>
      <c r="E47" s="113"/>
      <c r="F47" s="113"/>
      <c r="G47" s="113"/>
      <c r="H47" s="113"/>
      <c r="I47" s="113"/>
      <c r="J47" s="113"/>
    </row>
    <row r="48" spans="1:15" ht="19.95" customHeight="1">
      <c r="A48" s="110"/>
      <c r="B48" s="30">
        <v>-0.4</v>
      </c>
      <c r="C48" s="64">
        <f>-$C$32*(1-$C$33)+C14*$C$31</f>
        <v>-325.13882617727467</v>
      </c>
      <c r="D48" s="63">
        <f>-$C$32*(1-$C$33)+E14*$C$31</f>
        <v>161.86787806902532</v>
      </c>
      <c r="E48" s="63">
        <f>-$C$32*(1-$C$33)+G14*$C$31</f>
        <v>648.87458231532537</v>
      </c>
      <c r="F48" s="63">
        <f>-$C$32*(1-$C$33)+I14*$C$31</f>
        <v>1135.8812865616255</v>
      </c>
      <c r="G48" s="63">
        <f>-$C$32*(1-$C$33)+K14*$C$31</f>
        <v>1622.8879908079257</v>
      </c>
      <c r="H48" s="63">
        <f t="shared" ref="H48" si="44">-$C$32*(1-$C$33)+M14*$C$31</f>
        <v>2109.8946950542254</v>
      </c>
      <c r="I48" s="63">
        <f>-$C$32*(1-$C$33)+O14*$C$31</f>
        <v>2596.9013993005246</v>
      </c>
      <c r="J48" s="27"/>
    </row>
    <row r="49" spans="1:15" ht="19.95" customHeight="1">
      <c r="A49" s="110"/>
      <c r="B49" s="30">
        <v>-0.2</v>
      </c>
      <c r="C49" s="64">
        <f>-$C$32*(1-$C$33)+C16*$C$31</f>
        <v>-598.27361270490917</v>
      </c>
      <c r="D49" s="64">
        <f>-$C$32*(1-$C$33)+E16*$C$31</f>
        <v>-111.26690845860918</v>
      </c>
      <c r="E49" s="63">
        <f>-$C$32*(1-$C$33)+G16*$C$31</f>
        <v>375.73979578769081</v>
      </c>
      <c r="F49" s="63">
        <f>-$C$32*(1-$C$33)+I16*$C$31</f>
        <v>862.74650003399074</v>
      </c>
      <c r="G49" s="63">
        <f>-$C$32*(1-$C$33)+K16*$C$31</f>
        <v>1349.7532042802907</v>
      </c>
      <c r="H49" s="63">
        <f t="shared" ref="H49" si="45">-$C$32*(1-$C$33)+M16*$C$31</f>
        <v>1836.7599085265906</v>
      </c>
      <c r="I49" s="63">
        <f>-$C$32*(1-$C$33)+O16*$C$31</f>
        <v>2323.7666127728908</v>
      </c>
      <c r="J49" s="27"/>
    </row>
    <row r="50" spans="1:15" ht="19.95" customHeight="1">
      <c r="A50" s="110"/>
      <c r="B50" s="31">
        <v>0</v>
      </c>
      <c r="C50" s="64">
        <f>-$C$32*(1-$C$33)+C18*$C$31</f>
        <v>-871.40839923254362</v>
      </c>
      <c r="D50" s="64">
        <f>-$C$32*(1-$C$33)+E18*$C$31</f>
        <v>-384.40169498624368</v>
      </c>
      <c r="E50" s="63">
        <f>-$C$32*(1-$C$33)+G18*$C$31</f>
        <v>102.60500926005625</v>
      </c>
      <c r="F50" s="63">
        <f>-$C$32*(1-$C$33)+I18*$C$31</f>
        <v>589.61171350635618</v>
      </c>
      <c r="G50" s="63">
        <f>-$C$32*(1-$C$33)+K18*$C$31</f>
        <v>1076.6184177526563</v>
      </c>
      <c r="H50" s="63">
        <f t="shared" ref="H50" si="46">-$C$32*(1-$C$33)+M18*$C$31</f>
        <v>1563.6251219989563</v>
      </c>
      <c r="I50" s="63">
        <f>-$C$32*(1-$C$33)+O18*$C$31</f>
        <v>2050.6318262452564</v>
      </c>
      <c r="J50" s="27"/>
    </row>
    <row r="51" spans="1:15" ht="19.95" customHeight="1">
      <c r="A51" s="110"/>
      <c r="B51" s="30">
        <v>0.2</v>
      </c>
      <c r="C51" s="64">
        <f>-$C$32*(1-$C$33)+C20*$C$31</f>
        <v>-1144.5431857601784</v>
      </c>
      <c r="D51" s="64">
        <f>-$C$32*(1-$C$33)+E20*$C$31</f>
        <v>-657.53648151387824</v>
      </c>
      <c r="E51" s="64">
        <f>-$C$32*(1-$C$33)+G20*$C$31</f>
        <v>-170.5297772675782</v>
      </c>
      <c r="F51" s="63">
        <f>-$C$32*(1-$C$33)+I20*$C$31</f>
        <v>316.47692697872174</v>
      </c>
      <c r="G51" s="63">
        <f>-$C$32*(1-$C$33)+K20*$C$31</f>
        <v>803.48363122502178</v>
      </c>
      <c r="H51" s="63">
        <f t="shared" ref="H51" si="47">-$C$32*(1-$C$33)+M20*$C$31</f>
        <v>1290.4903354713219</v>
      </c>
      <c r="I51" s="63">
        <f>-$C$32*(1-$C$33)+O20*$C$31</f>
        <v>1777.4970397176221</v>
      </c>
      <c r="J51" s="27"/>
    </row>
    <row r="52" spans="1:15" ht="19.95" customHeight="1">
      <c r="A52" s="110"/>
      <c r="B52" s="30">
        <v>0.4</v>
      </c>
      <c r="C52" s="64">
        <f>-$C$32*(1-$C$33)+C22*$C$31</f>
        <v>-1417.6779722878127</v>
      </c>
      <c r="D52" s="64">
        <f>-$C$32*(1-$C$33)+E22*$C$31</f>
        <v>-930.67126804151269</v>
      </c>
      <c r="E52" s="64">
        <f>-$C$32*(1-$C$33)+G22*$C$31</f>
        <v>-443.6645637952127</v>
      </c>
      <c r="F52" s="63">
        <f>-$C$32*(1-$C$33)+I22*$C$31</f>
        <v>43.342140451087289</v>
      </c>
      <c r="G52" s="63">
        <f>-$C$32*(1-$C$33)+K22*$C$31</f>
        <v>530.34884469738722</v>
      </c>
      <c r="H52" s="63">
        <f t="shared" ref="H52" si="48">-$C$32*(1-$C$33)+M22*$C$31</f>
        <v>1017.3555489436874</v>
      </c>
      <c r="I52" s="63">
        <f>-$C$32*(1-$C$33)+O22*$C$31</f>
        <v>1504.3622531899873</v>
      </c>
      <c r="J52" s="27"/>
    </row>
    <row r="53" spans="1:15" ht="19.95" customHeight="1">
      <c r="A53" s="110"/>
      <c r="B53" s="30">
        <v>0.6</v>
      </c>
      <c r="C53" s="64">
        <f>-$C$32*(1-$C$33)+C24*$C$31</f>
        <v>-1690.8127588154471</v>
      </c>
      <c r="D53" s="64">
        <f>-$C$32*(1-$C$33)+E24*$C$31</f>
        <v>-1203.8060545691471</v>
      </c>
      <c r="E53" s="64">
        <f>-$C$32*(1-$C$33)+G24*$C$31</f>
        <v>-716.7993503228472</v>
      </c>
      <c r="F53" s="64">
        <f>-$C$32*(1-$C$33)+I24*$C$31</f>
        <v>-229.79264607654716</v>
      </c>
      <c r="G53" s="63">
        <f>-$C$32*(1-$C$33)+K24*$C$31</f>
        <v>257.21405816975278</v>
      </c>
      <c r="H53" s="63">
        <f t="shared" ref="H53" si="49">-$C$32*(1-$C$33)+M24*$C$31</f>
        <v>744.22076241605282</v>
      </c>
      <c r="I53" s="63">
        <f>-$C$32*(1-$C$33)+O24*$C$31</f>
        <v>1231.227466662353</v>
      </c>
      <c r="J53" s="96"/>
    </row>
    <row r="54" spans="1:15" ht="19.95" customHeight="1">
      <c r="A54" s="110"/>
      <c r="B54" s="30">
        <v>0.8</v>
      </c>
      <c r="C54" s="64">
        <f>-$C$32*(1-$C$33)+C26*$C$31</f>
        <v>-1963.9475453430819</v>
      </c>
      <c r="D54" s="64">
        <f>-$C$32*(1-$C$33)+E26*$C$31</f>
        <v>-1476.9408410967817</v>
      </c>
      <c r="E54" s="64">
        <f>-$C$32*(1-$C$33)+G26*$C$31</f>
        <v>-989.93413685048176</v>
      </c>
      <c r="F54" s="64">
        <f>-$C$32*(1-$C$33)+I26*$C$31</f>
        <v>-502.92743260418172</v>
      </c>
      <c r="G54" s="64">
        <f>-$C$32*(1-$C$33)+K26*$C$31</f>
        <v>-15.920728357881785</v>
      </c>
      <c r="H54" s="63">
        <f t="shared" ref="H54" si="50">-$C$32*(1-$C$33)+M26*$C$31</f>
        <v>471.08597588841826</v>
      </c>
      <c r="I54" s="63">
        <f>-$C$32*(1-$C$33)+O26*$C$31</f>
        <v>958.09268013471819</v>
      </c>
      <c r="J54" s="27"/>
    </row>
    <row r="55" spans="1:15" ht="19.95" customHeight="1">
      <c r="A55" s="110"/>
      <c r="B55" s="30">
        <v>1</v>
      </c>
      <c r="C55" s="64">
        <f>-$C$32*(1-$C$33)+C28*$C$31</f>
        <v>-2237.0823318707162</v>
      </c>
      <c r="D55" s="64">
        <f>-$C$32*(1-$C$33)+E28*$C$31</f>
        <v>-1750.075627624416</v>
      </c>
      <c r="E55" s="64">
        <f>-$C$32*(1-$C$33)+G28*$C$31</f>
        <v>-1263.0689233781161</v>
      </c>
      <c r="F55" s="64">
        <f>-$C$32*(1-$C$33)+I28*$C$31</f>
        <v>-776.06221913181616</v>
      </c>
      <c r="G55" s="64">
        <f>-$C$32*(1-$C$33)+K28*$C$31</f>
        <v>-289.05551488551612</v>
      </c>
      <c r="H55" s="63">
        <f>-$C$32*(1-$C$33)+M28*$C$31</f>
        <v>197.95118936078381</v>
      </c>
      <c r="I55" s="63">
        <f>-$C$32*(1-$C$33)+O28*$C$31</f>
        <v>684.95789360708386</v>
      </c>
      <c r="J55" s="27"/>
    </row>
    <row r="56" spans="1:15" ht="15.45" customHeight="1">
      <c r="A56" s="110"/>
      <c r="B56" s="27"/>
      <c r="C56" s="28">
        <v>-0.2</v>
      </c>
      <c r="D56" s="33">
        <v>0</v>
      </c>
      <c r="E56" s="32">
        <v>0.2</v>
      </c>
      <c r="F56" s="32">
        <v>0.4</v>
      </c>
      <c r="G56" s="32">
        <v>0.6</v>
      </c>
      <c r="H56" s="32">
        <v>0.8</v>
      </c>
      <c r="I56" s="32">
        <v>1</v>
      </c>
      <c r="J56" s="27"/>
    </row>
    <row r="57" spans="1:15" ht="15.45" customHeight="1">
      <c r="A57" s="99"/>
      <c r="B57" s="27"/>
      <c r="C57" s="103" t="s">
        <v>17</v>
      </c>
      <c r="D57" s="103"/>
      <c r="E57" s="103"/>
      <c r="F57" s="103"/>
      <c r="G57" s="103"/>
      <c r="H57" s="103"/>
      <c r="I57" s="103"/>
      <c r="J57" s="94"/>
      <c r="K57" s="55"/>
      <c r="L57" s="55"/>
      <c r="M57" s="55"/>
      <c r="N57" s="55"/>
      <c r="O57" s="55"/>
    </row>
    <row r="58" spans="1:15" ht="19.95" customHeight="1">
      <c r="A58" s="97"/>
      <c r="B58" s="27"/>
      <c r="C58" s="27"/>
      <c r="D58" s="27"/>
      <c r="E58" s="27"/>
      <c r="F58" s="27"/>
      <c r="G58" s="27"/>
      <c r="H58" s="27"/>
      <c r="I58" s="27"/>
      <c r="J58" s="27"/>
    </row>
    <row r="59" spans="1:15" ht="19.95" customHeight="1">
      <c r="A59" s="29"/>
    </row>
    <row r="60" spans="1:15" ht="19.95" customHeight="1">
      <c r="A60" s="29"/>
    </row>
    <row r="61" spans="1:15" ht="19.95" customHeight="1">
      <c r="A61" s="29"/>
    </row>
    <row r="62" spans="1:15" ht="19.95" customHeight="1">
      <c r="A62" s="29"/>
    </row>
    <row r="63" spans="1:15" ht="19.95" customHeight="1">
      <c r="A63" s="29"/>
    </row>
    <row r="64" spans="1:15" ht="19.95" customHeight="1">
      <c r="A64" s="29"/>
    </row>
    <row r="65" spans="1:1" ht="19.95" customHeight="1">
      <c r="A65" s="29"/>
    </row>
    <row r="66" spans="1:1" ht="19.95" customHeight="1">
      <c r="A66" s="29"/>
    </row>
    <row r="67" spans="1:1" ht="19.95" customHeight="1">
      <c r="A67" s="29"/>
    </row>
    <row r="68" spans="1:1" ht="19.95" customHeight="1">
      <c r="A68" s="29"/>
    </row>
    <row r="69" spans="1:1" ht="19.95" customHeight="1">
      <c r="A69" s="29"/>
    </row>
    <row r="70" spans="1:1" ht="19.95" customHeight="1">
      <c r="A70" s="29"/>
    </row>
    <row r="71" spans="1:1" ht="19.95" customHeight="1">
      <c r="A71" s="29"/>
    </row>
    <row r="72" spans="1:1" ht="15.45" customHeight="1"/>
    <row r="73" spans="1:1" ht="15.45" customHeight="1"/>
  </sheetData>
  <mergeCells count="8">
    <mergeCell ref="A36:A44"/>
    <mergeCell ref="A47:A56"/>
    <mergeCell ref="C45:I45"/>
    <mergeCell ref="C57:I57"/>
    <mergeCell ref="C1:H1"/>
    <mergeCell ref="C11:O11"/>
    <mergeCell ref="B47:J47"/>
    <mergeCell ref="B35:J35"/>
  </mergeCells>
  <conditionalFormatting sqref="C13:O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theme="6" tint="0.79998168889431442"/>
        <color theme="9"/>
      </colorScale>
    </cfRule>
    <cfRule type="colorScale" priority="16">
      <colorScale>
        <cfvo type="min"/>
        <cfvo type="max"/>
        <color theme="6" tint="0.59999389629810485"/>
        <color rgb="FFFFEF9C"/>
      </colorScale>
    </cfRule>
    <cfRule type="colorScale" priority="17">
      <colorScale>
        <cfvo type="min"/>
        <cfvo type="max"/>
        <color theme="0" tint="-0.34998626667073579"/>
        <color theme="9"/>
      </colorScale>
    </cfRule>
  </conditionalFormatting>
  <conditionalFormatting sqref="C36:I43">
    <cfRule type="colorScale" priority="2">
      <colorScale>
        <cfvo type="min"/>
        <cfvo type="max"/>
        <color rgb="FFFCFCFF"/>
        <color rgb="FF63BE7B"/>
      </colorScale>
    </cfRule>
    <cfRule type="expression" priority="7">
      <formula>"&gt;0"</formula>
    </cfRule>
    <cfRule type="top10" priority="8" rank="10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55">
    <cfRule type="colorScale" priority="1">
      <colorScale>
        <cfvo type="min"/>
        <cfvo type="max"/>
        <color rgb="FFFCFCFF"/>
        <color rgb="FF63BE7B"/>
      </colorScale>
    </cfRule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43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I42">
    <cfRule type="expression" priority="610">
      <formula>"&gt;0"</formula>
    </cfRule>
    <cfRule type="top10" priority="611" rank="10"/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C41-AF3F-4B7E-9BDD-E2E9B981CA2F}">
  <dimension ref="A1:AG70"/>
  <sheetViews>
    <sheetView showGridLines="0" topLeftCell="A37" zoomScale="130" zoomScaleNormal="130" workbookViewId="0">
      <selection activeCell="K49" sqref="K49"/>
    </sheetView>
  </sheetViews>
  <sheetFormatPr defaultColWidth="8.77734375" defaultRowHeight="14.4"/>
  <cols>
    <col min="1" max="1" width="5.44140625" customWidth="1"/>
    <col min="2" max="2" width="6.33203125" customWidth="1"/>
    <col min="3" max="15" width="7.33203125" customWidth="1"/>
    <col min="19" max="19" width="12.44140625" bestFit="1" customWidth="1"/>
  </cols>
  <sheetData>
    <row r="1" spans="1:33">
      <c r="A1" s="36"/>
      <c r="B1" s="37"/>
      <c r="C1" s="111" t="s">
        <v>21</v>
      </c>
      <c r="D1" s="111"/>
      <c r="E1" s="111"/>
      <c r="F1" s="111"/>
      <c r="G1" s="111"/>
      <c r="H1" s="112"/>
    </row>
    <row r="2" spans="1:33" ht="48" customHeight="1">
      <c r="A2" s="38" t="s">
        <v>1</v>
      </c>
      <c r="B2" s="39"/>
      <c r="C2" s="39" t="s">
        <v>10</v>
      </c>
      <c r="D2" s="39" t="s">
        <v>11</v>
      </c>
      <c r="E2" s="40" t="s">
        <v>2</v>
      </c>
      <c r="F2" s="41" t="s">
        <v>3</v>
      </c>
      <c r="G2" s="41" t="s">
        <v>4</v>
      </c>
      <c r="H2" s="42" t="s">
        <v>5</v>
      </c>
    </row>
    <row r="3" spans="1:33" ht="19.05" customHeight="1">
      <c r="A3" s="43">
        <v>0</v>
      </c>
      <c r="B3" s="44" t="s">
        <v>6</v>
      </c>
      <c r="C3" s="18">
        <f>26.39*0.95</f>
        <v>25.070499999999999</v>
      </c>
      <c r="D3" s="18">
        <v>22.45</v>
      </c>
      <c r="E3" s="35">
        <v>316.6112</v>
      </c>
      <c r="F3" s="23">
        <v>98.876812274669902</v>
      </c>
      <c r="G3" s="23">
        <v>477.02229999999997</v>
      </c>
      <c r="H3" s="50">
        <v>143.3013</v>
      </c>
      <c r="J3" t="s">
        <v>23</v>
      </c>
    </row>
    <row r="4" spans="1:33">
      <c r="A4" s="43">
        <v>1</v>
      </c>
      <c r="B4" s="44" t="s">
        <v>7</v>
      </c>
      <c r="C4" s="18">
        <f>26.9365913923823*0.95</f>
        <v>25.589761822763183</v>
      </c>
      <c r="D4" s="18">
        <v>25.643333333333331</v>
      </c>
      <c r="E4" s="68">
        <v>215.91442049638661</v>
      </c>
      <c r="F4" s="69">
        <v>97.927744797647634</v>
      </c>
      <c r="G4" s="69">
        <v>-707.61161412612023</v>
      </c>
      <c r="H4" s="70">
        <v>44.403157554851418</v>
      </c>
      <c r="T4" s="29"/>
      <c r="U4" s="30"/>
    </row>
    <row r="5" spans="1:33" s="13" customFormat="1" ht="19.05" customHeight="1">
      <c r="A5" s="10">
        <v>-1</v>
      </c>
      <c r="B5" s="14" t="s">
        <v>8</v>
      </c>
      <c r="C5" s="51">
        <f>25.6109341092172*0.95</f>
        <v>24.33038740375634</v>
      </c>
      <c r="D5" s="51">
        <v>20.282413793103451</v>
      </c>
      <c r="E5" s="71">
        <v>204.13424272487285</v>
      </c>
      <c r="F5" s="72">
        <v>79.093524731200404</v>
      </c>
      <c r="G5" s="72">
        <v>-647.511805993488</v>
      </c>
      <c r="H5" s="73">
        <v>49.675081680956012</v>
      </c>
      <c r="T5" s="29"/>
      <c r="U5" s="30"/>
      <c r="V5"/>
      <c r="W5"/>
    </row>
    <row r="6" spans="1:33" ht="15" thickBot="1">
      <c r="A6" s="45">
        <v>-2</v>
      </c>
      <c r="B6" s="46" t="s">
        <v>9</v>
      </c>
      <c r="C6" s="9">
        <f>24.6468010744425*0.95</f>
        <v>23.414461020720374</v>
      </c>
      <c r="D6" s="9">
        <v>17.668999999999997</v>
      </c>
      <c r="E6" s="74">
        <v>195.22879019803059</v>
      </c>
      <c r="F6" s="75">
        <v>69.343169205081125</v>
      </c>
      <c r="G6" s="75">
        <v>-655.37269859686216</v>
      </c>
      <c r="H6" s="76">
        <v>49.393750111608661</v>
      </c>
      <c r="T6" s="29"/>
      <c r="U6" s="64"/>
    </row>
    <row r="7" spans="1:33">
      <c r="T7" s="29"/>
      <c r="U7" s="30"/>
    </row>
    <row r="8" spans="1:33">
      <c r="C8" s="107" t="s">
        <v>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T8" s="29"/>
      <c r="U8" s="30"/>
    </row>
    <row r="9" spans="1:33" ht="15">
      <c r="B9" t="s">
        <v>12</v>
      </c>
      <c r="C9" s="22">
        <v>-0.2</v>
      </c>
      <c r="D9" s="22">
        <v>-0.1</v>
      </c>
      <c r="E9">
        <v>0</v>
      </c>
      <c r="F9" s="22">
        <v>0.05</v>
      </c>
      <c r="G9" s="22">
        <v>0.1</v>
      </c>
      <c r="H9" s="22">
        <v>0.2</v>
      </c>
      <c r="I9" s="22">
        <v>0.3</v>
      </c>
      <c r="J9" s="22">
        <v>0.35</v>
      </c>
      <c r="K9" s="22">
        <v>0.36</v>
      </c>
      <c r="L9" s="22">
        <v>0.4</v>
      </c>
      <c r="M9" s="22">
        <v>0.5</v>
      </c>
      <c r="N9" s="22">
        <v>0.6</v>
      </c>
      <c r="O9" s="22">
        <v>0.7</v>
      </c>
      <c r="P9" s="22">
        <v>0.8</v>
      </c>
      <c r="Q9" s="22">
        <v>0.9</v>
      </c>
      <c r="R9" s="22">
        <v>1</v>
      </c>
      <c r="U9" s="82" t="s">
        <v>24</v>
      </c>
      <c r="V9" s="82"/>
      <c r="X9" s="82"/>
      <c r="Y9" s="82"/>
      <c r="Z9" s="82"/>
      <c r="AA9" s="82"/>
    </row>
    <row r="10" spans="1:33" ht="15">
      <c r="B10" s="22">
        <v>-0.5</v>
      </c>
      <c r="C10" s="7">
        <f>$E$3*$C$9-$F$3*B10+$H$3</f>
        <v>129.41746613733494</v>
      </c>
      <c r="D10" s="7">
        <f>$E$3*$D$9-$F$3*B10+$H$3</f>
        <v>161.07858613733495</v>
      </c>
      <c r="E10" s="7">
        <f>$E$3*$E$9-$F$3*B10+$H$3</f>
        <v>192.73970613733496</v>
      </c>
      <c r="F10">
        <f>$E$3*$F$9-$F$3*B10+$H$3</f>
        <v>208.57026613733495</v>
      </c>
      <c r="G10" s="7">
        <f t="shared" ref="G10:G25" si="0">$E$3*$G$9-$F$3*B10+$H$3</f>
        <v>224.40082613733495</v>
      </c>
      <c r="H10" s="7">
        <f t="shared" ref="H10:H25" si="1">$E$3*$H$9-$F$3*B10+$H$3</f>
        <v>256.06194613733498</v>
      </c>
      <c r="I10" s="7">
        <f t="shared" ref="I10:I25" si="2">$E$3*$I$9-$F$3*B10+$H$3</f>
        <v>287.72306613733497</v>
      </c>
      <c r="J10">
        <f>$E$3*$J$9-$F$3*B10+$H$3</f>
        <v>303.55362613733496</v>
      </c>
      <c r="K10">
        <f>$E$3*$K$9-$F$3*B10+$H$3</f>
        <v>306.71973813733496</v>
      </c>
      <c r="L10" s="7">
        <f t="shared" ref="L10:L25" si="3">$E$3*$L$9-$F$3*B10+$H$3</f>
        <v>319.38418613733495</v>
      </c>
      <c r="M10" s="7">
        <f t="shared" ref="M10:M25" si="4">$E$3*$M$9-$F$3*B10+$H$3</f>
        <v>351.04530613733493</v>
      </c>
      <c r="N10" s="7">
        <f t="shared" ref="N10:N25" si="5">$E$3*$N$9-$F$3*B10+$H$3</f>
        <v>382.70642613733492</v>
      </c>
      <c r="O10" s="7">
        <f t="shared" ref="O10:O25" si="6">$E$3*$O$9-$F$3*B10+$H$3</f>
        <v>414.3675461373349</v>
      </c>
      <c r="P10" s="7">
        <f t="shared" ref="P10:P25" si="7">$E$3*$P$9-$F$3*B10+$H$3</f>
        <v>446.02866613733499</v>
      </c>
      <c r="Q10" s="7">
        <f t="shared" ref="Q10:Q25" si="8">$E$3*$Q$9-$F$3*B10+$H$3</f>
        <v>477.68978613733498</v>
      </c>
      <c r="R10" s="7">
        <f t="shared" ref="R10:R25" si="9">$E$3*$R$9-$F$3*B10+$H$3</f>
        <v>509.35090613733496</v>
      </c>
      <c r="U10" s="28" t="s">
        <v>25</v>
      </c>
      <c r="V10" s="28" t="s">
        <v>26</v>
      </c>
      <c r="W10" s="82">
        <f>($E$3*W12+$H$3)*$C$28-$C$29</f>
        <v>1552.5563987928954</v>
      </c>
      <c r="X10" s="82">
        <f>($E$3*X12+$H$3)*$C$28-$C$29</f>
        <v>1732.6667801513722</v>
      </c>
      <c r="Y10" s="86">
        <f>($E$3*Y12+$H$3)*$C$28-$C$29</f>
        <v>1565.1641254879892</v>
      </c>
      <c r="Z10" s="82">
        <f>($E$3*Z12+$H$3)*$C$28-$C$29</f>
        <v>1768.6888564230676</v>
      </c>
    </row>
    <row r="11" spans="1:33" ht="15">
      <c r="B11" s="22">
        <v>-0.4</v>
      </c>
      <c r="C11" s="7">
        <f t="shared" ref="C11:C24" si="10">$E$3*$C$9-$F$3*B11+$H$3</f>
        <v>119.52978490986797</v>
      </c>
      <c r="D11" s="7">
        <f t="shared" ref="D11:D25" si="11">$E$3*$D$9-$F$3*B11+$H$3</f>
        <v>151.19090490986795</v>
      </c>
      <c r="E11" s="7">
        <f>$E$3*$E$9-$F$3*B11+$H$3</f>
        <v>182.85202490986796</v>
      </c>
      <c r="F11">
        <f t="shared" ref="F11:F25" si="12">$E$3*$F$9-$F$3*B11+$H$3</f>
        <v>198.68258490986796</v>
      </c>
      <c r="G11" s="7">
        <f t="shared" si="0"/>
        <v>214.51314490986795</v>
      </c>
      <c r="H11" s="7">
        <f t="shared" si="1"/>
        <v>246.17426490986796</v>
      </c>
      <c r="I11" s="7">
        <f t="shared" si="2"/>
        <v>277.83538490986791</v>
      </c>
      <c r="J11">
        <f>$E$3*$J$9-$F$3*B11+$H$3</f>
        <v>293.66594490986796</v>
      </c>
      <c r="K11">
        <f t="shared" ref="K11:K25" si="13">$E$3*$K$9-$F$3*B11+$H$3</f>
        <v>296.83205690986796</v>
      </c>
      <c r="L11" s="7">
        <f t="shared" si="3"/>
        <v>309.49650490986801</v>
      </c>
      <c r="M11" s="7">
        <f t="shared" si="4"/>
        <v>341.15762490986799</v>
      </c>
      <c r="N11" s="7">
        <f t="shared" si="5"/>
        <v>372.81874490986797</v>
      </c>
      <c r="O11" s="7">
        <f t="shared" si="6"/>
        <v>404.47986490986796</v>
      </c>
      <c r="P11" s="7">
        <f t="shared" si="7"/>
        <v>436.14098490986794</v>
      </c>
      <c r="Q11" s="7">
        <f t="shared" si="8"/>
        <v>467.80210490986792</v>
      </c>
      <c r="R11" s="7">
        <f t="shared" si="9"/>
        <v>499.4632249098679</v>
      </c>
      <c r="U11" s="28" t="s">
        <v>25</v>
      </c>
      <c r="V11" s="28" t="s">
        <v>27</v>
      </c>
      <c r="W11" s="64"/>
      <c r="X11" s="64"/>
      <c r="Z11" s="63"/>
      <c r="AA11" s="82">
        <f t="shared" ref="AA11:AG11" si="14">($E$3*AA12+$H$3)*$C$28-$C$29*0.5</f>
        <v>1231.2544920005141</v>
      </c>
      <c r="AB11" s="82">
        <f t="shared" si="14"/>
        <v>1411.3648733589907</v>
      </c>
      <c r="AC11" s="82">
        <f t="shared" si="14"/>
        <v>1275.5616458146994</v>
      </c>
      <c r="AD11" s="82">
        <f t="shared" si="14"/>
        <v>1339.3207208156002</v>
      </c>
      <c r="AE11" s="82">
        <f t="shared" si="14"/>
        <v>1357.3317589514479</v>
      </c>
      <c r="AF11" s="82">
        <f t="shared" si="14"/>
        <v>1360.9339665786172</v>
      </c>
      <c r="AG11" s="82">
        <f t="shared" si="14"/>
        <v>1368.1383818329562</v>
      </c>
    </row>
    <row r="12" spans="1:33">
      <c r="B12" s="22">
        <v>-0.3</v>
      </c>
      <c r="C12" s="7">
        <f t="shared" si="10"/>
        <v>109.64210368240097</v>
      </c>
      <c r="D12" s="7">
        <f t="shared" si="11"/>
        <v>141.30322368240095</v>
      </c>
      <c r="E12" s="7">
        <f t="shared" ref="E12:E25" si="15">$E$3*$E$9-$F$3*B12+$H$3</f>
        <v>172.96434368240097</v>
      </c>
      <c r="F12">
        <f t="shared" si="12"/>
        <v>188.79490368240096</v>
      </c>
      <c r="G12" s="7">
        <f t="shared" si="0"/>
        <v>204.62546368240095</v>
      </c>
      <c r="H12" s="7">
        <f t="shared" si="1"/>
        <v>236.28658368240096</v>
      </c>
      <c r="I12" s="7">
        <f t="shared" si="2"/>
        <v>267.94770368240097</v>
      </c>
      <c r="J12">
        <f t="shared" ref="J12:J25" si="16">$E$3*$J$9-$F$3*B12+$H$3</f>
        <v>283.77826368240096</v>
      </c>
      <c r="K12">
        <f t="shared" si="13"/>
        <v>286.94437568240096</v>
      </c>
      <c r="L12" s="7">
        <f t="shared" si="3"/>
        <v>299.60882368240095</v>
      </c>
      <c r="M12" s="7">
        <f t="shared" si="4"/>
        <v>331.26994368240094</v>
      </c>
      <c r="N12" s="7">
        <f t="shared" si="5"/>
        <v>362.93106368240092</v>
      </c>
      <c r="O12" s="7">
        <f t="shared" si="6"/>
        <v>394.59218368240096</v>
      </c>
      <c r="P12" s="7">
        <f t="shared" si="7"/>
        <v>426.253303682401</v>
      </c>
      <c r="Q12" s="7">
        <f t="shared" si="8"/>
        <v>457.91442368240098</v>
      </c>
      <c r="R12" s="7">
        <f t="shared" si="9"/>
        <v>489.57554368240096</v>
      </c>
      <c r="U12" s="28"/>
      <c r="V12" s="81"/>
      <c r="W12" s="84">
        <v>0.3</v>
      </c>
      <c r="X12" s="85">
        <v>0.35</v>
      </c>
      <c r="Y12" s="85">
        <v>0.30349999999999999</v>
      </c>
      <c r="Z12" s="85">
        <v>0.36</v>
      </c>
      <c r="AA12" s="85">
        <v>0.05</v>
      </c>
      <c r="AB12" s="85">
        <v>0.1</v>
      </c>
      <c r="AC12" s="92">
        <v>6.2300000000000001E-2</v>
      </c>
      <c r="AD12" s="85">
        <v>0.08</v>
      </c>
      <c r="AE12" s="85">
        <v>8.5000000000000006E-2</v>
      </c>
      <c r="AF12" s="85">
        <v>8.5999999999999993E-2</v>
      </c>
      <c r="AG12" s="85">
        <v>8.7999999999999995E-2</v>
      </c>
    </row>
    <row r="13" spans="1:33">
      <c r="B13" s="22">
        <v>-0.2</v>
      </c>
      <c r="C13" s="7">
        <f t="shared" si="10"/>
        <v>99.754422454933973</v>
      </c>
      <c r="D13" s="7">
        <f t="shared" si="11"/>
        <v>131.41554245493398</v>
      </c>
      <c r="E13" s="7">
        <f t="shared" si="15"/>
        <v>163.07666245493397</v>
      </c>
      <c r="F13">
        <f t="shared" si="12"/>
        <v>178.90722245493399</v>
      </c>
      <c r="G13" s="7">
        <f t="shared" si="0"/>
        <v>194.73778245493398</v>
      </c>
      <c r="H13" s="7">
        <f t="shared" si="1"/>
        <v>226.39890245493399</v>
      </c>
      <c r="I13" s="7">
        <f t="shared" si="2"/>
        <v>258.06002245493397</v>
      </c>
      <c r="J13">
        <f t="shared" si="16"/>
        <v>273.89058245493402</v>
      </c>
      <c r="K13">
        <f t="shared" si="13"/>
        <v>277.05669445493402</v>
      </c>
      <c r="L13" s="7">
        <f t="shared" si="3"/>
        <v>289.72114245493401</v>
      </c>
      <c r="M13" s="7">
        <f t="shared" si="4"/>
        <v>321.38226245493399</v>
      </c>
      <c r="N13" s="7">
        <f t="shared" si="5"/>
        <v>353.04338245493398</v>
      </c>
      <c r="O13" s="7">
        <f t="shared" si="6"/>
        <v>384.70450245493396</v>
      </c>
      <c r="P13" s="7">
        <f t="shared" si="7"/>
        <v>416.36562245493394</v>
      </c>
      <c r="Q13" s="7">
        <f t="shared" si="8"/>
        <v>448.02674245493404</v>
      </c>
      <c r="R13" s="7">
        <f t="shared" si="9"/>
        <v>479.68786245493402</v>
      </c>
      <c r="S13" s="28"/>
      <c r="T13" s="81"/>
      <c r="U13" s="64"/>
      <c r="V13" s="64"/>
      <c r="W13" s="64"/>
      <c r="X13" s="63"/>
      <c r="Y13" s="63"/>
      <c r="Z13" s="63"/>
    </row>
    <row r="14" spans="1:33" ht="15">
      <c r="B14" s="22">
        <v>-0.1</v>
      </c>
      <c r="C14" s="7">
        <f t="shared" si="10"/>
        <v>89.866741227466989</v>
      </c>
      <c r="D14" s="7">
        <f t="shared" si="11"/>
        <v>121.52786122746699</v>
      </c>
      <c r="E14" s="7">
        <f t="shared" si="15"/>
        <v>153.188981227467</v>
      </c>
      <c r="F14">
        <f t="shared" si="12"/>
        <v>169.01954122746699</v>
      </c>
      <c r="G14" s="7">
        <f t="shared" si="0"/>
        <v>184.85010122746701</v>
      </c>
      <c r="H14" s="7">
        <f t="shared" si="1"/>
        <v>216.51122122746699</v>
      </c>
      <c r="I14" s="7">
        <f t="shared" si="2"/>
        <v>248.17234122746697</v>
      </c>
      <c r="J14">
        <f t="shared" si="16"/>
        <v>264.00290122746696</v>
      </c>
      <c r="K14">
        <f t="shared" si="13"/>
        <v>267.16901322746696</v>
      </c>
      <c r="L14" s="7">
        <f t="shared" si="3"/>
        <v>279.83346122746696</v>
      </c>
      <c r="M14" s="7">
        <f t="shared" si="4"/>
        <v>311.49458122746699</v>
      </c>
      <c r="N14" s="7">
        <f t="shared" si="5"/>
        <v>343.15570122746698</v>
      </c>
      <c r="O14" s="7">
        <f t="shared" si="6"/>
        <v>374.81682122746702</v>
      </c>
      <c r="P14" s="7">
        <f t="shared" si="7"/>
        <v>406.477941227467</v>
      </c>
      <c r="Q14" s="7">
        <f t="shared" si="8"/>
        <v>438.13906122746698</v>
      </c>
      <c r="R14" s="7">
        <f t="shared" si="9"/>
        <v>469.80018122746696</v>
      </c>
      <c r="S14" s="28"/>
      <c r="T14" s="81"/>
      <c r="U14" s="64" t="s">
        <v>33</v>
      </c>
      <c r="V14" s="64"/>
      <c r="W14" s="64"/>
      <c r="X14" s="63"/>
      <c r="Y14" s="63"/>
      <c r="Z14" s="63"/>
      <c r="AA14" s="82"/>
    </row>
    <row r="15" spans="1:33" ht="15">
      <c r="B15" s="22">
        <v>0</v>
      </c>
      <c r="C15" s="7">
        <f t="shared" si="10"/>
        <v>79.979060000000004</v>
      </c>
      <c r="D15" s="7">
        <f t="shared" si="11"/>
        <v>111.64018</v>
      </c>
      <c r="E15" s="7">
        <f t="shared" si="15"/>
        <v>143.3013</v>
      </c>
      <c r="F15">
        <f t="shared" si="12"/>
        <v>159.13185999999999</v>
      </c>
      <c r="G15" s="7">
        <f t="shared" si="0"/>
        <v>174.96242000000001</v>
      </c>
      <c r="H15" s="7">
        <f t="shared" si="1"/>
        <v>206.62353999999999</v>
      </c>
      <c r="I15" s="7">
        <f t="shared" si="2"/>
        <v>238.28465999999997</v>
      </c>
      <c r="J15">
        <f t="shared" si="16"/>
        <v>254.11521999999999</v>
      </c>
      <c r="K15">
        <f t="shared" si="13"/>
        <v>257.28133200000002</v>
      </c>
      <c r="L15" s="7">
        <f t="shared" si="3"/>
        <v>269.94578000000001</v>
      </c>
      <c r="M15" s="7">
        <f t="shared" si="4"/>
        <v>301.6069</v>
      </c>
      <c r="N15" s="7">
        <f t="shared" si="5"/>
        <v>333.26801999999998</v>
      </c>
      <c r="O15" s="7">
        <f t="shared" si="6"/>
        <v>364.92913999999996</v>
      </c>
      <c r="P15" s="7">
        <f t="shared" si="7"/>
        <v>396.59026</v>
      </c>
      <c r="Q15" s="7">
        <f t="shared" si="8"/>
        <v>428.25138000000004</v>
      </c>
      <c r="R15" s="7">
        <f t="shared" si="9"/>
        <v>459.91250000000002</v>
      </c>
      <c r="S15" s="28"/>
      <c r="T15" s="81"/>
      <c r="U15" s="64"/>
      <c r="V15" s="28" t="s">
        <v>26</v>
      </c>
      <c r="W15" s="82">
        <f t="shared" ref="W15:AB15" si="17">(-$F$3*W17+$H$3)*$C$28-$C$29</f>
        <v>921.87794864401076</v>
      </c>
      <c r="X15" s="82">
        <f t="shared" si="17"/>
        <v>1034.3739081445037</v>
      </c>
      <c r="Y15" s="82">
        <f t="shared" si="17"/>
        <v>1146.8698676449967</v>
      </c>
      <c r="Z15" s="82">
        <f t="shared" si="17"/>
        <v>1200.7554322457331</v>
      </c>
      <c r="AA15" s="82">
        <f t="shared" si="17"/>
        <v>1315.6138068957366</v>
      </c>
      <c r="AB15" s="82">
        <f t="shared" si="17"/>
        <v>1324.388491736775</v>
      </c>
      <c r="AC15" s="64"/>
    </row>
    <row r="16" spans="1:33">
      <c r="B16" s="22">
        <v>0.1</v>
      </c>
      <c r="C16" s="7">
        <f t="shared" si="10"/>
        <v>70.091378772533005</v>
      </c>
      <c r="D16" s="7">
        <f t="shared" si="11"/>
        <v>101.752498772533</v>
      </c>
      <c r="E16" s="7">
        <f t="shared" si="15"/>
        <v>133.413618772533</v>
      </c>
      <c r="F16">
        <f t="shared" si="12"/>
        <v>149.24417877253302</v>
      </c>
      <c r="G16" s="7">
        <f t="shared" si="0"/>
        <v>165.07473877253301</v>
      </c>
      <c r="H16" s="7">
        <f t="shared" si="1"/>
        <v>196.73585877253299</v>
      </c>
      <c r="I16" s="7">
        <f t="shared" si="2"/>
        <v>228.396978772533</v>
      </c>
      <c r="J16">
        <f t="shared" si="16"/>
        <v>244.22753877253299</v>
      </c>
      <c r="K16">
        <f t="shared" si="13"/>
        <v>247.39365077253299</v>
      </c>
      <c r="L16" s="7">
        <f t="shared" si="3"/>
        <v>260.05809877253301</v>
      </c>
      <c r="M16" s="7">
        <f t="shared" si="4"/>
        <v>291.719218772533</v>
      </c>
      <c r="N16" s="7">
        <f t="shared" si="5"/>
        <v>323.38033877253298</v>
      </c>
      <c r="O16" s="7">
        <f t="shared" si="6"/>
        <v>355.04145877253302</v>
      </c>
      <c r="P16" s="7">
        <f t="shared" si="7"/>
        <v>386.702578772533</v>
      </c>
      <c r="Q16" s="7">
        <f t="shared" si="8"/>
        <v>418.36369877253298</v>
      </c>
      <c r="R16" s="7">
        <f t="shared" si="9"/>
        <v>450.02481877253297</v>
      </c>
      <c r="S16" s="28"/>
      <c r="T16" s="81"/>
      <c r="U16" s="64"/>
      <c r="V16" s="28" t="s">
        <v>27</v>
      </c>
      <c r="W16" s="64"/>
      <c r="X16" s="64"/>
      <c r="Y16" s="63"/>
      <c r="Z16" s="63"/>
      <c r="AC16">
        <f>(-$F$3*AC17+$H$3)*$C$28-$C$29*0.5</f>
        <v>1163.6400701425312</v>
      </c>
      <c r="AD16">
        <f>(-$F$3*AD17+$H$3)*$C$28-$C$29*0.5</f>
        <v>1219.8880498927779</v>
      </c>
      <c r="AE16">
        <f>(-$F$3*AE17+$H$3)*$C$28-$C$29*0.5</f>
        <v>1200.763736777694</v>
      </c>
      <c r="AF16">
        <f>(-$F$3*AF17+$H$3)*$C$28-$C$29*0.5</f>
        <v>1253.6368377429258</v>
      </c>
      <c r="AG16">
        <f>(-$F$3*AG17+$H$3)*$C$28-$C$29*0.5</f>
        <v>1262.5240185434643</v>
      </c>
    </row>
    <row r="17" spans="1:33">
      <c r="B17" s="22">
        <v>0.2</v>
      </c>
      <c r="C17" s="7">
        <f t="shared" si="10"/>
        <v>60.203697545066007</v>
      </c>
      <c r="D17" s="7">
        <f t="shared" si="11"/>
        <v>91.864817545066018</v>
      </c>
      <c r="E17" s="7">
        <f t="shared" si="15"/>
        <v>123.52593754506601</v>
      </c>
      <c r="F17">
        <f t="shared" si="12"/>
        <v>139.35649754506602</v>
      </c>
      <c r="G17" s="7">
        <f t="shared" si="0"/>
        <v>155.18705754506601</v>
      </c>
      <c r="H17" s="7">
        <f t="shared" si="1"/>
        <v>186.84817754506602</v>
      </c>
      <c r="I17" s="7">
        <f t="shared" si="2"/>
        <v>218.509297545066</v>
      </c>
      <c r="J17">
        <f t="shared" si="16"/>
        <v>234.33985754506602</v>
      </c>
      <c r="K17">
        <f t="shared" si="13"/>
        <v>237.50596954506602</v>
      </c>
      <c r="L17" s="7">
        <f t="shared" si="3"/>
        <v>250.17041754506602</v>
      </c>
      <c r="M17" s="7">
        <f t="shared" si="4"/>
        <v>281.831537545066</v>
      </c>
      <c r="N17" s="7">
        <f t="shared" si="5"/>
        <v>313.49265754506598</v>
      </c>
      <c r="O17" s="7">
        <f t="shared" si="6"/>
        <v>345.15377754506596</v>
      </c>
      <c r="P17" s="7">
        <f t="shared" si="7"/>
        <v>376.81489754506606</v>
      </c>
      <c r="Q17" s="7">
        <f t="shared" si="8"/>
        <v>408.47601754506604</v>
      </c>
      <c r="R17" s="7">
        <f t="shared" si="9"/>
        <v>440.13713754506603</v>
      </c>
      <c r="S17" s="28"/>
      <c r="T17" s="81"/>
      <c r="U17" s="64"/>
      <c r="V17" s="64"/>
      <c r="W17" s="85">
        <v>-0.4</v>
      </c>
      <c r="X17" s="85">
        <v>-0.5</v>
      </c>
      <c r="Y17" s="85">
        <v>-0.6</v>
      </c>
      <c r="Z17" s="92">
        <v>-0.64790000000000003</v>
      </c>
      <c r="AA17" s="85">
        <v>-0.75</v>
      </c>
      <c r="AB17" s="85">
        <v>-0.75780000000000003</v>
      </c>
      <c r="AC17" s="85">
        <v>-0.1</v>
      </c>
      <c r="AD17" s="85">
        <v>-0.15</v>
      </c>
      <c r="AE17" s="92">
        <v>-0.13300000000000001</v>
      </c>
      <c r="AF17" s="85">
        <v>-0.18</v>
      </c>
      <c r="AG17" s="85">
        <v>-0.18790000000000001</v>
      </c>
    </row>
    <row r="18" spans="1:33">
      <c r="B18" s="22">
        <v>0.3</v>
      </c>
      <c r="C18" s="7">
        <f t="shared" si="10"/>
        <v>50.316016317599036</v>
      </c>
      <c r="D18" s="7">
        <f t="shared" si="11"/>
        <v>81.977136317599033</v>
      </c>
      <c r="E18" s="7">
        <f t="shared" si="15"/>
        <v>113.63825631759903</v>
      </c>
      <c r="F18">
        <f t="shared" si="12"/>
        <v>129.46881631759902</v>
      </c>
      <c r="G18" s="7">
        <f t="shared" si="0"/>
        <v>145.29937631759904</v>
      </c>
      <c r="H18" s="7">
        <f t="shared" si="1"/>
        <v>176.96049631759902</v>
      </c>
      <c r="I18" s="7">
        <f t="shared" si="2"/>
        <v>208.62161631759903</v>
      </c>
      <c r="J18">
        <f t="shared" si="16"/>
        <v>224.45217631759903</v>
      </c>
      <c r="K18">
        <f t="shared" si="13"/>
        <v>227.61828831759902</v>
      </c>
      <c r="L18" s="7">
        <f t="shared" si="3"/>
        <v>240.28273631759902</v>
      </c>
      <c r="M18" s="7">
        <f t="shared" si="4"/>
        <v>271.94385631759906</v>
      </c>
      <c r="N18" s="7">
        <f t="shared" si="5"/>
        <v>303.60497631759904</v>
      </c>
      <c r="O18" s="7">
        <f t="shared" si="6"/>
        <v>335.26609631759902</v>
      </c>
      <c r="P18" s="7">
        <f t="shared" si="7"/>
        <v>366.927216317599</v>
      </c>
      <c r="Q18" s="7">
        <f t="shared" si="8"/>
        <v>398.58833631759904</v>
      </c>
      <c r="R18" s="7">
        <f t="shared" si="9"/>
        <v>430.24945631759897</v>
      </c>
      <c r="S18" s="27"/>
      <c r="T18" s="28"/>
      <c r="U18" s="27"/>
      <c r="V18" s="28"/>
      <c r="W18" s="28"/>
      <c r="X18" s="28"/>
      <c r="Y18" s="28"/>
      <c r="Z18" s="28"/>
    </row>
    <row r="19" spans="1:33" ht="15.6">
      <c r="B19" s="22">
        <v>0.4</v>
      </c>
      <c r="C19" s="7">
        <f t="shared" si="10"/>
        <v>40.428335090132038</v>
      </c>
      <c r="D19" s="7">
        <f t="shared" si="11"/>
        <v>72.089455090132034</v>
      </c>
      <c r="E19" s="7">
        <f t="shared" si="15"/>
        <v>103.75057509013203</v>
      </c>
      <c r="F19">
        <f t="shared" si="12"/>
        <v>119.58113509013202</v>
      </c>
      <c r="G19" s="7">
        <f t="shared" si="0"/>
        <v>135.41169509013204</v>
      </c>
      <c r="H19" s="7">
        <f t="shared" si="1"/>
        <v>167.07281509013202</v>
      </c>
      <c r="I19" s="7">
        <f t="shared" si="2"/>
        <v>198.73393509013204</v>
      </c>
      <c r="J19">
        <f t="shared" si="16"/>
        <v>214.56449509013203</v>
      </c>
      <c r="K19">
        <f t="shared" si="13"/>
        <v>217.73060709013203</v>
      </c>
      <c r="L19" s="7">
        <f t="shared" si="3"/>
        <v>230.39505509013202</v>
      </c>
      <c r="M19" s="7">
        <f t="shared" si="4"/>
        <v>262.056175090132</v>
      </c>
      <c r="N19" s="7">
        <f t="shared" si="5"/>
        <v>293.71729509013198</v>
      </c>
      <c r="O19" s="7">
        <f t="shared" si="6"/>
        <v>325.37841509013202</v>
      </c>
      <c r="P19" s="7">
        <f t="shared" si="7"/>
        <v>357.03953509013206</v>
      </c>
      <c r="Q19" s="7">
        <f t="shared" si="8"/>
        <v>388.70065509013205</v>
      </c>
      <c r="R19" s="7">
        <f t="shared" si="9"/>
        <v>420.36177509013203</v>
      </c>
      <c r="T19" s="83"/>
      <c r="U19" s="83"/>
      <c r="V19" s="83"/>
      <c r="W19" s="83"/>
      <c r="X19" s="83"/>
      <c r="Y19" s="83"/>
      <c r="Z19" s="83"/>
      <c r="AA19" s="55"/>
    </row>
    <row r="20" spans="1:33">
      <c r="B20" s="22">
        <v>0.5</v>
      </c>
      <c r="C20" s="7">
        <f t="shared" si="10"/>
        <v>30.540653862665039</v>
      </c>
      <c r="D20" s="7">
        <f t="shared" si="11"/>
        <v>62.20177386266505</v>
      </c>
      <c r="E20" s="7">
        <f t="shared" si="15"/>
        <v>93.862893862665047</v>
      </c>
      <c r="F20">
        <f t="shared" si="12"/>
        <v>109.69345386266505</v>
      </c>
      <c r="G20" s="7">
        <f t="shared" si="0"/>
        <v>125.52401386266504</v>
      </c>
      <c r="H20" s="7">
        <f t="shared" si="1"/>
        <v>157.18513386266505</v>
      </c>
      <c r="I20" s="7">
        <f t="shared" si="2"/>
        <v>188.84625386266504</v>
      </c>
      <c r="J20">
        <f t="shared" si="16"/>
        <v>204.67681386266503</v>
      </c>
      <c r="K20">
        <f t="shared" si="13"/>
        <v>207.84292586266503</v>
      </c>
      <c r="L20" s="7">
        <f t="shared" si="3"/>
        <v>220.50737386266505</v>
      </c>
      <c r="M20" s="7">
        <f t="shared" si="4"/>
        <v>252.16849386266506</v>
      </c>
      <c r="N20" s="7">
        <f t="shared" si="5"/>
        <v>283.82961386266504</v>
      </c>
      <c r="O20" s="7">
        <f t="shared" si="6"/>
        <v>315.49073386266502</v>
      </c>
      <c r="P20" s="7">
        <f t="shared" si="7"/>
        <v>347.15185386266501</v>
      </c>
      <c r="Q20" s="7">
        <f t="shared" si="8"/>
        <v>378.8129738626651</v>
      </c>
      <c r="R20" s="7">
        <f t="shared" si="9"/>
        <v>410.47409386266509</v>
      </c>
    </row>
    <row r="21" spans="1:33">
      <c r="B21" s="22">
        <v>0.6</v>
      </c>
      <c r="C21" s="7">
        <f t="shared" si="10"/>
        <v>20.652972635198068</v>
      </c>
      <c r="D21" s="7">
        <f t="shared" si="11"/>
        <v>52.314092635198065</v>
      </c>
      <c r="E21" s="7">
        <f t="shared" si="15"/>
        <v>83.975212635198062</v>
      </c>
      <c r="F21">
        <f t="shared" si="12"/>
        <v>99.805772635198053</v>
      </c>
      <c r="G21" s="7">
        <f t="shared" si="0"/>
        <v>115.63633263519806</v>
      </c>
      <c r="H21" s="7">
        <f t="shared" si="1"/>
        <v>147.29745263519806</v>
      </c>
      <c r="I21" s="7">
        <f t="shared" si="2"/>
        <v>178.95857263519804</v>
      </c>
      <c r="J21">
        <f t="shared" si="16"/>
        <v>194.78913263519806</v>
      </c>
      <c r="K21">
        <f t="shared" si="13"/>
        <v>197.95524463519806</v>
      </c>
      <c r="L21" s="7">
        <f t="shared" si="3"/>
        <v>210.61969263519808</v>
      </c>
      <c r="M21" s="7">
        <f t="shared" si="4"/>
        <v>242.28081263519806</v>
      </c>
      <c r="N21" s="7">
        <f t="shared" si="5"/>
        <v>273.94193263519804</v>
      </c>
      <c r="O21" s="7">
        <f t="shared" si="6"/>
        <v>305.60305263519808</v>
      </c>
      <c r="P21" s="7">
        <f t="shared" si="7"/>
        <v>337.26417263519807</v>
      </c>
      <c r="Q21" s="7">
        <f t="shared" si="8"/>
        <v>368.92529263519805</v>
      </c>
      <c r="R21" s="7">
        <f t="shared" si="9"/>
        <v>400.58641263519803</v>
      </c>
    </row>
    <row r="22" spans="1:33">
      <c r="B22" s="22">
        <v>0.7</v>
      </c>
      <c r="C22" s="7">
        <f t="shared" si="10"/>
        <v>10.76529140773107</v>
      </c>
      <c r="D22" s="7">
        <f t="shared" si="11"/>
        <v>42.426411407731081</v>
      </c>
      <c r="E22" s="7">
        <f t="shared" si="15"/>
        <v>74.087531407731078</v>
      </c>
      <c r="F22">
        <f t="shared" si="12"/>
        <v>89.918091407731083</v>
      </c>
      <c r="G22" s="7">
        <f t="shared" si="0"/>
        <v>105.74865140773107</v>
      </c>
      <c r="H22" s="7">
        <f t="shared" si="1"/>
        <v>137.40977140773109</v>
      </c>
      <c r="I22" s="7">
        <f t="shared" si="2"/>
        <v>169.07089140773107</v>
      </c>
      <c r="J22">
        <f t="shared" si="16"/>
        <v>184.90145140773109</v>
      </c>
      <c r="K22">
        <f t="shared" si="13"/>
        <v>188.06756340773109</v>
      </c>
      <c r="L22" s="7">
        <f t="shared" si="3"/>
        <v>200.73201140773108</v>
      </c>
      <c r="M22" s="7">
        <f t="shared" si="4"/>
        <v>232.39313140773106</v>
      </c>
      <c r="N22" s="7">
        <f t="shared" si="5"/>
        <v>264.05425140773104</v>
      </c>
      <c r="O22" s="7">
        <f t="shared" si="6"/>
        <v>295.71537140773103</v>
      </c>
      <c r="P22" s="7">
        <f t="shared" si="7"/>
        <v>327.37649140773112</v>
      </c>
      <c r="Q22" s="7">
        <f t="shared" si="8"/>
        <v>359.03761140773111</v>
      </c>
      <c r="R22" s="7">
        <f t="shared" si="9"/>
        <v>390.69873140773109</v>
      </c>
    </row>
    <row r="23" spans="1:33">
      <c r="B23" s="22">
        <v>0.8</v>
      </c>
      <c r="C23" s="7">
        <f t="shared" si="10"/>
        <v>0.877610180264071</v>
      </c>
      <c r="D23" s="7">
        <f t="shared" si="11"/>
        <v>32.538730180264068</v>
      </c>
      <c r="E23" s="7">
        <f t="shared" si="15"/>
        <v>64.199850180264065</v>
      </c>
      <c r="F23">
        <f t="shared" si="12"/>
        <v>80.030410180264056</v>
      </c>
      <c r="G23" s="7">
        <f t="shared" si="0"/>
        <v>95.860970180264061</v>
      </c>
      <c r="H23" s="7">
        <f t="shared" si="1"/>
        <v>127.52209018026406</v>
      </c>
      <c r="I23" s="7">
        <f t="shared" si="2"/>
        <v>159.18321018026404</v>
      </c>
      <c r="J23">
        <f t="shared" si="16"/>
        <v>175.01377018026406</v>
      </c>
      <c r="K23">
        <f t="shared" si="13"/>
        <v>178.17988218026406</v>
      </c>
      <c r="L23" s="7">
        <f t="shared" si="3"/>
        <v>190.84433018026408</v>
      </c>
      <c r="M23" s="7">
        <f t="shared" si="4"/>
        <v>222.50545018026406</v>
      </c>
      <c r="N23" s="7">
        <f t="shared" si="5"/>
        <v>254.16657018026405</v>
      </c>
      <c r="O23" s="7">
        <f t="shared" si="6"/>
        <v>285.82769018026409</v>
      </c>
      <c r="P23" s="7">
        <f t="shared" si="7"/>
        <v>317.48881018026407</v>
      </c>
      <c r="Q23" s="7">
        <f t="shared" si="8"/>
        <v>349.14993018026405</v>
      </c>
      <c r="R23" s="7">
        <f t="shared" si="9"/>
        <v>380.81105018026403</v>
      </c>
    </row>
    <row r="24" spans="1:33">
      <c r="B24" s="22">
        <v>0.9</v>
      </c>
      <c r="C24" s="7">
        <f t="shared" si="10"/>
        <v>-9.0100710472029277</v>
      </c>
      <c r="D24" s="7">
        <f t="shared" si="11"/>
        <v>22.651048952797083</v>
      </c>
      <c r="E24" s="7">
        <f t="shared" si="15"/>
        <v>54.31216895279708</v>
      </c>
      <c r="F24">
        <f t="shared" si="12"/>
        <v>70.142728952797086</v>
      </c>
      <c r="G24" s="7">
        <f t="shared" si="0"/>
        <v>85.973288952797077</v>
      </c>
      <c r="H24" s="7">
        <f t="shared" si="1"/>
        <v>117.63440895279709</v>
      </c>
      <c r="I24" s="7">
        <f t="shared" si="2"/>
        <v>149.29552895279707</v>
      </c>
      <c r="J24">
        <f t="shared" si="16"/>
        <v>165.12608895279709</v>
      </c>
      <c r="K24">
        <f t="shared" si="13"/>
        <v>168.29220095279709</v>
      </c>
      <c r="L24" s="7">
        <f t="shared" si="3"/>
        <v>180.95664895279708</v>
      </c>
      <c r="M24" s="7">
        <f t="shared" si="4"/>
        <v>212.61776895279706</v>
      </c>
      <c r="N24" s="7">
        <f t="shared" si="5"/>
        <v>244.27888895279705</v>
      </c>
      <c r="O24" s="7">
        <f t="shared" si="6"/>
        <v>275.94000895279703</v>
      </c>
      <c r="P24" s="7">
        <f t="shared" si="7"/>
        <v>307.60112895279713</v>
      </c>
      <c r="Q24" s="7">
        <f t="shared" si="8"/>
        <v>339.26224895279711</v>
      </c>
      <c r="R24" s="7">
        <f t="shared" si="9"/>
        <v>370.92336895279709</v>
      </c>
    </row>
    <row r="25" spans="1:33">
      <c r="B25" s="22">
        <v>1</v>
      </c>
      <c r="C25" s="7">
        <f>$E$3*$C$9-$F$3*B25+$H$3</f>
        <v>-18.897752274669898</v>
      </c>
      <c r="D25" s="7">
        <f t="shared" si="11"/>
        <v>12.763367725330085</v>
      </c>
      <c r="E25" s="7">
        <f t="shared" si="15"/>
        <v>44.424487725330096</v>
      </c>
      <c r="F25">
        <f t="shared" si="12"/>
        <v>60.255047725330101</v>
      </c>
      <c r="G25" s="7">
        <f t="shared" si="0"/>
        <v>76.085607725330092</v>
      </c>
      <c r="H25" s="7">
        <f t="shared" si="1"/>
        <v>107.74672772533009</v>
      </c>
      <c r="I25" s="7">
        <f t="shared" si="2"/>
        <v>139.4078477253301</v>
      </c>
      <c r="J25">
        <f t="shared" si="16"/>
        <v>155.23840772533009</v>
      </c>
      <c r="K25">
        <f t="shared" si="13"/>
        <v>158.40451972533009</v>
      </c>
      <c r="L25" s="7">
        <f t="shared" si="3"/>
        <v>171.06896772533008</v>
      </c>
      <c r="M25" s="7">
        <f t="shared" si="4"/>
        <v>202.73008772533009</v>
      </c>
      <c r="N25" s="7">
        <f t="shared" si="5"/>
        <v>234.39120772533008</v>
      </c>
      <c r="O25" s="7">
        <f t="shared" si="6"/>
        <v>266.05232772533009</v>
      </c>
      <c r="P25" s="7">
        <f t="shared" si="7"/>
        <v>297.71344772533007</v>
      </c>
      <c r="Q25" s="7">
        <f t="shared" si="8"/>
        <v>329.37456772533011</v>
      </c>
      <c r="R25" s="7">
        <f t="shared" si="9"/>
        <v>361.03568772533009</v>
      </c>
    </row>
    <row r="27" spans="1:33">
      <c r="B27" t="s">
        <v>13</v>
      </c>
      <c r="C27">
        <v>7.3899999999999993E-2</v>
      </c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  <c r="N27">
        <v>9</v>
      </c>
      <c r="O27">
        <v>10</v>
      </c>
      <c r="P27">
        <v>11</v>
      </c>
      <c r="Q27">
        <v>12</v>
      </c>
      <c r="R27">
        <v>13</v>
      </c>
      <c r="S27">
        <v>14</v>
      </c>
      <c r="T27">
        <v>15</v>
      </c>
      <c r="U27">
        <v>16</v>
      </c>
      <c r="V27">
        <v>17</v>
      </c>
      <c r="W27">
        <v>18</v>
      </c>
      <c r="X27">
        <v>19</v>
      </c>
      <c r="Y27">
        <v>20</v>
      </c>
    </row>
    <row r="28" spans="1:33">
      <c r="B28" t="s">
        <v>14</v>
      </c>
      <c r="C28">
        <v>11.377385345715901</v>
      </c>
      <c r="E28">
        <f>SUM(F28:Y28)</f>
        <v>10.280337495121316</v>
      </c>
      <c r="F28">
        <f>1/(1+$C$27)^F27</f>
        <v>0.93118539901294339</v>
      </c>
      <c r="G28">
        <f t="shared" ref="G28:S28" si="18">1/(1+$C$27)^G27</f>
        <v>0.86710624733489461</v>
      </c>
      <c r="H28">
        <f t="shared" si="18"/>
        <v>0.80743667691115995</v>
      </c>
      <c r="I28">
        <f t="shared" si="18"/>
        <v>0.75187324416720347</v>
      </c>
      <c r="J28">
        <f t="shared" si="18"/>
        <v>0.70013338687699356</v>
      </c>
      <c r="K28">
        <f t="shared" si="18"/>
        <v>0.65195398722133679</v>
      </c>
      <c r="L28">
        <f t="shared" si="18"/>
        <v>0.60709003372878001</v>
      </c>
      <c r="M28">
        <f t="shared" si="18"/>
        <v>0.5653133752945152</v>
      </c>
      <c r="N28">
        <f t="shared" si="18"/>
        <v>0.52641156094097696</v>
      </c>
      <c r="O28">
        <f t="shared" si="18"/>
        <v>0.49018675941985007</v>
      </c>
      <c r="P28">
        <f t="shared" si="18"/>
        <v>0.45645475316123479</v>
      </c>
      <c r="Q28">
        <f t="shared" si="18"/>
        <v>0.425044001453799</v>
      </c>
      <c r="R28">
        <f t="shared" si="18"/>
        <v>0.39579476809181385</v>
      </c>
      <c r="S28">
        <f t="shared" si="18"/>
        <v>0.36855830905281117</v>
      </c>
      <c r="T28">
        <f>1/(1+$C$27)^T27</f>
        <v>0.34319611607487766</v>
      </c>
      <c r="U28">
        <f t="shared" ref="U28" si="19">1/(1+$C$27)^U27</f>
        <v>0.31957921228687741</v>
      </c>
      <c r="V28">
        <f t="shared" ref="V28" si="20">1/(1+$C$27)^V27</f>
        <v>0.29758749630959808</v>
      </c>
      <c r="W28">
        <f t="shared" ref="W28" si="21">1/(1+$C$27)^W27</f>
        <v>0.27710913149231592</v>
      </c>
      <c r="X28">
        <f t="shared" ref="X28" si="22">1/(1+$C$27)^X27</f>
        <v>0.25803997717880245</v>
      </c>
      <c r="Y28">
        <f t="shared" ref="Y28" si="23">1/(1+$C$27)^Y27</f>
        <v>0.24028305911053396</v>
      </c>
    </row>
    <row r="29" spans="1:33">
      <c r="B29" t="s">
        <v>15</v>
      </c>
      <c r="C29">
        <v>1158.5</v>
      </c>
    </row>
    <row r="30" spans="1:33">
      <c r="B30" t="s">
        <v>16</v>
      </c>
      <c r="C30">
        <v>0.5</v>
      </c>
    </row>
    <row r="32" spans="1:33" ht="19.95" customHeight="1">
      <c r="A32" s="110" t="s">
        <v>18</v>
      </c>
      <c r="B32" s="113" t="s">
        <v>46</v>
      </c>
      <c r="C32" s="113"/>
      <c r="D32" s="113"/>
      <c r="E32" s="113"/>
      <c r="F32" s="113"/>
      <c r="G32" s="113"/>
      <c r="H32" s="113"/>
      <c r="I32" s="113"/>
      <c r="J32" s="113"/>
      <c r="K32" s="60"/>
      <c r="L32" s="60"/>
      <c r="M32" s="60"/>
      <c r="N32" s="60"/>
      <c r="O32" s="60"/>
    </row>
    <row r="33" spans="1:15" ht="19.95" customHeight="1">
      <c r="A33" s="110"/>
      <c r="B33" s="28">
        <v>-0.4</v>
      </c>
      <c r="C33" s="63">
        <f>-$C$29+C11*$C$28</f>
        <v>201.43642321010543</v>
      </c>
      <c r="D33" s="63">
        <f>-$C$29+E11*$C$28</f>
        <v>921.87794864401076</v>
      </c>
      <c r="E33" s="63">
        <f>-$C$29+H11*$C$28</f>
        <v>1642.3194740779159</v>
      </c>
      <c r="F33" s="63">
        <f>-$C$29+L11*$C$28</f>
        <v>2362.7609995118214</v>
      </c>
      <c r="G33" s="63">
        <f>-$C$29+N11*$C$28</f>
        <v>3083.2025249457265</v>
      </c>
      <c r="H33" s="63">
        <f>-$C$29+P11*$C$28</f>
        <v>3803.6440503796312</v>
      </c>
      <c r="I33" s="63">
        <f>-$C$29+R11*$C$28</f>
        <v>4524.0855758135358</v>
      </c>
      <c r="J33" s="27"/>
    </row>
    <row r="34" spans="1:15" ht="19.95" customHeight="1">
      <c r="A34" s="110"/>
      <c r="B34" s="28">
        <v>-0.2</v>
      </c>
      <c r="C34" s="64">
        <f>-$C$29+C13*$C$28</f>
        <v>-23.555495790880968</v>
      </c>
      <c r="D34" s="63">
        <f>-$C$29+E13*$C$28</f>
        <v>696.88602964302413</v>
      </c>
      <c r="E34" s="63">
        <f>-$C$29+H13*$C$28</f>
        <v>1417.3275550769295</v>
      </c>
      <c r="F34" s="63">
        <f>-$C$29+L13*$C$28</f>
        <v>2137.769080510835</v>
      </c>
      <c r="G34" s="63">
        <f>-$C$29+N13*$C$28</f>
        <v>2858.2106059447401</v>
      </c>
      <c r="H34" s="63">
        <f>-$C$29+P13*$C$28</f>
        <v>3578.6521313786452</v>
      </c>
      <c r="I34" s="63">
        <f>-$C$29+R13*$C$28</f>
        <v>4299.0936568125508</v>
      </c>
      <c r="J34" s="27"/>
    </row>
    <row r="35" spans="1:15" ht="19.95" customHeight="1">
      <c r="A35" s="110"/>
      <c r="B35" s="28">
        <v>0</v>
      </c>
      <c r="C35" s="64">
        <f>-$C$29+C15*$C$28</f>
        <v>-248.54741479186714</v>
      </c>
      <c r="D35" s="63">
        <v>477.02</v>
      </c>
      <c r="E35" s="63">
        <f>-$C$29+H15*$C$28</f>
        <v>1192.3356360759431</v>
      </c>
      <c r="F35" s="63">
        <f>-$C$29+L15*$C$28</f>
        <v>1912.7771615098486</v>
      </c>
      <c r="G35" s="63">
        <f>-$C$29+N15*$C$28</f>
        <v>2633.2186869437533</v>
      </c>
      <c r="H35" s="63">
        <f>-$C$29+P15*$C$28</f>
        <v>3353.6602123776593</v>
      </c>
      <c r="I35" s="63">
        <f>-$C$29+R15*$C$28</f>
        <v>4074.1017378115648</v>
      </c>
      <c r="J35" s="27"/>
    </row>
    <row r="36" spans="1:15" ht="19.95" customHeight="1">
      <c r="A36" s="110"/>
      <c r="B36" s="28">
        <v>0.2</v>
      </c>
      <c r="C36" s="64">
        <f>-$C$29+C17*$C$28</f>
        <v>-473.53933379285365</v>
      </c>
      <c r="D36" s="63">
        <f>-$C$29+E17*$C$28</f>
        <v>246.90219164105156</v>
      </c>
      <c r="E36" s="63">
        <f>-$C$29+H17*$C$28</f>
        <v>967.34371707495711</v>
      </c>
      <c r="F36" s="63">
        <f>-$C$29+L17*$C$28</f>
        <v>1687.7852425088622</v>
      </c>
      <c r="G36" s="63">
        <f>-$C$29+N17*$C$28</f>
        <v>2408.2267679427669</v>
      </c>
      <c r="H36" s="63">
        <f>-$C$29+P17*$C$28</f>
        <v>3128.6682933766733</v>
      </c>
      <c r="I36" s="63">
        <f>-$C$29+R17*$C$28</f>
        <v>3849.109818810578</v>
      </c>
      <c r="J36" s="27"/>
    </row>
    <row r="37" spans="1:15" ht="19.95" customHeight="1">
      <c r="A37" s="110"/>
      <c r="B37" s="28">
        <v>0.4</v>
      </c>
      <c r="C37" s="64">
        <f>-$C$29+C19*$C$28</f>
        <v>-698.53125279383983</v>
      </c>
      <c r="D37" s="63">
        <f>-$C$29+E19*$C$28</f>
        <v>21.910272640065386</v>
      </c>
      <c r="E37" s="63">
        <f>-$C$29+H19*$C$28</f>
        <v>742.35179807397049</v>
      </c>
      <c r="F37" s="63">
        <f>-$C$29+L19*$C$28</f>
        <v>1462.7933235078758</v>
      </c>
      <c r="G37" s="63">
        <f>-$C$29+N19*$C$28</f>
        <v>2183.2348489417805</v>
      </c>
      <c r="H37" s="63">
        <f>-$C$29+P19*$C$28</f>
        <v>2903.6763743756865</v>
      </c>
      <c r="I37" s="63">
        <f>-$C$29+R19*$C$28</f>
        <v>3624.1178998095911</v>
      </c>
      <c r="J37" s="27"/>
    </row>
    <row r="38" spans="1:15" ht="19.95" customHeight="1">
      <c r="A38" s="110"/>
      <c r="B38" s="28">
        <v>0.6</v>
      </c>
      <c r="C38" s="64">
        <f>-$C$29+C21*$C$28</f>
        <v>-923.523171794826</v>
      </c>
      <c r="D38" s="64">
        <f>-$C$29+E21*$C$28</f>
        <v>-203.08164636092079</v>
      </c>
      <c r="E38" s="63">
        <f>-$C$29+H21*$C$28</f>
        <v>517.35987907298431</v>
      </c>
      <c r="F38" s="63">
        <f>-$C$29+L21*$C$28</f>
        <v>1237.8014045068899</v>
      </c>
      <c r="G38" s="63">
        <f>-$C$29+N21*$C$28</f>
        <v>1958.2429299407945</v>
      </c>
      <c r="H38" s="63">
        <f>-$C$29+P21*$C$28</f>
        <v>2678.6844553747001</v>
      </c>
      <c r="I38" s="63">
        <f>-$C$29+R21*$C$28</f>
        <v>3399.1259808086052</v>
      </c>
      <c r="J38" s="27"/>
    </row>
    <row r="39" spans="1:15" ht="19.95" customHeight="1">
      <c r="A39" s="110"/>
      <c r="B39" s="28">
        <v>0.8</v>
      </c>
      <c r="C39" s="64">
        <f>-$C$29+C23*$C$28</f>
        <v>-1148.5150907958125</v>
      </c>
      <c r="D39" s="64">
        <f>-$C$29+E23*$C$28</f>
        <v>-428.0735653619073</v>
      </c>
      <c r="E39" s="63">
        <f>-$C$29+H23*$C$28</f>
        <v>292.36796007199791</v>
      </c>
      <c r="F39" s="63">
        <f>-$C$29+L23*$C$28</f>
        <v>1012.8094855059035</v>
      </c>
      <c r="G39" s="63">
        <f>-$C$29+N23*$C$28</f>
        <v>1733.2510109398081</v>
      </c>
      <c r="H39" s="63">
        <f>-$C$29+P23*$C$28</f>
        <v>2453.6925363737137</v>
      </c>
      <c r="I39" s="63">
        <f>-$C$29+R23*$C$28</f>
        <v>3174.1340618076183</v>
      </c>
      <c r="J39" s="27"/>
    </row>
    <row r="40" spans="1:15" ht="19.95" customHeight="1">
      <c r="A40" s="110"/>
      <c r="B40" s="28">
        <v>1</v>
      </c>
      <c r="C40" s="64">
        <f>-$C$29+C25*$C$28</f>
        <v>-1373.5070097967987</v>
      </c>
      <c r="D40" s="64">
        <f>-$C$29+E25*$C$28</f>
        <v>-653.06548436289347</v>
      </c>
      <c r="E40" s="63">
        <f>-$C$29+H25*$C$28</f>
        <v>67.376041071011741</v>
      </c>
      <c r="F40" s="63">
        <f>-$C$29+L25*$C$28</f>
        <v>787.81756650491684</v>
      </c>
      <c r="G40" s="63">
        <f>-$C$29+N25*$C$28</f>
        <v>1508.2590919388222</v>
      </c>
      <c r="H40" s="63">
        <f>-$C$29+P25*$C$28</f>
        <v>2228.7006173727273</v>
      </c>
      <c r="I40" s="63">
        <f>-$C$29+R25*$C$28</f>
        <v>2949.1421428066324</v>
      </c>
      <c r="J40" s="27"/>
    </row>
    <row r="41" spans="1:15" ht="15.45" customHeight="1">
      <c r="A41" s="110"/>
      <c r="B41" s="27"/>
      <c r="C41" s="28">
        <v>-0.2</v>
      </c>
      <c r="D41" s="27">
        <v>0</v>
      </c>
      <c r="E41" s="28">
        <v>0.2</v>
      </c>
      <c r="F41" s="28">
        <v>0.4</v>
      </c>
      <c r="G41" s="28">
        <v>0.6</v>
      </c>
      <c r="H41" s="28">
        <v>0.8</v>
      </c>
      <c r="I41" s="28">
        <v>1</v>
      </c>
      <c r="J41" s="27"/>
    </row>
    <row r="42" spans="1:15" ht="15.45" customHeight="1">
      <c r="A42" s="97"/>
      <c r="B42" s="27"/>
      <c r="C42" s="103" t="s">
        <v>17</v>
      </c>
      <c r="D42" s="103"/>
      <c r="E42" s="103"/>
      <c r="F42" s="103"/>
      <c r="G42" s="103"/>
      <c r="H42" s="103"/>
      <c r="I42" s="103"/>
      <c r="J42" s="94"/>
      <c r="K42" s="55"/>
      <c r="L42" s="55"/>
      <c r="M42" s="55"/>
      <c r="N42" s="55"/>
    </row>
    <row r="43" spans="1:15" ht="19.95" customHeight="1">
      <c r="A43" s="97"/>
      <c r="B43" s="27"/>
      <c r="C43" s="27"/>
      <c r="D43" s="27"/>
      <c r="E43" s="27"/>
      <c r="F43" s="27"/>
      <c r="G43" s="27"/>
      <c r="H43" s="27"/>
      <c r="I43" s="27"/>
      <c r="J43" s="27"/>
    </row>
    <row r="44" spans="1:15" ht="19.95" customHeight="1">
      <c r="A44" s="110" t="s">
        <v>18</v>
      </c>
      <c r="B44" s="113" t="s">
        <v>47</v>
      </c>
      <c r="C44" s="113"/>
      <c r="D44" s="113"/>
      <c r="E44" s="113"/>
      <c r="F44" s="113"/>
      <c r="G44" s="113"/>
      <c r="H44" s="113"/>
      <c r="I44" s="113"/>
      <c r="J44" s="113"/>
      <c r="K44" s="60"/>
      <c r="M44" s="60"/>
      <c r="N44" s="60"/>
      <c r="O44" s="60"/>
    </row>
    <row r="45" spans="1:15" ht="19.95" customHeight="1">
      <c r="A45" s="110"/>
      <c r="B45" s="30">
        <v>-0.4</v>
      </c>
      <c r="C45" s="64">
        <f>-$C$29*(1-$C$30)+C11*$C$28</f>
        <v>780.68642321010543</v>
      </c>
      <c r="D45" s="63">
        <f t="shared" ref="D45" si="24">-$C$29*(1-$C$30)+E11*$C$28</f>
        <v>1501.1279486440108</v>
      </c>
      <c r="E45" s="63">
        <f>-$C$29*(1-$C$30)+H11*$C$28</f>
        <v>2221.5694740779159</v>
      </c>
      <c r="F45" s="63">
        <f>-$C$29*(1-$C$30)+L11*$C$28</f>
        <v>2942.0109995118214</v>
      </c>
      <c r="G45" s="63">
        <f>-$C$29*(1-$C$30)+N11*$C$28</f>
        <v>3662.4525249457265</v>
      </c>
      <c r="H45" s="63">
        <f>-$C$29*(1-$C$30)+P11*$C$28</f>
        <v>4382.8940503796312</v>
      </c>
      <c r="I45" s="63">
        <f>-$C$29*(1-$C$30)+R11*$C$28</f>
        <v>5103.3355758135358</v>
      </c>
      <c r="J45" s="27"/>
    </row>
    <row r="46" spans="1:15" ht="19.95" customHeight="1">
      <c r="A46" s="110"/>
      <c r="B46" s="30">
        <v>-0.2</v>
      </c>
      <c r="C46" s="64">
        <f>-$C$29*(1-$C$30)+C13*$C$28</f>
        <v>555.69450420911903</v>
      </c>
      <c r="D46" s="63">
        <f t="shared" ref="D46" si="25">-$C$29*(1-$C$30)+E13*$C$28</f>
        <v>1276.1360296430241</v>
      </c>
      <c r="E46" s="63">
        <f>-$C$29*(1-$C$30)+H13*$C$28</f>
        <v>1996.5775550769295</v>
      </c>
      <c r="F46" s="63">
        <f>-$C$29*(1-$C$30)+L13*$C$28</f>
        <v>2717.019080510835</v>
      </c>
      <c r="G46" s="63">
        <f>-$C$29*(1-$C$30)+N13*$C$28</f>
        <v>3437.4606059447401</v>
      </c>
      <c r="H46" s="63">
        <f>-$C$29*(1-$C$30)+P13*$C$28</f>
        <v>4157.9021313786452</v>
      </c>
      <c r="I46" s="63">
        <f>-$C$29*(1-$C$30)+R13*$C$28</f>
        <v>4878.3436568125508</v>
      </c>
      <c r="J46" s="27"/>
    </row>
    <row r="47" spans="1:15" ht="19.95" customHeight="1">
      <c r="A47" s="110"/>
      <c r="B47" s="31">
        <v>0</v>
      </c>
      <c r="C47" s="64">
        <f>-$C$29*(1-$C$30)+C15*$C$28</f>
        <v>330.70258520813286</v>
      </c>
      <c r="D47" s="63">
        <f t="shared" ref="D47" si="26">-$C$29*(1-$C$30)+E15*$C$28</f>
        <v>1051.144110642038</v>
      </c>
      <c r="E47" s="63">
        <f>-$C$29*(1-$C$30)+H15*$C$28</f>
        <v>1771.5856360759431</v>
      </c>
      <c r="F47" s="63">
        <f>-$C$29*(1-$C$30)+L15*$C$28</f>
        <v>2492.0271615098486</v>
      </c>
      <c r="G47" s="63">
        <f>-$C$29*(1-$C$30)+N15*$C$28</f>
        <v>3212.4686869437533</v>
      </c>
      <c r="H47" s="63">
        <f>-$C$29*(1-$C$30)+P15*$C$28</f>
        <v>3932.9102123776593</v>
      </c>
      <c r="I47" s="63">
        <f>-$C$29*(1-$C$30)+R15*$C$28</f>
        <v>4653.3517378115648</v>
      </c>
      <c r="J47" s="27"/>
    </row>
    <row r="48" spans="1:15" ht="19.95" customHeight="1">
      <c r="A48" s="110"/>
      <c r="B48" s="30">
        <v>0.2</v>
      </c>
      <c r="C48" s="64">
        <f>-$C$29*(1-$C$30)+C17*$C$28</f>
        <v>105.71066620714635</v>
      </c>
      <c r="D48" s="63">
        <f t="shared" ref="D48" si="27">-$C$29*(1-$C$30)+E17*$C$28</f>
        <v>826.15219164105156</v>
      </c>
      <c r="E48" s="63">
        <f>-$C$29*(1-$C$30)+H17*$C$28</f>
        <v>1546.5937170749571</v>
      </c>
      <c r="F48" s="63">
        <f>-$C$29*(1-$C$30)+L17*$C$28</f>
        <v>2267.0352425088622</v>
      </c>
      <c r="G48" s="63">
        <f>-$C$29*(1-$C$30)+N17*$C$28</f>
        <v>2987.4767679427669</v>
      </c>
      <c r="H48" s="63">
        <f>-$C$29*(1-$C$30)+P17*$C$28</f>
        <v>3707.9182933766733</v>
      </c>
      <c r="I48" s="63">
        <f>-$C$29*(1-$C$30)+R17*$C$28</f>
        <v>4428.359818810578</v>
      </c>
      <c r="J48" s="27"/>
    </row>
    <row r="49" spans="1:21" ht="19.95" customHeight="1">
      <c r="A49" s="110"/>
      <c r="B49" s="30">
        <v>0.4</v>
      </c>
      <c r="C49" s="64">
        <f>-$C$29*(1-$C$30)+C19*$C$28</f>
        <v>-119.28125279383983</v>
      </c>
      <c r="D49" s="63">
        <f t="shared" ref="D49" si="28">-$C$29*(1-$C$30)+E19*$C$28</f>
        <v>601.16027264006539</v>
      </c>
      <c r="E49" s="63">
        <f>-$C$29*(1-$C$30)+H19*$C$28</f>
        <v>1321.6017980739705</v>
      </c>
      <c r="F49" s="63">
        <f>-$C$29*(1-$C$30)+L19*$C$28</f>
        <v>2042.0433235078758</v>
      </c>
      <c r="G49" s="63">
        <f>-$C$29*(1-$C$30)+N19*$C$28</f>
        <v>2762.4848489417805</v>
      </c>
      <c r="H49" s="63">
        <f>-$C$29*(1-$C$30)+P19*$C$28</f>
        <v>3482.9263743756865</v>
      </c>
      <c r="I49" s="63">
        <f>-$C$29*(1-$C$30)+R19*$C$28</f>
        <v>4203.3678998095911</v>
      </c>
      <c r="J49" s="27"/>
    </row>
    <row r="50" spans="1:21" ht="19.95" customHeight="1">
      <c r="A50" s="110"/>
      <c r="B50" s="30">
        <v>0.6</v>
      </c>
      <c r="C50" s="64">
        <f>-$C$29*(1-$C$30)+C21*$C$28</f>
        <v>-344.273171794826</v>
      </c>
      <c r="D50" s="63">
        <f t="shared" ref="D50" si="29">-$C$29*(1-$C$30)+E21*$C$28</f>
        <v>376.16835363907921</v>
      </c>
      <c r="E50" s="63">
        <f>-$C$29*(1-$C$30)+H21*$C$28</f>
        <v>1096.6098790729843</v>
      </c>
      <c r="F50" s="63">
        <f>-$C$29*(1-$C$30)+L21*$C$28</f>
        <v>1817.0514045068899</v>
      </c>
      <c r="G50" s="63">
        <f>-$C$29*(1-$C$30)+N21*$C$28</f>
        <v>2537.4929299407945</v>
      </c>
      <c r="H50" s="63">
        <f>-$C$29*(1-$C$30)+P21*$C$28</f>
        <v>3257.9344553747001</v>
      </c>
      <c r="I50" s="63">
        <f>-$C$29*(1-$C$30)+R21*$C$28</f>
        <v>3978.3759808086052</v>
      </c>
      <c r="J50" s="27"/>
    </row>
    <row r="51" spans="1:21" ht="19.95" customHeight="1">
      <c r="A51" s="110"/>
      <c r="B51" s="30">
        <v>0.8</v>
      </c>
      <c r="C51" s="64">
        <f>-$C$29*(1-$C$30)+C23*$C$28</f>
        <v>-569.26509079581251</v>
      </c>
      <c r="D51" s="63">
        <f t="shared" ref="D51" si="30">-$C$29*(1-$C$30)+E23*$C$28</f>
        <v>151.1764346380927</v>
      </c>
      <c r="E51" s="63">
        <f>-$C$29*(1-$C$30)+H23*$C$28</f>
        <v>871.61796007199791</v>
      </c>
      <c r="F51" s="63">
        <f>-$C$29*(1-$C$30)+L23*$C$28</f>
        <v>1592.0594855059035</v>
      </c>
      <c r="G51" s="63">
        <f>-$C$29*(1-$C$30)+N23*$C$28</f>
        <v>2312.5010109398081</v>
      </c>
      <c r="H51" s="63">
        <f>-$C$29*(1-$C$30)+P23*$C$28</f>
        <v>3032.9425363737137</v>
      </c>
      <c r="I51" s="63">
        <f>-$C$29*(1-$C$30)+R23*$C$28</f>
        <v>3753.3840618076183</v>
      </c>
      <c r="J51" s="27"/>
    </row>
    <row r="52" spans="1:21" ht="19.95" customHeight="1">
      <c r="A52" s="110"/>
      <c r="B52" s="30">
        <v>1</v>
      </c>
      <c r="C52" s="64">
        <f>-$C$29*(1-$C$30)+C25*$C$28</f>
        <v>-794.25700979679868</v>
      </c>
      <c r="D52" s="64">
        <f>-$C$29*(1-$C$30)+E25*$C$28</f>
        <v>-73.815484362893471</v>
      </c>
      <c r="E52" s="63">
        <f>-$C$29*(1-$C$30)+H25*$C$28</f>
        <v>646.62604107101174</v>
      </c>
      <c r="F52" s="63">
        <f>-$C$29*(1-$C$30)+L25*$C$28</f>
        <v>1367.0675665049168</v>
      </c>
      <c r="G52" s="63">
        <f>-$C$29*(1-$C$30)+N25*$C$28</f>
        <v>2087.5090919388222</v>
      </c>
      <c r="H52" s="63">
        <f>-$C$29*(1-$C$30)+P25*$C$28</f>
        <v>2807.9506173727273</v>
      </c>
      <c r="I52" s="63">
        <f>-$C$29*(1-$C$30)+R25*$C$28</f>
        <v>3528.3921428066324</v>
      </c>
      <c r="J52" s="27"/>
    </row>
    <row r="53" spans="1:21" ht="15.45" customHeight="1">
      <c r="A53" s="110"/>
      <c r="B53" s="27"/>
      <c r="C53" s="32">
        <v>-0.2</v>
      </c>
      <c r="D53" s="33">
        <v>0</v>
      </c>
      <c r="E53" s="32">
        <v>0.2</v>
      </c>
      <c r="F53" s="32">
        <v>0.4</v>
      </c>
      <c r="G53" s="32">
        <v>0.6</v>
      </c>
      <c r="H53" s="32">
        <v>0.8</v>
      </c>
      <c r="I53" s="32">
        <v>1</v>
      </c>
      <c r="J53" s="27"/>
      <c r="N53" s="24"/>
      <c r="O53" s="24"/>
    </row>
    <row r="54" spans="1:21" ht="15.45" customHeight="1">
      <c r="A54" s="97"/>
      <c r="B54" s="27"/>
      <c r="C54" s="103" t="s">
        <v>17</v>
      </c>
      <c r="D54" s="103"/>
      <c r="E54" s="103"/>
      <c r="F54" s="103"/>
      <c r="G54" s="103"/>
      <c r="H54" s="103"/>
      <c r="I54" s="103"/>
      <c r="J54" s="94"/>
      <c r="K54" s="55"/>
      <c r="L54" s="55"/>
      <c r="M54" s="55"/>
      <c r="N54" s="55"/>
      <c r="O54" s="55"/>
    </row>
    <row r="55" spans="1:21" ht="19.95" customHeight="1">
      <c r="A55" s="97"/>
      <c r="B55" s="27"/>
      <c r="C55" s="27"/>
      <c r="D55" s="27"/>
      <c r="E55" s="27"/>
      <c r="F55" s="27"/>
      <c r="G55" s="27"/>
      <c r="H55" s="27"/>
      <c r="I55" s="27"/>
      <c r="J55" s="27"/>
    </row>
    <row r="56" spans="1:21" ht="19.95" customHeight="1">
      <c r="A56" s="97"/>
      <c r="B56" s="27"/>
      <c r="C56" s="27"/>
      <c r="D56" s="27"/>
      <c r="E56" s="27"/>
      <c r="F56" s="27"/>
      <c r="G56" s="27"/>
      <c r="H56" s="27"/>
      <c r="I56" s="27"/>
      <c r="J56" s="27"/>
      <c r="Q56" t="s">
        <v>22</v>
      </c>
      <c r="T56" s="24" t="e">
        <f>#REF!-#REF!</f>
        <v>#REF!</v>
      </c>
      <c r="U56" s="24" t="e">
        <f>G49-#REF!</f>
        <v>#REF!</v>
      </c>
    </row>
    <row r="57" spans="1:21" ht="19.95" customHeight="1">
      <c r="A57" s="29"/>
    </row>
    <row r="58" spans="1:21" ht="19.95" customHeight="1"/>
    <row r="59" spans="1:21" ht="19.95" customHeight="1">
      <c r="T59" s="24"/>
    </row>
    <row r="60" spans="1:21" ht="19.95" customHeight="1"/>
    <row r="61" spans="1:21" ht="19.95" customHeight="1"/>
    <row r="62" spans="1:21" ht="19.95" customHeight="1"/>
    <row r="63" spans="1:21" ht="19.95" customHeight="1"/>
    <row r="64" spans="1:21" ht="19.95" customHeight="1"/>
    <row r="65" spans="1:1" ht="19.95" customHeight="1"/>
    <row r="66" spans="1:1" ht="19.95" customHeight="1"/>
    <row r="67" spans="1:1" ht="19.95" customHeight="1">
      <c r="A67" s="29"/>
    </row>
    <row r="68" spans="1:1" ht="19.95" customHeight="1">
      <c r="A68" s="29"/>
    </row>
    <row r="69" spans="1:1" ht="15.45" customHeight="1"/>
    <row r="70" spans="1:1" ht="15.45" customHeight="1"/>
  </sheetData>
  <mergeCells count="8">
    <mergeCell ref="A32:A41"/>
    <mergeCell ref="C42:I42"/>
    <mergeCell ref="A44:A53"/>
    <mergeCell ref="C54:I54"/>
    <mergeCell ref="C1:H1"/>
    <mergeCell ref="C8:O8"/>
    <mergeCell ref="B44:J44"/>
    <mergeCell ref="B32:J32"/>
  </mergeCells>
  <conditionalFormatting sqref="C45:I52">
    <cfRule type="colorScale" priority="1">
      <colorScale>
        <cfvo type="min"/>
        <cfvo type="max"/>
        <color rgb="FFFCFCFF"/>
        <color rgb="FF63BE7B"/>
      </colorScale>
    </cfRule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I40">
    <cfRule type="colorScale" priority="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R25 C10:E25 G10:I25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2">
      <colorScale>
        <cfvo type="min"/>
        <cfvo type="max"/>
        <color theme="6" tint="0.79998168889431442"/>
        <color theme="9"/>
      </colorScale>
    </cfRule>
    <cfRule type="colorScale" priority="823">
      <colorScale>
        <cfvo type="min"/>
        <cfvo type="max"/>
        <color theme="6" tint="0.59999389629810485"/>
        <color rgb="FFFFEF9C"/>
      </colorScale>
    </cfRule>
    <cfRule type="colorScale" priority="824">
      <colorScale>
        <cfvo type="min"/>
        <cfvo type="max"/>
        <color theme="0" tint="-0.34998626667073579"/>
        <color theme="9"/>
      </colorScale>
    </cfRule>
  </conditionalFormatting>
  <conditionalFormatting sqref="T13:Z14 V12 W11:X11 Z11 T17:V17 T15:U16 W16:Z16 AC15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Jinshan (2)</vt:lpstr>
      <vt:lpstr>Langfang (2)</vt:lpstr>
      <vt:lpstr>Weifang (2)</vt:lpstr>
      <vt:lpstr>Pingliang (2)</vt:lpstr>
      <vt:lpstr>Jinshan</vt:lpstr>
      <vt:lpstr>Langfang</vt:lpstr>
      <vt:lpstr>Sheet1</vt:lpstr>
      <vt:lpstr>Weifang</vt:lpstr>
      <vt:lpstr>Pingliang</vt:lpstr>
      <vt:lpstr>Break-even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Xinyuan</dc:creator>
  <cp:lastModifiedBy>Min, Xinyuan</cp:lastModifiedBy>
  <dcterms:created xsi:type="dcterms:W3CDTF">2022-02-07T14:52:35Z</dcterms:created>
  <dcterms:modified xsi:type="dcterms:W3CDTF">2022-05-06T15:45:58Z</dcterms:modified>
</cp:coreProperties>
</file>