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hidePivotFieldList="1"/>
  <xr:revisionPtr revIDLastSave="0" documentId="13_ncr:1_{45B7EB9F-34AA-481B-AF05-C6962A540A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ficiencia" sheetId="1" r:id="rId1"/>
    <sheet name="Reporte" sheetId="4" r:id="rId2"/>
    <sheet name="Consumo" sheetId="3" r:id="rId3"/>
    <sheet name="Visitas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B13" i="1"/>
  <c r="M7" i="1"/>
  <c r="J7" i="1"/>
  <c r="M6" i="1"/>
  <c r="J6" i="1"/>
  <c r="M5" i="1"/>
  <c r="J5" i="1"/>
  <c r="M4" i="1"/>
  <c r="J4" i="1"/>
  <c r="M3" i="1"/>
  <c r="J3" i="1"/>
  <c r="D3" i="1"/>
  <c r="C12" i="1" s="1"/>
  <c r="G3" i="3"/>
  <c r="G4" i="3"/>
  <c r="G5" i="3"/>
  <c r="G6" i="3"/>
  <c r="G7" i="3"/>
  <c r="G8" i="3"/>
  <c r="G9" i="3"/>
  <c r="G10" i="3"/>
  <c r="G11" i="3"/>
  <c r="G12" i="3"/>
  <c r="G13" i="3"/>
  <c r="G2" i="3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D3" i="3"/>
  <c r="D4" i="3"/>
  <c r="D5" i="3"/>
  <c r="D6" i="3"/>
  <c r="D7" i="3"/>
  <c r="D8" i="3"/>
  <c r="D9" i="3"/>
  <c r="D10" i="3"/>
  <c r="D11" i="3"/>
  <c r="D12" i="3"/>
  <c r="D13" i="3"/>
  <c r="D2" i="3"/>
  <c r="B14" i="2" a="1"/>
  <c r="B14" i="2" s="1"/>
  <c r="B13" i="2" a="1"/>
  <c r="B13" i="2" s="1"/>
  <c r="E12" i="1" l="1"/>
  <c r="B12" i="1"/>
  <c r="J8" i="1"/>
  <c r="C14" i="1" s="1"/>
  <c r="D12" i="1"/>
  <c r="F12" i="1"/>
  <c r="B14" i="1" l="1"/>
  <c r="D14" i="1"/>
  <c r="K13" i="1"/>
  <c r="E14" i="1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<sst xmlns="http://schemas.openxmlformats.org/spreadsheetml/2006/main" count="99" uniqueCount="62">
  <si>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MO * Hora</t>
  </si>
  <si>
    <t>Colaborador</t>
  </si>
  <si>
    <t>Eficiencia</t>
  </si>
  <si>
    <t>Tiempo(hr) Utilizado Para Realizar los Productos</t>
  </si>
  <si>
    <t>Costo Fijo por Producto Sin incluir MO</t>
  </si>
  <si>
    <t>Cantidad de Productos Producidos</t>
  </si>
  <si>
    <t>Tiempo(hr) Previsto Para Realizar los Productos</t>
  </si>
  <si>
    <t>Costo Real * Producto</t>
  </si>
  <si>
    <t xml:space="preserve">Eficacia </t>
  </si>
  <si>
    <t>Efectividad</t>
  </si>
  <si>
    <t>Cálculos por Colaborador</t>
  </si>
  <si>
    <t>Costo Promedio Por Producto Incluyendo MO</t>
  </si>
  <si>
    <t>Tipos de Cálculos</t>
  </si>
  <si>
    <t>Costo Unitario por Producto por Colaborador</t>
  </si>
  <si>
    <t xml:space="preserve">Datos por Colaborador </t>
  </si>
  <si>
    <t>Datos de Producción Previstos por la Administración</t>
  </si>
  <si>
    <t>Cantidad de Productos Previstos</t>
  </si>
  <si>
    <t>Datos Resultados de Producción</t>
  </si>
  <si>
    <t>Antonio</t>
  </si>
  <si>
    <t>Resultados De los datos Originales</t>
  </si>
  <si>
    <t>Nota: Trabajar los resultados con 4 decimales</t>
  </si>
  <si>
    <t>Preguntas</t>
  </si>
  <si>
    <t>Pedro</t>
  </si>
  <si>
    <t>Julio</t>
  </si>
  <si>
    <t>Juan</t>
  </si>
  <si>
    <t>José</t>
  </si>
  <si>
    <t>Respuestas</t>
  </si>
  <si>
    <t>Años</t>
  </si>
  <si>
    <t>Visitias Al sitio Web</t>
  </si>
  <si>
    <t>Conductor</t>
  </si>
  <si>
    <t>Zona Repartición</t>
  </si>
  <si>
    <t>Cantidad en Litros de Consumo por cada 100 Km</t>
  </si>
  <si>
    <t>Emilio, Caceres</t>
  </si>
  <si>
    <t>Norte</t>
  </si>
  <si>
    <t>Joel, Fierro</t>
  </si>
  <si>
    <t>Luis,Soto</t>
  </si>
  <si>
    <t>Emanuel, Zarate</t>
  </si>
  <si>
    <t>Juan, Perez</t>
  </si>
  <si>
    <t>Claudio, Ortiz</t>
  </si>
  <si>
    <t>Jeamilette, Espino</t>
  </si>
  <si>
    <t>Sur</t>
  </si>
  <si>
    <t>Claudio, Cespedes</t>
  </si>
  <si>
    <t>Ambrosio, Medina</t>
  </si>
  <si>
    <t>John,Ortiz</t>
  </si>
  <si>
    <t>Peter, Juarez</t>
  </si>
  <si>
    <t>Diego, Messi</t>
  </si>
  <si>
    <t>Si la cantidad producida de Juan cambia a 33, ¿Quién tiene la mejor efectividad?</t>
  </si>
  <si>
    <t>Con Datos originales, ¿Quién tiene la mejor efectividad?</t>
  </si>
  <si>
    <t>La ecuación es y = 1630x - 3E+06</t>
  </si>
  <si>
    <t>Valor Previsto</t>
  </si>
  <si>
    <t>Límite Superior</t>
  </si>
  <si>
    <t>Límite Inferior</t>
  </si>
  <si>
    <t>Promedio de  consumo</t>
  </si>
  <si>
    <t>Etiquetas de fila</t>
  </si>
  <si>
    <t>(Todas)</t>
  </si>
  <si>
    <t>Suma de Cantidad en Litros de Consumo por cada 100 Km</t>
  </si>
  <si>
    <t>Suma de Promedio de  consumo</t>
  </si>
  <si>
    <t>Suma de Valor Previsto</t>
  </si>
  <si>
    <t>Suma de Límite Superior</t>
  </si>
  <si>
    <t>Suma de Límite Inferior</t>
  </si>
  <si>
    <t>Puntaje maximo</t>
  </si>
  <si>
    <t>Juan con 33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</si>
</sst>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USD]\ #,##0.00"/>
    <numFmt numFmtId="165" formatCode="_-[$$-540A]* #,##0.00_ ;_-[$$-540A]* \-#,##0.00\ ;_-[$$-540A]* &quot;-&quot;??_ ;_-@_ "/>
    <numFmt numFmtId="166" formatCode="_-[$$-409]* #,##0.00_ ;_-[$$-409]* \-#,##0.00\ ;_-[$$-409]* &quot;-&quot;??_ ;_-@_ "/>
    <numFmt numFmtId="167" formatCode="0.0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vertical="center" wrapText="1"/>
    </xf>
    <xf numFmtId="167" fontId="0" fillId="0" borderId="0" xfId="0" applyNumberFormat="1" applyAlignment="1">
      <alignment vertical="center" wrapText="1"/>
    </xf>
    <xf numFmtId="167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alignment horizontal="center"/>
    </dxf>
    <dxf>
      <alignment horizontal="center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[Archivo 1_SOLIS1.xlsx]Reporte!TablaDinámica1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Reporte!$B$3</c:f>
              <c:strCache>
                <c:ptCount val="1"/>
                <c:pt idx="0">
                  <c:v>Suma de Cantidad en Litros de Consumo por cada 100 Km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Reporte!$A$4:$A$15</c:f>
              <c:strCache>
                <c:ptCount val="12"/>
                <c:pt idx="0">
                  <c:v>Ambrosio, Medina</c:v>
                </c:pt>
                <c:pt idx="1">
                  <c:v>Claudio, Cespedes</c:v>
                </c:pt>
                <c:pt idx="2">
                  <c:v>Claudio, Ortiz</c:v>
                </c:pt>
                <c:pt idx="3">
                  <c:v>Diego, Messi</c:v>
                </c:pt>
                <c:pt idx="4">
                  <c:v>Emanuel, Zarate</c:v>
                </c:pt>
                <c:pt idx="5">
                  <c:v>Emilio, Caceres</c:v>
                </c:pt>
                <c:pt idx="6">
                  <c:v>Jeamilette, Espino</c:v>
                </c:pt>
                <c:pt idx="7">
                  <c:v>Joel, Fierro</c:v>
                </c:pt>
                <c:pt idx="8">
                  <c:v>John,Ortiz</c:v>
                </c:pt>
                <c:pt idx="9">
                  <c:v>Juan, Perez</c:v>
                </c:pt>
                <c:pt idx="10">
                  <c:v>Luis,Soto</c:v>
                </c:pt>
                <c:pt idx="11">
                  <c:v>Peter, Juarez</c:v>
                </c:pt>
              </c:strCache>
            </c:strRef>
          </c:cat>
          <c:val>
            <c:numRef>
              <c:f>Reporte!$B$4:$B$15</c:f>
              <c:numCache>
                <c:formatCode>General</c:formatCode>
                <c:ptCount val="12"/>
                <c:pt idx="0">
                  <c:v>34</c:v>
                </c:pt>
                <c:pt idx="1">
                  <c:v>37</c:v>
                </c:pt>
                <c:pt idx="2">
                  <c:v>39</c:v>
                </c:pt>
                <c:pt idx="3">
                  <c:v>36</c:v>
                </c:pt>
                <c:pt idx="4">
                  <c:v>30</c:v>
                </c:pt>
                <c:pt idx="5">
                  <c:v>31</c:v>
                </c:pt>
                <c:pt idx="6">
                  <c:v>38</c:v>
                </c:pt>
                <c:pt idx="7">
                  <c:v>38</c:v>
                </c:pt>
                <c:pt idx="8">
                  <c:v>30</c:v>
                </c:pt>
                <c:pt idx="9">
                  <c:v>40</c:v>
                </c:pt>
                <c:pt idx="10">
                  <c:v>37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1-469E-BF85-51E225163C46}"/>
            </c:ext>
          </c:extLst>
        </c:ser>
        <c:ser>
          <c:idx val="1"/>
          <c:order val="1"/>
          <c:tx>
            <c:strRef>
              <c:f>Reporte!$C$3</c:f>
              <c:strCache>
                <c:ptCount val="1"/>
                <c:pt idx="0">
                  <c:v>Suma de Promedio de  consumo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Reporte!$A$4:$A$15</c:f>
              <c:strCache>
                <c:ptCount val="12"/>
                <c:pt idx="0">
                  <c:v>Ambrosio, Medina</c:v>
                </c:pt>
                <c:pt idx="1">
                  <c:v>Claudio, Cespedes</c:v>
                </c:pt>
                <c:pt idx="2">
                  <c:v>Claudio, Ortiz</c:v>
                </c:pt>
                <c:pt idx="3">
                  <c:v>Diego, Messi</c:v>
                </c:pt>
                <c:pt idx="4">
                  <c:v>Emanuel, Zarate</c:v>
                </c:pt>
                <c:pt idx="5">
                  <c:v>Emilio, Caceres</c:v>
                </c:pt>
                <c:pt idx="6">
                  <c:v>Jeamilette, Espino</c:v>
                </c:pt>
                <c:pt idx="7">
                  <c:v>Joel, Fierro</c:v>
                </c:pt>
                <c:pt idx="8">
                  <c:v>John,Ortiz</c:v>
                </c:pt>
                <c:pt idx="9">
                  <c:v>Juan, Perez</c:v>
                </c:pt>
                <c:pt idx="10">
                  <c:v>Luis,Soto</c:v>
                </c:pt>
                <c:pt idx="11">
                  <c:v>Peter, Juarez</c:v>
                </c:pt>
              </c:strCache>
            </c:strRef>
          </c:cat>
          <c:val>
            <c:numRef>
              <c:f>Reporte!$C$4:$C$15</c:f>
              <c:numCache>
                <c:formatCode>0</c:formatCode>
                <c:ptCount val="12"/>
                <c:pt idx="0">
                  <c:v>35.833333333333336</c:v>
                </c:pt>
                <c:pt idx="1">
                  <c:v>35.833333333333336</c:v>
                </c:pt>
                <c:pt idx="2">
                  <c:v>35.833333333333336</c:v>
                </c:pt>
                <c:pt idx="3">
                  <c:v>35.833333333333336</c:v>
                </c:pt>
                <c:pt idx="4">
                  <c:v>35.833333333333336</c:v>
                </c:pt>
                <c:pt idx="5">
                  <c:v>35.833333333333336</c:v>
                </c:pt>
                <c:pt idx="6">
                  <c:v>35.833333333333336</c:v>
                </c:pt>
                <c:pt idx="7">
                  <c:v>35.833333333333336</c:v>
                </c:pt>
                <c:pt idx="8">
                  <c:v>35.833333333333336</c:v>
                </c:pt>
                <c:pt idx="9">
                  <c:v>35.833333333333336</c:v>
                </c:pt>
                <c:pt idx="10">
                  <c:v>35.833333333333336</c:v>
                </c:pt>
                <c:pt idx="11">
                  <c:v>35.833333333333336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91-469E-BF85-51E225163C46}"/>
            </c:ext>
          </c:extLst>
        </c:ser>
        <c:ser>
          <c:idx val="2"/>
          <c:order val="2"/>
          <c:tx>
            <c:strRef>
              <c:f>Reporte!$D$3</c:f>
              <c:strCache>
                <c:ptCount val="1"/>
                <c:pt idx="0">
                  <c:v>Suma de Valor Previsto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Reporte!$A$4:$A$15</c:f>
              <c:strCache>
                <c:ptCount val="12"/>
                <c:pt idx="0">
                  <c:v>Ambrosio, Medina</c:v>
                </c:pt>
                <c:pt idx="1">
                  <c:v>Claudio, Cespedes</c:v>
                </c:pt>
                <c:pt idx="2">
                  <c:v>Claudio, Ortiz</c:v>
                </c:pt>
                <c:pt idx="3">
                  <c:v>Diego, Messi</c:v>
                </c:pt>
                <c:pt idx="4">
                  <c:v>Emanuel, Zarate</c:v>
                </c:pt>
                <c:pt idx="5">
                  <c:v>Emilio, Caceres</c:v>
                </c:pt>
                <c:pt idx="6">
                  <c:v>Jeamilette, Espino</c:v>
                </c:pt>
                <c:pt idx="7">
                  <c:v>Joel, Fierro</c:v>
                </c:pt>
                <c:pt idx="8">
                  <c:v>John,Ortiz</c:v>
                </c:pt>
                <c:pt idx="9">
                  <c:v>Juan, Perez</c:v>
                </c:pt>
                <c:pt idx="10">
                  <c:v>Luis,Soto</c:v>
                </c:pt>
                <c:pt idx="11">
                  <c:v>Peter, Juarez</c:v>
                </c:pt>
              </c:strCache>
            </c:strRef>
          </c:cat>
          <c:val>
            <c:numRef>
              <c:f>Reporte!$D$4:$D$15</c:f>
              <c:numCache>
                <c:formatCode>0</c:formatCode>
                <c:ptCount val="12"/>
                <c:pt idx="0">
                  <c:v>33.833333333333336</c:v>
                </c:pt>
                <c:pt idx="1">
                  <c:v>33.833333333333336</c:v>
                </c:pt>
                <c:pt idx="2">
                  <c:v>33.833333333333336</c:v>
                </c:pt>
                <c:pt idx="3">
                  <c:v>33.833333333333336</c:v>
                </c:pt>
                <c:pt idx="4">
                  <c:v>33.833333333333336</c:v>
                </c:pt>
                <c:pt idx="5">
                  <c:v>33.833333333333336</c:v>
                </c:pt>
                <c:pt idx="6">
                  <c:v>33.833333333333336</c:v>
                </c:pt>
                <c:pt idx="7">
                  <c:v>33.833333333333336</c:v>
                </c:pt>
                <c:pt idx="8">
                  <c:v>33.833333333333336</c:v>
                </c:pt>
                <c:pt idx="9">
                  <c:v>33.833333333333336</c:v>
                </c:pt>
                <c:pt idx="10">
                  <c:v>33.833333333333336</c:v>
                </c:pt>
                <c:pt idx="11">
                  <c:v>33.833333333333336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91-469E-BF85-51E225163C46}"/>
            </c:ext>
          </c:extLst>
        </c:ser>
        <c:ser>
          <c:idx val="3"/>
          <c:order val="3"/>
          <c:tx>
            <c:strRef>
              <c:f>Reporte!$E$3</c:f>
              <c:strCache>
                <c:ptCount val="1"/>
                <c:pt idx="0">
                  <c:v>Suma de Límite Superior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Reporte!$A$4:$A$15</c:f>
              <c:strCache>
                <c:ptCount val="12"/>
                <c:pt idx="0">
                  <c:v>Ambrosio, Medina</c:v>
                </c:pt>
                <c:pt idx="1">
                  <c:v>Claudio, Cespedes</c:v>
                </c:pt>
                <c:pt idx="2">
                  <c:v>Claudio, Ortiz</c:v>
                </c:pt>
                <c:pt idx="3">
                  <c:v>Diego, Messi</c:v>
                </c:pt>
                <c:pt idx="4">
                  <c:v>Emanuel, Zarate</c:v>
                </c:pt>
                <c:pt idx="5">
                  <c:v>Emilio, Caceres</c:v>
                </c:pt>
                <c:pt idx="6">
                  <c:v>Jeamilette, Espino</c:v>
                </c:pt>
                <c:pt idx="7">
                  <c:v>Joel, Fierro</c:v>
                </c:pt>
                <c:pt idx="8">
                  <c:v>John,Ortiz</c:v>
                </c:pt>
                <c:pt idx="9">
                  <c:v>Juan, Perez</c:v>
                </c:pt>
                <c:pt idx="10">
                  <c:v>Luis,Soto</c:v>
                </c:pt>
                <c:pt idx="11">
                  <c:v>Peter, Juarez</c:v>
                </c:pt>
              </c:strCache>
            </c:strRef>
          </c:cat>
          <c:val>
            <c:numRef>
              <c:f>Reporte!$E$4:$E$15</c:f>
              <c:numCache>
                <c:formatCode>0</c:formatCode>
                <c:ptCount val="12"/>
                <c:pt idx="0">
                  <c:v>39.583668671875095</c:v>
                </c:pt>
                <c:pt idx="1">
                  <c:v>39.583668671875095</c:v>
                </c:pt>
                <c:pt idx="2">
                  <c:v>39.583668671875095</c:v>
                </c:pt>
                <c:pt idx="3">
                  <c:v>39.583668671875095</c:v>
                </c:pt>
                <c:pt idx="4">
                  <c:v>39.583668671875095</c:v>
                </c:pt>
                <c:pt idx="5">
                  <c:v>39.583668671875095</c:v>
                </c:pt>
                <c:pt idx="6">
                  <c:v>39.583668671875095</c:v>
                </c:pt>
                <c:pt idx="7">
                  <c:v>39.583668671875095</c:v>
                </c:pt>
                <c:pt idx="8">
                  <c:v>39.583668671875095</c:v>
                </c:pt>
                <c:pt idx="9">
                  <c:v>39.583668671875095</c:v>
                </c:pt>
                <c:pt idx="10">
                  <c:v>39.583668671875095</c:v>
                </c:pt>
                <c:pt idx="11">
                  <c:v>39.583668671875095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91-469E-BF85-51E225163C46}"/>
            </c:ext>
          </c:extLst>
        </c:ser>
        <c:ser>
          <c:idx val="4"/>
          <c:order val="4"/>
          <c:tx>
            <c:strRef>
              <c:f>Reporte!$F$3</c:f>
              <c:strCache>
                <c:ptCount val="1"/>
                <c:pt idx="0">
                  <c:v>Suma de Límite Inferior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Reporte!$A$4:$A$15</c:f>
              <c:strCache>
                <c:ptCount val="12"/>
                <c:pt idx="0">
                  <c:v>Ambrosio, Medina</c:v>
                </c:pt>
                <c:pt idx="1">
                  <c:v>Claudio, Cespedes</c:v>
                </c:pt>
                <c:pt idx="2">
                  <c:v>Claudio, Ortiz</c:v>
                </c:pt>
                <c:pt idx="3">
                  <c:v>Diego, Messi</c:v>
                </c:pt>
                <c:pt idx="4">
                  <c:v>Emanuel, Zarate</c:v>
                </c:pt>
                <c:pt idx="5">
                  <c:v>Emilio, Caceres</c:v>
                </c:pt>
                <c:pt idx="6">
                  <c:v>Jeamilette, Espino</c:v>
                </c:pt>
                <c:pt idx="7">
                  <c:v>Joel, Fierro</c:v>
                </c:pt>
                <c:pt idx="8">
                  <c:v>John,Ortiz</c:v>
                </c:pt>
                <c:pt idx="9">
                  <c:v>Juan, Perez</c:v>
                </c:pt>
                <c:pt idx="10">
                  <c:v>Luis,Soto</c:v>
                </c:pt>
                <c:pt idx="11">
                  <c:v>Peter, Juarez</c:v>
                </c:pt>
              </c:strCache>
            </c:strRef>
          </c:cat>
          <c:val>
            <c:numRef>
              <c:f>Reporte!$F$4:$F$15</c:f>
              <c:numCache>
                <c:formatCode>0</c:formatCode>
                <c:ptCount val="12"/>
                <c:pt idx="0">
                  <c:v>32.082997994791576</c:v>
                </c:pt>
                <c:pt idx="1">
                  <c:v>32.082997994791576</c:v>
                </c:pt>
                <c:pt idx="2">
                  <c:v>32.082997994791576</c:v>
                </c:pt>
                <c:pt idx="3">
                  <c:v>32.082997994791576</c:v>
                </c:pt>
                <c:pt idx="4">
                  <c:v>32.082997994791576</c:v>
                </c:pt>
                <c:pt idx="5">
                  <c:v>32.082997994791576</c:v>
                </c:pt>
                <c:pt idx="6">
                  <c:v>32.082997994791576</c:v>
                </c:pt>
                <c:pt idx="7">
                  <c:v>32.082997994791576</c:v>
                </c:pt>
                <c:pt idx="8">
                  <c:v>32.082997994791576</c:v>
                </c:pt>
                <c:pt idx="9">
                  <c:v>32.082997994791576</c:v>
                </c:pt>
                <c:pt idx="10">
                  <c:v>32.082997994791576</c:v>
                </c:pt>
                <c:pt idx="11">
                  <c:v>32.082997994791576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91-469E-BF85-51E225163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945872"/>
        <c:axId val="496947840"/>
      </c:lineChart>
      <c:catAx>
        <c:axId val="49694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6947840"/>
        <c:crosses val="autoZero"/>
        <c:auto val="1"/>
        <c:lblAlgn val="ctr"/>
        <c:lblOffset val="100"/>
        <c:noMultiLvlLbl val="0"/>
      </c:catAx>
      <c:valAx>
        <c:axId val="4969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694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Visitas!$B$1</c:f>
              <c:strCache>
                <c:ptCount val="1"/>
                <c:pt idx="0">
                  <c:v>Visitias Al sitio Web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Visitas!$A$2:$A$14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xVal>
          <c:yVal>
            <c:numRef>
              <c:f>Visitas!$B$2:$B$14</c:f>
              <c:numCache>
                <c:formatCode>General</c:formatCode>
                <c:ptCount val="13"/>
                <c:pt idx="0">
                  <c:v>4300</c:v>
                </c:pt>
                <c:pt idx="1">
                  <c:v>8300</c:v>
                </c:pt>
                <c:pt idx="2">
                  <c:v>10100</c:v>
                </c:pt>
                <c:pt idx="3">
                  <c:v>13000</c:v>
                </c:pt>
                <c:pt idx="4">
                  <c:v>14300</c:v>
                </c:pt>
                <c:pt idx="5">
                  <c:v>15400</c:v>
                </c:pt>
                <c:pt idx="6">
                  <c:v>16700</c:v>
                </c:pt>
                <c:pt idx="7">
                  <c:v>17300</c:v>
                </c:pt>
                <c:pt idx="8">
                  <c:v>18100</c:v>
                </c:pt>
                <c:pt idx="9" formatCode="0">
                  <c:v>21205.555555555504</c:v>
                </c:pt>
                <c:pt idx="10" formatCode="0">
                  <c:v>22835.555555555504</c:v>
                </c:pt>
                <c:pt idx="11" formatCode="0">
                  <c:v>24465.555555555504</c:v>
                </c:pt>
                <c:pt idx="12" formatCode="0">
                  <c:v>26095.555555555504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9-4185-8A94-D1273C3A840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01424256"/>
        <c:axId val="401423272"/>
      </c:scatterChart>
      <c:valAx>
        <c:axId val="40142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01423272"/>
        <c:crosses val="autoZero"/>
        <c:crossBetween val="midCat"/>
      </c:valAx>
      <c:valAx>
        <c:axId val="40142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0142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17</xdr:row>
      <xdr:rowOff>91440</xdr:rowOff>
    </xdr:from>
    <xdr:to>
      <xdr:col>5</xdr:col>
      <xdr:colOff>1287780</xdr:colOff>
      <xdr:row>42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85E931-CFD6-4227-9CFF-4A79E1082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6</xdr:row>
      <xdr:rowOff>179070</xdr:rowOff>
    </xdr:from>
    <xdr:to>
      <xdr:col>9</xdr:col>
      <xdr:colOff>350520</xdr:colOff>
      <xdr:row>21</xdr:row>
      <xdr:rowOff>179070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B710CE-6491-4DDE-961F-037BD0C7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446.578045486109" createdVersion="6" refreshedVersion="6" minRefreshableVersion="3" recordCount="12" xr:uid="{B3C7E295-6A9D-4E9B-9E1A-257264538077}">
  <cacheSource type="worksheet">
    <worksheetSource ref="A1:G13" sheet="Consumo"/>
  </cacheSource>
  <cacheFields count="7">
    <cacheField name="Conductor" numFmtId="0">
      <sharedItems count="12">
        <s v="Emilio, Caceres"/>
        <s v="Joel, Fierro"/>
        <s v="Luis,Soto"/>
        <s v="Emanuel, Zarate"/>
        <s v="Juan, Perez"/>
        <s v="Claudio, Ortiz"/>
        <s v="Jeamilette, Espino"/>
        <s v="Claudio, Cespedes"/>
        <s v="Ambrosio, Medina"/>
        <s v="John,Ortiz"/>
        <s v="Peter, Juarez"/>
        <s v="Diego, Messi"/>
      </sharedItems>
    </cacheField>
    <cacheField name="Zona Repartición" numFmtId="0">
      <sharedItems count="2">
        <s v="Norte"/>
        <s v="Sur"/>
      </sharedItems>
    </cacheField>
    <cacheField name="Cantidad en Litros de Consumo por cada 100 Km" numFmtId="0">
      <sharedItems containsSemiMixedTypes="0" containsString="0" containsNumber="1" containsInteger="1" minValue="30" maxValue="40"/>
    </cacheField>
    <cacheField name="Promedio de  consumo" numFmtId="0">
      <sharedItems containsSemiMixedTypes="0" containsString="0" containsNumber="1" minValue="35.833333333333336" maxValue="35.833333333333336"/>
    </cacheField>
    <cacheField name="Valor Previsto" numFmtId="0">
      <sharedItems containsSemiMixedTypes="0" containsString="0" containsNumber="1" minValue="33.833333333333336" maxValue="33.833333333333336"/>
    </cacheField>
    <cacheField name="Límite Superior" numFmtId="0">
      <sharedItems containsSemiMixedTypes="0" containsString="0" containsNumber="1" minValue="39.583668671875095" maxValue="39.583668671875095"/>
    </cacheField>
    <cacheField name="Límite Inferior" numFmtId="0">
      <sharedItems containsSemiMixedTypes="0" containsString="0" containsNumber="1" minValue="32.082997994791576" maxValue="32.082997994791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31"/>
    <n v="35.833333333333336"/>
    <n v="33.833333333333336"/>
    <n v="39.583668671875095"/>
    <n v="32.082997994791576"/>
  </r>
  <r>
    <x v="1"/>
    <x v="0"/>
    <n v="38"/>
    <n v="35.833333333333336"/>
    <n v="33.833333333333336"/>
    <n v="39.583668671875095"/>
    <n v="32.082997994791576"/>
  </r>
  <r>
    <x v="2"/>
    <x v="0"/>
    <n v="37"/>
    <n v="35.833333333333336"/>
    <n v="33.833333333333336"/>
    <n v="39.583668671875095"/>
    <n v="32.082997994791576"/>
  </r>
  <r>
    <x v="3"/>
    <x v="0"/>
    <n v="30"/>
    <n v="35.833333333333336"/>
    <n v="33.833333333333336"/>
    <n v="39.583668671875095"/>
    <n v="32.082997994791576"/>
  </r>
  <r>
    <x v="4"/>
    <x v="0"/>
    <n v="40"/>
    <n v="35.833333333333336"/>
    <n v="33.833333333333336"/>
    <n v="39.583668671875095"/>
    <n v="32.082997994791576"/>
  </r>
  <r>
    <x v="5"/>
    <x v="0"/>
    <n v="39"/>
    <n v="35.833333333333336"/>
    <n v="33.833333333333336"/>
    <n v="39.583668671875095"/>
    <n v="32.082997994791576"/>
  </r>
  <r>
    <x v="6"/>
    <x v="1"/>
    <n v="38"/>
    <n v="35.833333333333336"/>
    <n v="33.833333333333336"/>
    <n v="39.583668671875095"/>
    <n v="32.082997994791576"/>
  </r>
  <r>
    <x v="7"/>
    <x v="1"/>
    <n v="37"/>
    <n v="35.833333333333336"/>
    <n v="33.833333333333336"/>
    <n v="39.583668671875095"/>
    <n v="32.082997994791576"/>
  </r>
  <r>
    <x v="8"/>
    <x v="1"/>
    <n v="34"/>
    <n v="35.833333333333336"/>
    <n v="33.833333333333336"/>
    <n v="39.583668671875095"/>
    <n v="32.082997994791576"/>
  </r>
  <r>
    <x v="9"/>
    <x v="1"/>
    <n v="30"/>
    <n v="35.833333333333336"/>
    <n v="33.833333333333336"/>
    <n v="39.583668671875095"/>
    <n v="32.082997994791576"/>
  </r>
  <r>
    <x v="10"/>
    <x v="1"/>
    <n v="40"/>
    <n v="35.833333333333336"/>
    <n v="33.833333333333336"/>
    <n v="39.583668671875095"/>
    <n v="32.082997994791576"/>
  </r>
  <r>
    <x v="11"/>
    <x v="1"/>
    <n v="36"/>
    <n v="35.833333333333336"/>
    <n v="33.833333333333336"/>
    <n v="39.583668671875095"/>
    <n v="32.0829979947915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6232A-FC11-469A-8BBD-79C84147C85E}" name="TablaDinámica1" cacheId="0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chartFormat="1">
  <location ref="A3:F15" firstHeaderRow="0" firstDataRow="1" firstDataCol="1" rowPageCount="1" colPageCount="1"/>
  <pivotFields count="7">
    <pivotField axis="axisRow" showAll="0">
      <items count="13">
        <item x="8"/>
        <item x="7"/>
        <item x="5"/>
        <item x="11"/>
        <item x="3"/>
        <item x="0"/>
        <item x="6"/>
        <item x="1"/>
        <item x="9"/>
        <item x="4"/>
        <item x="2"/>
        <item x="10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Suma de Cantidad en Litros de Consumo por cada 100 Km" fld="2" baseField="0" baseItem="0"/>
    <dataField name="Suma de Promedio de  consumo" fld="3" baseField="0" baseItem="0"/>
    <dataField name="Suma de Valor Previsto" fld="4" baseField="0" baseItem="0"/>
    <dataField name="Suma de Límite Superior" fld="5" baseField="0" baseItem="0"/>
    <dataField name="Suma de Límite Inferior" fld="6" baseField="0" baseItem="0"/>
  </dataFields>
  <formats count="3">
    <format dxfId="2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0" count="0"/>
        </references>
      </pivotArea>
    </format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K2" sqref="K2"/>
    </sheetView>
  </sheetViews>
  <sheetFormatPr baseColWidth="10" defaultColWidth="9.109375" defaultRowHeight="14.4" x14ac:dyDescent="0.3"/>
  <cols>
    <col min="1" max="4" width="10.6640625" style="1" customWidth="1"/>
    <col min="5" max="5" width="10.88671875" style="1" customWidth="1"/>
    <col min="6" max="6" width="12.6640625" style="1" customWidth="1"/>
    <col min="7" max="7" width="10.6640625" style="1" customWidth="1"/>
    <col min="8" max="8" width="7.88671875" style="1" customWidth="1"/>
    <col min="9" max="9" width="10" style="1" customWidth="1"/>
    <col min="10" max="10" width="8.6640625" style="1" customWidth="1"/>
    <col min="11" max="11" width="7.5546875" style="1" customWidth="1"/>
    <col min="12" max="12" width="10.88671875" style="1" customWidth="1"/>
    <col min="13" max="13" width="8.5546875" customWidth="1"/>
  </cols>
  <sheetData>
    <row r="1" spans="1:13" ht="45" customHeight="1" x14ac:dyDescent="0.3">
      <c r="A1" s="22" t="s">
        <v>15</v>
      </c>
      <c r="B1" s="22"/>
      <c r="C1" s="22"/>
      <c r="D1" s="22"/>
      <c r="E1" s="8"/>
      <c r="F1" s="22" t="s">
        <v>14</v>
      </c>
      <c r="G1" s="22"/>
      <c r="H1" s="8"/>
      <c r="I1" s="22" t="s">
        <v>17</v>
      </c>
      <c r="J1" s="22"/>
      <c r="K1" s="22"/>
      <c r="L1" s="22"/>
      <c r="M1" s="22"/>
    </row>
    <row r="2" spans="1:13" ht="87" customHeight="1" x14ac:dyDescent="0.3">
      <c r="A2" s="4" t="s">
        <v>16</v>
      </c>
      <c r="B2" s="4" t="s">
        <v>6</v>
      </c>
      <c r="C2" s="4" t="s">
        <v>4</v>
      </c>
      <c r="D2" s="4" t="s">
        <v>11</v>
      </c>
      <c r="E2" s="3"/>
      <c r="F2" s="4" t="s">
        <v>1</v>
      </c>
      <c r="G2" s="4" t="s">
        <v>0</v>
      </c>
      <c r="H2" s="3"/>
      <c r="I2" s="4" t="s">
        <v>1</v>
      </c>
      <c r="J2" s="4" t="s">
        <v>13</v>
      </c>
      <c r="K2" s="4" t="s">
        <v>5</v>
      </c>
      <c r="L2" s="4" t="s">
        <v>3</v>
      </c>
      <c r="M2" s="4" t="s">
        <v>7</v>
      </c>
    </row>
    <row r="3" spans="1:13" x14ac:dyDescent="0.3">
      <c r="A3" s="9">
        <v>30</v>
      </c>
      <c r="B3" s="9">
        <v>8</v>
      </c>
      <c r="C3" s="6">
        <v>20</v>
      </c>
      <c r="D3" s="5">
        <f>AVERAGE(G3:G7)*(B3/A3)+C3</f>
        <v>24.4</v>
      </c>
      <c r="E3" s="2"/>
      <c r="F3" s="9" t="s">
        <v>22</v>
      </c>
      <c r="G3" s="6">
        <v>20</v>
      </c>
      <c r="H3" s="2"/>
      <c r="I3" s="9" t="s">
        <v>22</v>
      </c>
      <c r="J3" s="6">
        <f>C$3+G3*(B$3/A$3)</f>
        <v>25.333333333333332</v>
      </c>
      <c r="K3" s="9">
        <v>30</v>
      </c>
      <c r="L3" s="9">
        <v>8</v>
      </c>
      <c r="M3" s="7">
        <f>C$3+(L3/K3)*G3</f>
        <v>25.333333333333332</v>
      </c>
    </row>
    <row r="4" spans="1:13" x14ac:dyDescent="0.3">
      <c r="F4" s="9" t="s">
        <v>18</v>
      </c>
      <c r="G4" s="6">
        <v>17.5</v>
      </c>
      <c r="H4" s="2"/>
      <c r="I4" s="9" t="s">
        <v>18</v>
      </c>
      <c r="J4" s="6">
        <f>C$3+G4*(B$3/A$3)</f>
        <v>24.666666666666668</v>
      </c>
      <c r="K4" s="9">
        <v>30</v>
      </c>
      <c r="L4" s="9">
        <v>8</v>
      </c>
      <c r="M4" s="7">
        <f>C$3+(L4/K4)*G4</f>
        <v>24.666666666666668</v>
      </c>
    </row>
    <row r="5" spans="1:13" x14ac:dyDescent="0.3">
      <c r="F5" s="9" t="s">
        <v>23</v>
      </c>
      <c r="G5" s="6">
        <v>15</v>
      </c>
      <c r="H5" s="2"/>
      <c r="I5" s="9" t="s">
        <v>23</v>
      </c>
      <c r="J5" s="6">
        <f>C$3+G5*(B$3/A$3)</f>
        <v>24</v>
      </c>
      <c r="K5" s="9">
        <v>33</v>
      </c>
      <c r="L5" s="9">
        <v>8</v>
      </c>
      <c r="M5" s="7">
        <f>C$3+(L5/K5)*G5</f>
        <v>23.636363636363637</v>
      </c>
    </row>
    <row r="6" spans="1:13" x14ac:dyDescent="0.3">
      <c r="F6" s="9" t="s">
        <v>24</v>
      </c>
      <c r="G6" s="6">
        <v>14</v>
      </c>
      <c r="H6" s="2"/>
      <c r="I6" s="9" t="s">
        <v>24</v>
      </c>
      <c r="J6" s="6">
        <f>C$3+G6*(B$3/A$3)</f>
        <v>23.733333333333334</v>
      </c>
      <c r="K6" s="9">
        <v>32</v>
      </c>
      <c r="L6" s="9">
        <v>8</v>
      </c>
      <c r="M6" s="7">
        <f>C$3+(L6/K6)*G6</f>
        <v>23.5</v>
      </c>
    </row>
    <row r="7" spans="1:13" x14ac:dyDescent="0.3">
      <c r="F7" s="9" t="s">
        <v>25</v>
      </c>
      <c r="G7" s="6">
        <v>16</v>
      </c>
      <c r="I7" s="9" t="s">
        <v>25</v>
      </c>
      <c r="J7" s="6">
        <f>C$3+G7*(B$3/A$3)</f>
        <v>24.266666666666666</v>
      </c>
      <c r="K7" s="9">
        <v>33</v>
      </c>
      <c r="L7" s="9">
        <v>8</v>
      </c>
      <c r="M7" s="7">
        <f>C$3+(L7/K7)*G7</f>
        <v>23.878787878787879</v>
      </c>
    </row>
    <row r="8" spans="1:13" ht="28.8" x14ac:dyDescent="0.3">
      <c r="G8" s="16"/>
      <c r="H8"/>
      <c r="I8" s="17" t="s">
        <v>60</v>
      </c>
      <c r="J8" s="18">
        <f>MAX(K3:K7)/MIN(J3:J7)</f>
        <v>1.3904494382022472</v>
      </c>
    </row>
    <row r="9" spans="1:13" x14ac:dyDescent="0.3">
      <c r="A9" s="25" t="s">
        <v>19</v>
      </c>
      <c r="B9" s="25"/>
      <c r="C9" s="25"/>
      <c r="D9" s="25"/>
      <c r="E9" s="25"/>
      <c r="F9" s="25"/>
      <c r="J9" s="19"/>
    </row>
    <row r="10" spans="1:13" ht="18" x14ac:dyDescent="0.35">
      <c r="A10" s="26" t="s">
        <v>12</v>
      </c>
      <c r="B10" s="25" t="s">
        <v>10</v>
      </c>
      <c r="C10" s="25"/>
      <c r="D10" s="25"/>
      <c r="E10" s="25"/>
      <c r="F10" s="25"/>
      <c r="G10" s="23" t="s">
        <v>20</v>
      </c>
      <c r="H10" s="24"/>
      <c r="I10" s="24"/>
      <c r="J10" s="24"/>
      <c r="K10" s="24"/>
      <c r="L10" s="24"/>
      <c r="M10" s="24"/>
    </row>
    <row r="11" spans="1:13" x14ac:dyDescent="0.3">
      <c r="A11" s="26"/>
      <c r="B11" s="27" t="s">
        <v>22</v>
      </c>
      <c r="C11" s="27" t="s">
        <v>18</v>
      </c>
      <c r="D11" s="27" t="s">
        <v>23</v>
      </c>
      <c r="E11" s="27" t="s">
        <v>24</v>
      </c>
      <c r="F11" s="27" t="s">
        <v>25</v>
      </c>
    </row>
    <row r="12" spans="1:13" ht="20.100000000000001" customHeight="1" x14ac:dyDescent="0.3">
      <c r="A12" s="27" t="s">
        <v>2</v>
      </c>
      <c r="B12" s="28">
        <f>((K3/M3)*L3)/(($A$3/$D$3)*$B$3)</f>
        <v>0.96315789473684221</v>
      </c>
      <c r="C12" s="28">
        <f>((K4/M4)*L4)/(($A$3/$D$3)*$B$3)</f>
        <v>0.98918918918918919</v>
      </c>
      <c r="D12" s="28">
        <f>((K5/M5)*L5)/(($A$3/$D$3)*$B$3)</f>
        <v>1.1355384615384614</v>
      </c>
      <c r="E12" s="28">
        <f>((K6/M6)*L6)/(($A$3/$D$3)*$B$3)</f>
        <v>1.1075177304964539</v>
      </c>
      <c r="F12" s="28">
        <f>((K7/M7)*L7)/(($A$3/$D$3)*$B$3)</f>
        <v>1.1240101522842638</v>
      </c>
      <c r="H12" s="20"/>
      <c r="I12" s="34"/>
      <c r="J12" s="35" t="s">
        <v>61</v>
      </c>
      <c r="K12" s="35"/>
      <c r="L12" s="20"/>
      <c r="M12" s="20"/>
    </row>
    <row r="13" spans="1:13" ht="20.100000000000001" customHeight="1" x14ac:dyDescent="0.3">
      <c r="A13" s="27" t="s">
        <v>8</v>
      </c>
      <c r="B13" s="28">
        <f>(K3*100)/$A$3</f>
        <v>100</v>
      </c>
      <c r="C13" s="28">
        <f>(K4*100)/$A$3</f>
        <v>100</v>
      </c>
      <c r="D13" s="28">
        <f>(K5*100)/$A$3</f>
        <v>110</v>
      </c>
      <c r="E13" s="28">
        <f>(K6*100)/$A$3</f>
        <v>106.66666666666667</v>
      </c>
      <c r="F13" s="28">
        <f>(K7*100)/$A$3</f>
        <v>110</v>
      </c>
      <c r="H13" s="20"/>
      <c r="I13" s="34"/>
      <c r="J13" s="27" t="s">
        <v>9</v>
      </c>
      <c r="K13" s="28">
        <f>((((33/M6)*L6)/(($A$3/$D$3)*$B$3)+(33*100)/$A$3)/2)/$J$8</f>
        <v>39.966260047281324</v>
      </c>
      <c r="L13" s="20"/>
      <c r="M13" s="20"/>
    </row>
    <row r="14" spans="1:13" ht="20.100000000000001" customHeight="1" x14ac:dyDescent="0.3">
      <c r="A14" s="27" t="s">
        <v>9</v>
      </c>
      <c r="B14" s="28">
        <f>((B12+B13)/2)/$J$8</f>
        <v>36.305943646996276</v>
      </c>
      <c r="C14" s="28">
        <f>((C12+C13)/2)/$J$8</f>
        <v>36.315304395304395</v>
      </c>
      <c r="D14" s="28">
        <f>((D12+D13)/2)/$J$8</f>
        <v>39.963890598290597</v>
      </c>
      <c r="E14" s="28">
        <f>((E12+E13)/2)/$J$8</f>
        <v>38.755161257969768</v>
      </c>
      <c r="F14" s="28">
        <f>((F12+F13)/2)/$J$8</f>
        <v>39.959745064861821</v>
      </c>
    </row>
    <row r="15" spans="1:13" ht="20.100000000000001" customHeight="1" x14ac:dyDescent="0.3">
      <c r="B15" s="21"/>
      <c r="C15" s="21"/>
      <c r="D15" s="21"/>
      <c r="E15" s="21"/>
    </row>
    <row r="16" spans="1:13" x14ac:dyDescent="0.3">
      <c r="A16" s="29" t="s">
        <v>21</v>
      </c>
      <c r="B16" s="30"/>
      <c r="C16" s="30"/>
      <c r="D16" s="30"/>
      <c r="E16" s="31"/>
      <c r="F16" s="27" t="s">
        <v>26</v>
      </c>
    </row>
    <row r="17" spans="1:6" ht="21" customHeight="1" x14ac:dyDescent="0.3">
      <c r="A17" s="32" t="s">
        <v>47</v>
      </c>
      <c r="B17" s="32"/>
      <c r="C17" s="32"/>
      <c r="D17" s="32"/>
      <c r="E17" s="32"/>
      <c r="F17" s="27" t="s">
        <v>23</v>
      </c>
    </row>
    <row r="18" spans="1:6" ht="31.5" customHeight="1" x14ac:dyDescent="0.3">
      <c r="A18" s="32" t="s">
        <v>46</v>
      </c>
      <c r="B18" s="32"/>
      <c r="C18" s="32"/>
      <c r="D18" s="32"/>
      <c r="E18" s="32"/>
      <c r="F18" s="33" t="s">
        <v>24</v>
      </c>
    </row>
    <row r="21" spans="1:6" x14ac:dyDescent="0.3">
      <c r="C21"/>
      <c r="F21"/>
    </row>
  </sheetData>
  <mergeCells count="10">
    <mergeCell ref="I1:M1"/>
    <mergeCell ref="A10:A11"/>
    <mergeCell ref="G10:M10"/>
    <mergeCell ref="A9:F9"/>
    <mergeCell ref="B10:F10"/>
    <mergeCell ref="A18:E18"/>
    <mergeCell ref="A16:E16"/>
    <mergeCell ref="A17:E17"/>
    <mergeCell ref="F1:G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21C-1E79-4646-A67A-5C4CB4388FC9}">
  <dimension ref="A1:F15"/>
  <sheetViews>
    <sheetView topLeftCell="A7" workbookViewId="0">
      <selection activeCell="A16" sqref="A16"/>
    </sheetView>
  </sheetViews>
  <sheetFormatPr baseColWidth="10" defaultRowHeight="14.4" x14ac:dyDescent="0.3"/>
  <cols>
    <col min="1" max="1" width="18.77734375" bestFit="1" customWidth="1"/>
    <col min="2" max="2" width="50.109375" bestFit="1" customWidth="1"/>
    <col min="3" max="3" width="28.5546875" bestFit="1" customWidth="1"/>
    <col min="4" max="4" width="20.5546875" bestFit="1" customWidth="1"/>
    <col min="5" max="5" width="21.6640625" bestFit="1" customWidth="1"/>
    <col min="6" max="6" width="20.6640625" bestFit="1" customWidth="1"/>
  </cols>
  <sheetData>
    <row r="1" spans="1:6" x14ac:dyDescent="0.3">
      <c r="A1" s="12" t="s">
        <v>30</v>
      </c>
      <c r="B1" t="s">
        <v>54</v>
      </c>
    </row>
    <row r="3" spans="1:6" x14ac:dyDescent="0.3">
      <c r="A3" s="15" t="s">
        <v>53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</row>
    <row r="4" spans="1:6" x14ac:dyDescent="0.3">
      <c r="A4" s="13" t="s">
        <v>42</v>
      </c>
      <c r="B4" s="14">
        <v>34</v>
      </c>
      <c r="C4" s="10">
        <v>35.833333333333336</v>
      </c>
      <c r="D4" s="10">
        <v>33.833333333333336</v>
      </c>
      <c r="E4" s="10">
        <v>39.583668671875095</v>
      </c>
      <c r="F4" s="10">
        <v>32.082997994791576</v>
      </c>
    </row>
    <row r="5" spans="1:6" x14ac:dyDescent="0.3">
      <c r="A5" s="13" t="s">
        <v>41</v>
      </c>
      <c r="B5" s="14">
        <v>37</v>
      </c>
      <c r="C5" s="10">
        <v>35.833333333333336</v>
      </c>
      <c r="D5" s="10">
        <v>33.833333333333336</v>
      </c>
      <c r="E5" s="10">
        <v>39.583668671875095</v>
      </c>
      <c r="F5" s="10">
        <v>32.082997994791576</v>
      </c>
    </row>
    <row r="6" spans="1:6" x14ac:dyDescent="0.3">
      <c r="A6" s="13" t="s">
        <v>38</v>
      </c>
      <c r="B6" s="14">
        <v>39</v>
      </c>
      <c r="C6" s="10">
        <v>35.833333333333336</v>
      </c>
      <c r="D6" s="10">
        <v>33.833333333333336</v>
      </c>
      <c r="E6" s="10">
        <v>39.583668671875095</v>
      </c>
      <c r="F6" s="10">
        <v>32.082997994791576</v>
      </c>
    </row>
    <row r="7" spans="1:6" x14ac:dyDescent="0.3">
      <c r="A7" s="13" t="s">
        <v>45</v>
      </c>
      <c r="B7" s="14">
        <v>36</v>
      </c>
      <c r="C7" s="10">
        <v>35.833333333333336</v>
      </c>
      <c r="D7" s="10">
        <v>33.833333333333336</v>
      </c>
      <c r="E7" s="10">
        <v>39.583668671875095</v>
      </c>
      <c r="F7" s="10">
        <v>32.082997994791576</v>
      </c>
    </row>
    <row r="8" spans="1:6" x14ac:dyDescent="0.3">
      <c r="A8" s="13" t="s">
        <v>36</v>
      </c>
      <c r="B8" s="14">
        <v>30</v>
      </c>
      <c r="C8" s="10">
        <v>35.833333333333336</v>
      </c>
      <c r="D8" s="10">
        <v>33.833333333333336</v>
      </c>
      <c r="E8" s="10">
        <v>39.583668671875095</v>
      </c>
      <c r="F8" s="10">
        <v>32.082997994791576</v>
      </c>
    </row>
    <row r="9" spans="1:6" x14ac:dyDescent="0.3">
      <c r="A9" s="13" t="s">
        <v>32</v>
      </c>
      <c r="B9" s="14">
        <v>31</v>
      </c>
      <c r="C9" s="10">
        <v>35.833333333333336</v>
      </c>
      <c r="D9" s="10">
        <v>33.833333333333336</v>
      </c>
      <c r="E9" s="10">
        <v>39.583668671875095</v>
      </c>
      <c r="F9" s="10">
        <v>32.082997994791576</v>
      </c>
    </row>
    <row r="10" spans="1:6" x14ac:dyDescent="0.3">
      <c r="A10" s="13" t="s">
        <v>39</v>
      </c>
      <c r="B10" s="14">
        <v>38</v>
      </c>
      <c r="C10" s="10">
        <v>35.833333333333336</v>
      </c>
      <c r="D10" s="10">
        <v>33.833333333333336</v>
      </c>
      <c r="E10" s="10">
        <v>39.583668671875095</v>
      </c>
      <c r="F10" s="10">
        <v>32.082997994791576</v>
      </c>
    </row>
    <row r="11" spans="1:6" x14ac:dyDescent="0.3">
      <c r="A11" s="13" t="s">
        <v>34</v>
      </c>
      <c r="B11" s="14">
        <v>38</v>
      </c>
      <c r="C11" s="10">
        <v>35.833333333333336</v>
      </c>
      <c r="D11" s="10">
        <v>33.833333333333336</v>
      </c>
      <c r="E11" s="10">
        <v>39.583668671875095</v>
      </c>
      <c r="F11" s="10">
        <v>32.082997994791576</v>
      </c>
    </row>
    <row r="12" spans="1:6" x14ac:dyDescent="0.3">
      <c r="A12" s="13" t="s">
        <v>43</v>
      </c>
      <c r="B12" s="14">
        <v>30</v>
      </c>
      <c r="C12" s="10">
        <v>35.833333333333336</v>
      </c>
      <c r="D12" s="10">
        <v>33.833333333333336</v>
      </c>
      <c r="E12" s="10">
        <v>39.583668671875095</v>
      </c>
      <c r="F12" s="10">
        <v>32.082997994791576</v>
      </c>
    </row>
    <row r="13" spans="1:6" x14ac:dyDescent="0.3">
      <c r="A13" s="13" t="s">
        <v>37</v>
      </c>
      <c r="B13" s="14">
        <v>40</v>
      </c>
      <c r="C13" s="10">
        <v>35.833333333333336</v>
      </c>
      <c r="D13" s="10">
        <v>33.833333333333336</v>
      </c>
      <c r="E13" s="10">
        <v>39.583668671875095</v>
      </c>
      <c r="F13" s="10">
        <v>32.082997994791576</v>
      </c>
    </row>
    <row r="14" spans="1:6" x14ac:dyDescent="0.3">
      <c r="A14" s="13" t="s">
        <v>35</v>
      </c>
      <c r="B14" s="14">
        <v>37</v>
      </c>
      <c r="C14" s="10">
        <v>35.833333333333336</v>
      </c>
      <c r="D14" s="10">
        <v>33.833333333333336</v>
      </c>
      <c r="E14" s="10">
        <v>39.583668671875095</v>
      </c>
      <c r="F14" s="10">
        <v>32.082997994791576</v>
      </c>
    </row>
    <row r="15" spans="1:6" x14ac:dyDescent="0.3">
      <c r="A15" s="13" t="s">
        <v>44</v>
      </c>
      <c r="B15" s="14">
        <v>40</v>
      </c>
      <c r="C15" s="10">
        <v>35.833333333333336</v>
      </c>
      <c r="D15" s="10">
        <v>33.833333333333336</v>
      </c>
      <c r="E15" s="10">
        <v>39.583668671875095</v>
      </c>
      <c r="F15" s="10">
        <v>32.082997994791576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8B76-C004-4754-8113-6A09F6E3677C}">
  <dimension ref="A1:G13"/>
  <sheetViews>
    <sheetView workbookViewId="0">
      <selection sqref="A1:G13"/>
    </sheetView>
  </sheetViews>
  <sheetFormatPr baseColWidth="10" defaultRowHeight="14.4" x14ac:dyDescent="0.3"/>
  <cols>
    <col min="1" max="1" width="16.33203125" customWidth="1"/>
    <col min="2" max="3" width="15.44140625" customWidth="1"/>
  </cols>
  <sheetData>
    <row r="1" spans="1:7" ht="57.6" x14ac:dyDescent="0.3">
      <c r="A1" s="11" t="s">
        <v>29</v>
      </c>
      <c r="B1" s="11" t="s">
        <v>30</v>
      </c>
      <c r="C1" s="11" t="s">
        <v>31</v>
      </c>
      <c r="D1" s="11" t="s">
        <v>52</v>
      </c>
      <c r="E1" s="11" t="s">
        <v>49</v>
      </c>
      <c r="F1" s="11" t="s">
        <v>50</v>
      </c>
      <c r="G1" s="11" t="s">
        <v>51</v>
      </c>
    </row>
    <row r="2" spans="1:7" x14ac:dyDescent="0.3">
      <c r="A2" t="s">
        <v>32</v>
      </c>
      <c r="B2" s="1" t="s">
        <v>33</v>
      </c>
      <c r="C2">
        <v>31</v>
      </c>
      <c r="D2">
        <f>AVERAGE(C$2:C$13)</f>
        <v>35.833333333333336</v>
      </c>
      <c r="E2">
        <f>(D$2-2)</f>
        <v>33.833333333333336</v>
      </c>
      <c r="F2">
        <f>D2+STDEVA(C$2:C$13)*1.01</f>
        <v>39.583668671875095</v>
      </c>
      <c r="G2">
        <f>D2-STDEVA(C$2:C$13)*1.01</f>
        <v>32.082997994791576</v>
      </c>
    </row>
    <row r="3" spans="1:7" x14ac:dyDescent="0.3">
      <c r="A3" t="s">
        <v>34</v>
      </c>
      <c r="B3" s="1" t="s">
        <v>33</v>
      </c>
      <c r="C3">
        <v>38</v>
      </c>
      <c r="D3">
        <f t="shared" ref="D3:D13" si="0">AVERAGE(C$2:C$13)</f>
        <v>35.833333333333336</v>
      </c>
      <c r="E3">
        <f t="shared" ref="E3:E13" si="1">(D$2-2)</f>
        <v>33.833333333333336</v>
      </c>
      <c r="F3">
        <f t="shared" ref="F3:F13" si="2">D3+STDEVA(C$2:C$13)*1.01</f>
        <v>39.583668671875095</v>
      </c>
      <c r="G3">
        <f t="shared" ref="G3:G13" si="3">D3-STDEVA(C$2:C$13)*1.01</f>
        <v>32.082997994791576</v>
      </c>
    </row>
    <row r="4" spans="1:7" x14ac:dyDescent="0.3">
      <c r="A4" t="s">
        <v>35</v>
      </c>
      <c r="B4" s="1" t="s">
        <v>33</v>
      </c>
      <c r="C4">
        <v>37</v>
      </c>
      <c r="D4">
        <f t="shared" si="0"/>
        <v>35.833333333333336</v>
      </c>
      <c r="E4">
        <f t="shared" si="1"/>
        <v>33.833333333333336</v>
      </c>
      <c r="F4">
        <f t="shared" si="2"/>
        <v>39.583668671875095</v>
      </c>
      <c r="G4">
        <f t="shared" si="3"/>
        <v>32.082997994791576</v>
      </c>
    </row>
    <row r="5" spans="1:7" x14ac:dyDescent="0.3">
      <c r="A5" t="s">
        <v>36</v>
      </c>
      <c r="B5" s="1" t="s">
        <v>33</v>
      </c>
      <c r="C5">
        <v>30</v>
      </c>
      <c r="D5">
        <f t="shared" si="0"/>
        <v>35.833333333333336</v>
      </c>
      <c r="E5">
        <f t="shared" si="1"/>
        <v>33.833333333333336</v>
      </c>
      <c r="F5">
        <f t="shared" si="2"/>
        <v>39.583668671875095</v>
      </c>
      <c r="G5">
        <f t="shared" si="3"/>
        <v>32.082997994791576</v>
      </c>
    </row>
    <row r="6" spans="1:7" x14ac:dyDescent="0.3">
      <c r="A6" t="s">
        <v>37</v>
      </c>
      <c r="B6" s="1" t="s">
        <v>33</v>
      </c>
      <c r="C6">
        <v>40</v>
      </c>
      <c r="D6">
        <f t="shared" si="0"/>
        <v>35.833333333333336</v>
      </c>
      <c r="E6">
        <f t="shared" si="1"/>
        <v>33.833333333333336</v>
      </c>
      <c r="F6">
        <f t="shared" si="2"/>
        <v>39.583668671875095</v>
      </c>
      <c r="G6">
        <f t="shared" si="3"/>
        <v>32.082997994791576</v>
      </c>
    </row>
    <row r="7" spans="1:7" x14ac:dyDescent="0.3">
      <c r="A7" t="s">
        <v>38</v>
      </c>
      <c r="B7" s="1" t="s">
        <v>33</v>
      </c>
      <c r="C7">
        <v>39</v>
      </c>
      <c r="D7">
        <f t="shared" si="0"/>
        <v>35.833333333333336</v>
      </c>
      <c r="E7">
        <f t="shared" si="1"/>
        <v>33.833333333333336</v>
      </c>
      <c r="F7">
        <f t="shared" si="2"/>
        <v>39.583668671875095</v>
      </c>
      <c r="G7">
        <f t="shared" si="3"/>
        <v>32.082997994791576</v>
      </c>
    </row>
    <row r="8" spans="1:7" x14ac:dyDescent="0.3">
      <c r="A8" t="s">
        <v>39</v>
      </c>
      <c r="B8" s="1" t="s">
        <v>40</v>
      </c>
      <c r="C8">
        <v>38</v>
      </c>
      <c r="D8">
        <f t="shared" si="0"/>
        <v>35.833333333333336</v>
      </c>
      <c r="E8">
        <f t="shared" si="1"/>
        <v>33.833333333333336</v>
      </c>
      <c r="F8">
        <f t="shared" si="2"/>
        <v>39.583668671875095</v>
      </c>
      <c r="G8">
        <f t="shared" si="3"/>
        <v>32.082997994791576</v>
      </c>
    </row>
    <row r="9" spans="1:7" x14ac:dyDescent="0.3">
      <c r="A9" t="s">
        <v>41</v>
      </c>
      <c r="B9" s="1" t="s">
        <v>40</v>
      </c>
      <c r="C9">
        <v>37</v>
      </c>
      <c r="D9">
        <f t="shared" si="0"/>
        <v>35.833333333333336</v>
      </c>
      <c r="E9">
        <f t="shared" si="1"/>
        <v>33.833333333333336</v>
      </c>
      <c r="F9">
        <f t="shared" si="2"/>
        <v>39.583668671875095</v>
      </c>
      <c r="G9">
        <f t="shared" si="3"/>
        <v>32.082997994791576</v>
      </c>
    </row>
    <row r="10" spans="1:7" x14ac:dyDescent="0.3">
      <c r="A10" t="s">
        <v>42</v>
      </c>
      <c r="B10" s="1" t="s">
        <v>40</v>
      </c>
      <c r="C10">
        <v>34</v>
      </c>
      <c r="D10">
        <f t="shared" si="0"/>
        <v>35.833333333333336</v>
      </c>
      <c r="E10">
        <f t="shared" si="1"/>
        <v>33.833333333333336</v>
      </c>
      <c r="F10">
        <f t="shared" si="2"/>
        <v>39.583668671875095</v>
      </c>
      <c r="G10">
        <f t="shared" si="3"/>
        <v>32.082997994791576</v>
      </c>
    </row>
    <row r="11" spans="1:7" x14ac:dyDescent="0.3">
      <c r="A11" t="s">
        <v>43</v>
      </c>
      <c r="B11" s="1" t="s">
        <v>40</v>
      </c>
      <c r="C11">
        <v>30</v>
      </c>
      <c r="D11">
        <f t="shared" si="0"/>
        <v>35.833333333333336</v>
      </c>
      <c r="E11">
        <f t="shared" si="1"/>
        <v>33.833333333333336</v>
      </c>
      <c r="F11">
        <f t="shared" si="2"/>
        <v>39.583668671875095</v>
      </c>
      <c r="G11">
        <f t="shared" si="3"/>
        <v>32.082997994791576</v>
      </c>
    </row>
    <row r="12" spans="1:7" x14ac:dyDescent="0.3">
      <c r="A12" t="s">
        <v>44</v>
      </c>
      <c r="B12" s="1" t="s">
        <v>40</v>
      </c>
      <c r="C12">
        <v>40</v>
      </c>
      <c r="D12">
        <f t="shared" si="0"/>
        <v>35.833333333333336</v>
      </c>
      <c r="E12">
        <f t="shared" si="1"/>
        <v>33.833333333333336</v>
      </c>
      <c r="F12">
        <f t="shared" si="2"/>
        <v>39.583668671875095</v>
      </c>
      <c r="G12">
        <f t="shared" si="3"/>
        <v>32.082997994791576</v>
      </c>
    </row>
    <row r="13" spans="1:7" x14ac:dyDescent="0.3">
      <c r="A13" t="s">
        <v>45</v>
      </c>
      <c r="B13" s="1" t="s">
        <v>40</v>
      </c>
      <c r="C13">
        <v>36</v>
      </c>
      <c r="D13">
        <f t="shared" si="0"/>
        <v>35.833333333333336</v>
      </c>
      <c r="E13">
        <f t="shared" si="1"/>
        <v>33.833333333333336</v>
      </c>
      <c r="F13">
        <f t="shared" si="2"/>
        <v>39.583668671875095</v>
      </c>
      <c r="G13">
        <f t="shared" si="3"/>
        <v>32.082997994791576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AE11-BC6A-47C1-BA17-E19D8507D634}">
  <dimension ref="A1:B25"/>
  <sheetViews>
    <sheetView workbookViewId="0">
      <selection activeCell="K23" sqref="K23"/>
    </sheetView>
  </sheetViews>
  <sheetFormatPr baseColWidth="10" defaultRowHeight="14.4" x14ac:dyDescent="0.3"/>
  <cols>
    <col min="2" max="2" width="19.33203125" customWidth="1"/>
  </cols>
  <sheetData>
    <row r="1" spans="1:2" x14ac:dyDescent="0.3">
      <c r="A1" t="s">
        <v>27</v>
      </c>
      <c r="B1" t="s">
        <v>28</v>
      </c>
    </row>
    <row r="2" spans="1:2" x14ac:dyDescent="0.3">
      <c r="A2">
        <v>2010</v>
      </c>
      <c r="B2">
        <v>4300</v>
      </c>
    </row>
    <row r="3" spans="1:2" x14ac:dyDescent="0.3">
      <c r="A3">
        <v>2011</v>
      </c>
      <c r="B3">
        <v>8300</v>
      </c>
    </row>
    <row r="4" spans="1:2" x14ac:dyDescent="0.3">
      <c r="A4">
        <v>2012</v>
      </c>
      <c r="B4">
        <v>10100</v>
      </c>
    </row>
    <row r="5" spans="1:2" x14ac:dyDescent="0.3">
      <c r="A5">
        <v>2013</v>
      </c>
      <c r="B5">
        <v>13000</v>
      </c>
    </row>
    <row r="6" spans="1:2" x14ac:dyDescent="0.3">
      <c r="A6">
        <v>2014</v>
      </c>
      <c r="B6">
        <v>14300</v>
      </c>
    </row>
    <row r="7" spans="1:2" x14ac:dyDescent="0.3">
      <c r="A7">
        <v>2015</v>
      </c>
      <c r="B7">
        <v>15400</v>
      </c>
    </row>
    <row r="8" spans="1:2" x14ac:dyDescent="0.3">
      <c r="A8">
        <v>2016</v>
      </c>
      <c r="B8">
        <v>16700</v>
      </c>
    </row>
    <row r="9" spans="1:2" x14ac:dyDescent="0.3">
      <c r="A9">
        <v>2017</v>
      </c>
      <c r="B9">
        <v>17300</v>
      </c>
    </row>
    <row r="10" spans="1:2" x14ac:dyDescent="0.3">
      <c r="A10">
        <v>2018</v>
      </c>
      <c r="B10">
        <v>18100</v>
      </c>
    </row>
    <row r="11" spans="1:2" x14ac:dyDescent="0.3">
      <c r="A11">
        <v>2019</v>
      </c>
      <c r="B11" s="10">
        <v>21205.555555555504</v>
      </c>
    </row>
    <row r="12" spans="1:2" x14ac:dyDescent="0.3">
      <c r="A12">
        <v>2020</v>
      </c>
      <c r="B12" s="10">
        <v>22835.555555555504</v>
      </c>
    </row>
    <row r="13" spans="1:2" x14ac:dyDescent="0.3">
      <c r="A13">
        <v>2021</v>
      </c>
      <c r="B13" s="10" cm="1">
        <f t="array" ref="B13">TREND(B2:B12,A2:A12,A13)</f>
        <v>24465.555555555504</v>
      </c>
    </row>
    <row r="14" spans="1:2" x14ac:dyDescent="0.3">
      <c r="A14">
        <v>2022</v>
      </c>
      <c r="B14" s="10" cm="1">
        <f t="array" ref="B14">TREND(B2:B12,A2:A12,A14)</f>
        <v>26095.555555555504</v>
      </c>
    </row>
    <row r="25" spans="1:1" x14ac:dyDescent="0.3">
      <c r="A25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Eficiencia</vt:lpstr>
      <vt:lpstr>Reporte</vt:lpstr>
      <vt:lpstr>Consumo</vt:lpstr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2021-09-07T19:39:10Z</dcterms:modified>
</cp:coreProperties>
</file>