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eca\Descargas\"/>
    </mc:Choice>
  </mc:AlternateContent>
  <xr:revisionPtr revIDLastSave="0" documentId="13_ncr:1_{88BB4BBE-C7D3-4868-9FCB-24AC80C255D0}" xr6:coauthVersionLast="45" xr6:coauthVersionMax="45" xr10:uidLastSave="{00000000-0000-0000-0000-000000000000}"/>
  <bookViews>
    <workbookView xWindow="-120" yWindow="-120" windowWidth="29040" windowHeight="15720" xr2:uid="{8126EE3A-7B04-45EC-B897-8537B8107689}"/>
  </bookViews>
  <sheets>
    <sheet name="Propuesta" sheetId="5" r:id="rId1"/>
    <sheet name="Cuadro de Evaluación VPN" sheetId="2" r:id="rId2"/>
    <sheet name="Evaluación del Software" sheetId="3" r:id="rId3"/>
    <sheet name="Evaluación del Personal" sheetId="4" r:id="rId4"/>
    <sheet name="Evaluación de Certificaciones" sheetId="6" r:id="rId5"/>
    <sheet name="Evaluación de la Propuesta" sheetId="1" r:id="rId6"/>
  </sheets>
  <definedNames>
    <definedName name="_Hlk24357217" localSheetId="5">'Evaluación de la Propuesta'!$A$1</definedName>
    <definedName name="_Hlk56575218" localSheetId="0">Propuesta!$B$5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D22" i="1"/>
  <c r="E19" i="1"/>
  <c r="E16" i="1"/>
  <c r="E13" i="1"/>
  <c r="E10" i="1"/>
  <c r="E7" i="1"/>
  <c r="E4" i="1"/>
  <c r="G19" i="1"/>
  <c r="G16" i="1"/>
  <c r="G13" i="1"/>
  <c r="G10" i="1"/>
  <c r="G7" i="1"/>
  <c r="G4" i="1"/>
  <c r="I19" i="1"/>
  <c r="I16" i="1"/>
  <c r="I13" i="1"/>
  <c r="I10" i="1"/>
  <c r="I7" i="1"/>
  <c r="I4" i="1"/>
  <c r="H16" i="1"/>
  <c r="F16" i="1"/>
  <c r="D16" i="1"/>
  <c r="H13" i="1"/>
  <c r="F13" i="1"/>
  <c r="D13" i="1"/>
  <c r="H10" i="1"/>
  <c r="F10" i="1"/>
  <c r="D10" i="1"/>
  <c r="H4" i="1"/>
  <c r="F4" i="1"/>
  <c r="D4" i="1"/>
  <c r="C22" i="1"/>
  <c r="B22" i="1"/>
  <c r="C20" i="6"/>
  <c r="D20" i="6"/>
  <c r="B20" i="6"/>
  <c r="D19" i="6"/>
  <c r="C19" i="6"/>
  <c r="B19" i="6"/>
  <c r="C11" i="6"/>
  <c r="D11" i="6"/>
  <c r="C12" i="6"/>
  <c r="D12" i="6"/>
  <c r="C13" i="6"/>
  <c r="D13" i="6"/>
  <c r="C14" i="6"/>
  <c r="D14" i="6"/>
  <c r="C15" i="6"/>
  <c r="D15" i="6"/>
  <c r="B15" i="6"/>
  <c r="B14" i="6"/>
  <c r="B13" i="6"/>
  <c r="B12" i="6"/>
  <c r="B11" i="6"/>
  <c r="C10" i="4"/>
  <c r="B10" i="4"/>
  <c r="C9" i="4"/>
  <c r="D9" i="4"/>
  <c r="D10" i="4" s="1"/>
  <c r="B9" i="4"/>
  <c r="H4" i="3"/>
  <c r="I4" i="3"/>
  <c r="G4" i="3"/>
  <c r="I3" i="3"/>
  <c r="H3" i="3"/>
  <c r="G3" i="3"/>
  <c r="D9" i="2"/>
  <c r="C9" i="2"/>
  <c r="B9" i="2"/>
</calcChain>
</file>

<file path=xl/sharedStrings.xml><?xml version="1.0" encoding="utf-8"?>
<sst xmlns="http://schemas.openxmlformats.org/spreadsheetml/2006/main" count="138" uniqueCount="87">
  <si>
    <t>Criterios Para Evaluar</t>
  </si>
  <si>
    <t>Puntos</t>
  </si>
  <si>
    <t>Propuesta A</t>
  </si>
  <si>
    <t>Propuesta B</t>
  </si>
  <si>
    <t>Propuesta C</t>
  </si>
  <si>
    <t>%</t>
  </si>
  <si>
    <t xml:space="preserve">Precio Propuesto </t>
  </si>
  <si>
    <t>VPN</t>
  </si>
  <si>
    <t>Aplicación Estándar</t>
  </si>
  <si>
    <t xml:space="preserve">Recurso Humano   </t>
  </si>
  <si>
    <t>Referencias</t>
  </si>
  <si>
    <t>Infraestructura</t>
  </si>
  <si>
    <t>Totales</t>
  </si>
  <si>
    <t>Concepto</t>
  </si>
  <si>
    <t>Alternativa A</t>
  </si>
  <si>
    <t>Alternativa B</t>
  </si>
  <si>
    <t>Alternativa C</t>
  </si>
  <si>
    <t>Horizonte de Planeación (N)</t>
  </si>
  <si>
    <t>3 años</t>
  </si>
  <si>
    <t>Costo del Dinero (i)</t>
  </si>
  <si>
    <t>Cuadro para Evaluación Económica con el Método de VPN</t>
  </si>
  <si>
    <t>Aspectos</t>
  </si>
  <si>
    <t>Cump. Requi.</t>
  </si>
  <si>
    <t>confiabilidad</t>
  </si>
  <si>
    <t>exactitud</t>
  </si>
  <si>
    <t>oportunidad</t>
  </si>
  <si>
    <t>integridad</t>
  </si>
  <si>
    <t>relevancia</t>
  </si>
  <si>
    <t>tiempo de resp.</t>
  </si>
  <si>
    <t>amigables</t>
  </si>
  <si>
    <t>documentación</t>
  </si>
  <si>
    <t xml:space="preserve">Aspectos de calidad Funcional </t>
  </si>
  <si>
    <t>Aspectos de Calidad Técnica</t>
  </si>
  <si>
    <t>Aspecto Diseño</t>
  </si>
  <si>
    <t>Modularidad</t>
  </si>
  <si>
    <t>Cons. funcional</t>
  </si>
  <si>
    <t>Base de datos</t>
  </si>
  <si>
    <t>Seguridad</t>
  </si>
  <si>
    <t>Estándares</t>
  </si>
  <si>
    <t>Téc. de acceso</t>
  </si>
  <si>
    <t>Validación</t>
  </si>
  <si>
    <t>Mantenimiento</t>
  </si>
  <si>
    <t>Documentación</t>
  </si>
  <si>
    <t>Auto Descripción</t>
  </si>
  <si>
    <t>Tamaño y compl</t>
  </si>
  <si>
    <t>Detalles</t>
  </si>
  <si>
    <t>Evaluación</t>
  </si>
  <si>
    <t>Puntaje</t>
  </si>
  <si>
    <t>Porcentaje en base a 30%</t>
  </si>
  <si>
    <t>Empresa A</t>
  </si>
  <si>
    <t>Empresa B</t>
  </si>
  <si>
    <t>Empresa C</t>
  </si>
  <si>
    <t>Personal Certificado (4) Redes, (3) DBMS, (3) SO y otros no certificados</t>
  </si>
  <si>
    <t>Personal Certificado (4) Redes, (4) DBMS (4) SO y otros no certificados</t>
  </si>
  <si>
    <t>Personal Certificado (3) Redes (5) DBMS (5) SO y otros no certificados</t>
  </si>
  <si>
    <t>5 excelentes, 3 buenas          2 regular</t>
  </si>
  <si>
    <t>5 excelentes, 4 buenas,           1 regular</t>
  </si>
  <si>
    <t xml:space="preserve"> 5 excelente, 5 buena            </t>
  </si>
  <si>
    <t>Cumple</t>
  </si>
  <si>
    <t xml:space="preserve"> Referencias</t>
  </si>
  <si>
    <t>Recurso Humano</t>
  </si>
  <si>
    <t>Aplicación</t>
  </si>
  <si>
    <t>Evaluación Económica</t>
  </si>
  <si>
    <t>Precio del Proyecto</t>
  </si>
  <si>
    <r>
      <t xml:space="preserve">Se evaluará Técnica y funcionalmente. Ver </t>
    </r>
    <r>
      <rPr>
        <sz val="12"/>
        <color rgb="FFFF0000"/>
        <rFont val="Arial"/>
        <family val="2"/>
      </rPr>
      <t>Evaluación del Software</t>
    </r>
  </si>
  <si>
    <r>
      <t xml:space="preserve">Ver </t>
    </r>
    <r>
      <rPr>
        <sz val="12"/>
        <color rgb="FFFF0000"/>
        <rFont val="Arial"/>
        <family val="2"/>
      </rPr>
      <t>Cuadro de Evaluación VPN</t>
    </r>
  </si>
  <si>
    <r>
      <t>Inversión Inicial(S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>)</t>
    </r>
  </si>
  <si>
    <r>
      <t>Año 1 (S</t>
    </r>
    <r>
      <rPr>
        <vertAlign val="subscript"/>
        <sz val="12"/>
        <rFont val="Arial"/>
        <family val="2"/>
      </rPr>
      <t xml:space="preserve">t </t>
    </r>
    <r>
      <rPr>
        <sz val="12"/>
        <rFont val="Arial"/>
        <family val="2"/>
      </rPr>
      <t xml:space="preserve"> 1)</t>
    </r>
  </si>
  <si>
    <r>
      <t>Año 2 (S</t>
    </r>
    <r>
      <rPr>
        <vertAlign val="subscript"/>
        <sz val="12"/>
        <rFont val="Arial"/>
        <family val="2"/>
      </rPr>
      <t xml:space="preserve">t </t>
    </r>
    <r>
      <rPr>
        <sz val="12"/>
        <rFont val="Arial"/>
        <family val="2"/>
      </rPr>
      <t xml:space="preserve"> 2)</t>
    </r>
  </si>
  <si>
    <r>
      <t>Año 3 (S</t>
    </r>
    <r>
      <rPr>
        <vertAlign val="subscript"/>
        <sz val="12"/>
        <rFont val="Arial"/>
        <family val="2"/>
      </rPr>
      <t xml:space="preserve">t </t>
    </r>
    <r>
      <rPr>
        <sz val="12"/>
        <rFont val="Arial"/>
        <family val="2"/>
      </rPr>
      <t xml:space="preserve"> 3)</t>
    </r>
  </si>
  <si>
    <t>Personal Certificado</t>
  </si>
  <si>
    <t>Redes</t>
  </si>
  <si>
    <t>DBMS</t>
  </si>
  <si>
    <t>SO</t>
  </si>
  <si>
    <t>Certificados</t>
  </si>
  <si>
    <t>Puntos obtenidos (15 puntos máximos)</t>
  </si>
  <si>
    <t>Porcentaje (%)</t>
  </si>
  <si>
    <t>Porcentaje en base a 13%</t>
  </si>
  <si>
    <t>Excelente (5)</t>
  </si>
  <si>
    <t>Bueno (4)</t>
  </si>
  <si>
    <t>Regular (3)</t>
  </si>
  <si>
    <t>Suficiente (2)</t>
  </si>
  <si>
    <t>Mala (1)</t>
  </si>
  <si>
    <t>Evaluación de los Certificados</t>
  </si>
  <si>
    <t>Referencias de los Certificados (Máximo 10 Certificados)</t>
  </si>
  <si>
    <t>Puntos obtenidos (50 puntos máximo)</t>
  </si>
  <si>
    <t>Evaluación de Propuestas - Cuadro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</si>
</sst>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8" fontId="3" fillId="0" borderId="4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8" fontId="3" fillId="0" borderId="7" xfId="0" applyNumberFormat="1" applyFont="1" applyBorder="1" applyAlignment="1">
      <alignment horizontal="center" vertical="center" wrapText="1"/>
    </xf>
    <xf numFmtId="8" fontId="2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7C15-01D0-4D4F-86F9-E885BBA52DD7}">
  <dimension ref="A1:D7"/>
  <sheetViews>
    <sheetView tabSelected="1" workbookViewId="0"/>
  </sheetViews>
  <sheetFormatPr baseColWidth="10" defaultRowHeight="15" x14ac:dyDescent="0.25"/>
  <cols>
    <col min="1" max="1" width="26.7109375" customWidth="1"/>
    <col min="2" max="2" width="34.140625" customWidth="1"/>
    <col min="3" max="3" width="33.42578125" customWidth="1"/>
    <col min="4" max="4" width="36" customWidth="1"/>
  </cols>
  <sheetData>
    <row r="1" spans="1:4" ht="16.5" thickBot="1" x14ac:dyDescent="0.3">
      <c r="A1" s="2"/>
      <c r="B1" s="3" t="s">
        <v>49</v>
      </c>
      <c r="C1" s="3" t="s">
        <v>50</v>
      </c>
      <c r="D1" s="3" t="s">
        <v>51</v>
      </c>
    </row>
    <row r="2" spans="1:4" ht="15.75" thickBot="1" x14ac:dyDescent="0.3">
      <c r="A2" s="4" t="s">
        <v>63</v>
      </c>
      <c r="B2" s="5">
        <v>700500</v>
      </c>
      <c r="C2" s="5">
        <v>600000</v>
      </c>
      <c r="D2" s="5">
        <v>650000</v>
      </c>
    </row>
    <row r="3" spans="1:4" ht="15.75" thickBot="1" x14ac:dyDescent="0.3">
      <c r="A3" s="4" t="s">
        <v>62</v>
      </c>
      <c r="B3" s="6" t="s">
        <v>65</v>
      </c>
      <c r="C3" s="7"/>
      <c r="D3" s="8"/>
    </row>
    <row r="4" spans="1:4" ht="15.75" thickBot="1" x14ac:dyDescent="0.3">
      <c r="A4" s="4" t="s">
        <v>61</v>
      </c>
      <c r="B4" s="6" t="s">
        <v>64</v>
      </c>
      <c r="C4" s="7"/>
      <c r="D4" s="8"/>
    </row>
    <row r="5" spans="1:4" ht="45.75" thickBot="1" x14ac:dyDescent="0.3">
      <c r="A5" s="4" t="s">
        <v>60</v>
      </c>
      <c r="B5" s="9" t="s">
        <v>52</v>
      </c>
      <c r="C5" s="9" t="s">
        <v>53</v>
      </c>
      <c r="D5" s="9" t="s">
        <v>54</v>
      </c>
    </row>
    <row r="6" spans="1:4" ht="30.75" thickBot="1" x14ac:dyDescent="0.3">
      <c r="A6" s="4" t="s">
        <v>59</v>
      </c>
      <c r="B6" s="9" t="s">
        <v>55</v>
      </c>
      <c r="C6" s="9" t="s">
        <v>56</v>
      </c>
      <c r="D6" s="9" t="s">
        <v>57</v>
      </c>
    </row>
    <row r="7" spans="1:4" ht="15.75" thickBot="1" x14ac:dyDescent="0.3">
      <c r="A7" s="4" t="s">
        <v>11</v>
      </c>
      <c r="B7" s="9" t="s">
        <v>58</v>
      </c>
      <c r="C7" s="9" t="s">
        <v>58</v>
      </c>
      <c r="D7" s="9" t="s">
        <v>58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A889-98E8-4837-A324-712091400527}">
  <dimension ref="A1:D23"/>
  <sheetViews>
    <sheetView workbookViewId="0">
      <selection activeCell="B12" sqref="B12"/>
    </sheetView>
  </sheetViews>
  <sheetFormatPr baseColWidth="10" defaultRowHeight="15" x14ac:dyDescent="0.25"/>
  <cols>
    <col min="1" max="1" width="35.140625" customWidth="1"/>
    <col min="2" max="2" width="20.42578125" customWidth="1"/>
    <col min="3" max="3" width="21.42578125" customWidth="1"/>
    <col min="4" max="4" width="19.85546875" customWidth="1"/>
  </cols>
  <sheetData>
    <row r="1" spans="1:4" ht="16.5" thickBot="1" x14ac:dyDescent="0.3">
      <c r="A1" s="10" t="s">
        <v>20</v>
      </c>
      <c r="B1" s="11"/>
      <c r="C1" s="11"/>
      <c r="D1" s="12"/>
    </row>
    <row r="2" spans="1:4" ht="15.75" thickBot="1" x14ac:dyDescent="0.3">
      <c r="A2" s="13" t="s">
        <v>13</v>
      </c>
      <c r="B2" s="14" t="s">
        <v>14</v>
      </c>
      <c r="C2" s="14" t="s">
        <v>15</v>
      </c>
      <c r="D2" s="13" t="s">
        <v>16</v>
      </c>
    </row>
    <row r="3" spans="1:4" ht="20.25" thickBot="1" x14ac:dyDescent="0.3">
      <c r="A3" s="13" t="s">
        <v>66</v>
      </c>
      <c r="B3" s="15">
        <v>700500</v>
      </c>
      <c r="C3" s="15">
        <v>600000</v>
      </c>
      <c r="D3" s="15">
        <v>650000</v>
      </c>
    </row>
    <row r="4" spans="1:4" ht="15.75" thickBot="1" x14ac:dyDescent="0.3">
      <c r="A4" s="13" t="s">
        <v>17</v>
      </c>
      <c r="B4" s="16" t="s">
        <v>18</v>
      </c>
      <c r="C4" s="16" t="s">
        <v>18</v>
      </c>
      <c r="D4" s="16" t="s">
        <v>18</v>
      </c>
    </row>
    <row r="5" spans="1:4" ht="15.75" thickBot="1" x14ac:dyDescent="0.3">
      <c r="A5" s="13" t="s">
        <v>19</v>
      </c>
      <c r="B5" s="17">
        <v>0.25</v>
      </c>
      <c r="C5" s="17">
        <v>0.25</v>
      </c>
      <c r="D5" s="17">
        <v>0.25</v>
      </c>
    </row>
    <row r="6" spans="1:4" ht="20.25" thickBot="1" x14ac:dyDescent="0.3">
      <c r="A6" s="13" t="s">
        <v>67</v>
      </c>
      <c r="B6" s="18">
        <v>400000</v>
      </c>
      <c r="C6" s="18">
        <v>300000</v>
      </c>
      <c r="D6" s="18">
        <v>250000</v>
      </c>
    </row>
    <row r="7" spans="1:4" ht="20.25" thickBot="1" x14ac:dyDescent="0.3">
      <c r="A7" s="13" t="s">
        <v>68</v>
      </c>
      <c r="B7" s="18">
        <v>250000</v>
      </c>
      <c r="C7" s="18">
        <v>380000</v>
      </c>
      <c r="D7" s="18">
        <v>350000</v>
      </c>
    </row>
    <row r="8" spans="1:4" ht="20.25" thickBot="1" x14ac:dyDescent="0.3">
      <c r="A8" s="13" t="s">
        <v>69</v>
      </c>
      <c r="B8" s="18">
        <v>60000</v>
      </c>
      <c r="C8" s="18">
        <v>65000</v>
      </c>
      <c r="D8" s="18">
        <v>150000</v>
      </c>
    </row>
    <row r="9" spans="1:4" ht="15.75" thickBot="1" x14ac:dyDescent="0.3">
      <c r="A9" s="13" t="s">
        <v>7</v>
      </c>
      <c r="B9" s="19">
        <f>NPV(B5,B6:B8)-B3</f>
        <v>-189780</v>
      </c>
      <c r="C9" s="19">
        <f t="shared" ref="C9:D9" si="0">NPV(C5,C6:C8)-C3</f>
        <v>-83520</v>
      </c>
      <c r="D9" s="19">
        <f>NPV(D5,D6:D8)-D3</f>
        <v>-149200</v>
      </c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29AA-3EE4-40A5-A81D-7055DF416133}">
  <dimension ref="A1:I27"/>
  <sheetViews>
    <sheetView workbookViewId="0">
      <selection activeCell="I4" sqref="I4"/>
    </sheetView>
  </sheetViews>
  <sheetFormatPr baseColWidth="10" defaultRowHeight="15" x14ac:dyDescent="0.25"/>
  <cols>
    <col min="1" max="1" width="20.140625" customWidth="1"/>
    <col min="2" max="2" width="16.28515625" customWidth="1"/>
    <col min="3" max="3" width="15" customWidth="1"/>
    <col min="4" max="4" width="15.85546875" customWidth="1"/>
    <col min="6" max="6" width="30.42578125" customWidth="1"/>
    <col min="7" max="7" width="17.42578125" customWidth="1"/>
    <col min="8" max="8" width="17" customWidth="1"/>
    <col min="9" max="9" width="16" customWidth="1"/>
  </cols>
  <sheetData>
    <row r="1" spans="1:9" ht="16.5" thickBot="1" x14ac:dyDescent="0.3">
      <c r="A1" s="20" t="s">
        <v>31</v>
      </c>
      <c r="B1" s="20"/>
      <c r="C1" s="20"/>
      <c r="D1" s="20"/>
      <c r="E1" s="29"/>
      <c r="F1" s="26" t="s">
        <v>46</v>
      </c>
      <c r="G1" s="26"/>
      <c r="H1" s="26"/>
      <c r="I1" s="26"/>
    </row>
    <row r="2" spans="1:9" ht="16.5" thickBot="1" x14ac:dyDescent="0.3">
      <c r="A2" s="24" t="s">
        <v>21</v>
      </c>
      <c r="B2" s="3" t="s">
        <v>2</v>
      </c>
      <c r="C2" s="3" t="s">
        <v>3</v>
      </c>
      <c r="D2" s="3" t="s">
        <v>4</v>
      </c>
      <c r="E2" s="29"/>
      <c r="F2" s="31" t="s">
        <v>45</v>
      </c>
      <c r="G2" s="24" t="s">
        <v>2</v>
      </c>
      <c r="H2" s="24" t="s">
        <v>3</v>
      </c>
      <c r="I2" s="24" t="s">
        <v>4</v>
      </c>
    </row>
    <row r="3" spans="1:9" ht="16.5" thickBot="1" x14ac:dyDescent="0.3">
      <c r="A3" s="4" t="s">
        <v>22</v>
      </c>
      <c r="B3" s="9">
        <v>4</v>
      </c>
      <c r="C3" s="9">
        <v>4</v>
      </c>
      <c r="D3" s="9">
        <v>5</v>
      </c>
      <c r="E3" s="29"/>
      <c r="F3" s="23" t="s">
        <v>47</v>
      </c>
      <c r="G3" s="24">
        <f>SUM(B3:B11,B15:B21,B24:B27)</f>
        <v>89</v>
      </c>
      <c r="H3" s="24">
        <f>SUM(C3:C11,C15:C21,C24:C27)</f>
        <v>84</v>
      </c>
      <c r="I3" s="24">
        <f>SUM(D3:D11,D15:D21,D24:D27)</f>
        <v>89</v>
      </c>
    </row>
    <row r="4" spans="1:9" ht="16.5" thickBot="1" x14ac:dyDescent="0.3">
      <c r="A4" s="4" t="s">
        <v>23</v>
      </c>
      <c r="B4" s="9">
        <v>5</v>
      </c>
      <c r="C4" s="9">
        <v>4</v>
      </c>
      <c r="D4" s="9">
        <v>5</v>
      </c>
      <c r="E4" s="29"/>
      <c r="F4" s="23" t="s">
        <v>48</v>
      </c>
      <c r="G4" s="32">
        <f>(G3/100)*30</f>
        <v>26.7</v>
      </c>
      <c r="H4" s="32">
        <f t="shared" ref="H4:I4" si="0">(H3/100)*30</f>
        <v>25.2</v>
      </c>
      <c r="I4" s="32">
        <f t="shared" si="0"/>
        <v>26.7</v>
      </c>
    </row>
    <row r="5" spans="1:9" ht="16.5" thickBot="1" x14ac:dyDescent="0.3">
      <c r="A5" s="4" t="s">
        <v>24</v>
      </c>
      <c r="B5" s="9">
        <v>4</v>
      </c>
      <c r="C5" s="9">
        <v>4</v>
      </c>
      <c r="D5" s="9">
        <v>4</v>
      </c>
      <c r="E5" s="29"/>
      <c r="F5" s="29"/>
      <c r="G5" s="29"/>
      <c r="H5" s="29"/>
      <c r="I5" s="29"/>
    </row>
    <row r="6" spans="1:9" ht="16.5" thickBot="1" x14ac:dyDescent="0.3">
      <c r="A6" s="4" t="s">
        <v>25</v>
      </c>
      <c r="B6" s="9">
        <v>4</v>
      </c>
      <c r="C6" s="9">
        <v>3</v>
      </c>
      <c r="D6" s="9">
        <v>4</v>
      </c>
      <c r="E6" s="29"/>
      <c r="F6" s="29"/>
      <c r="G6" s="29"/>
      <c r="H6" s="29"/>
      <c r="I6" s="29"/>
    </row>
    <row r="7" spans="1:9" ht="16.5" thickBot="1" x14ac:dyDescent="0.3">
      <c r="A7" s="4" t="s">
        <v>26</v>
      </c>
      <c r="B7" s="9">
        <v>4</v>
      </c>
      <c r="C7" s="9">
        <v>5</v>
      </c>
      <c r="D7" s="9">
        <v>4</v>
      </c>
      <c r="E7" s="29"/>
      <c r="F7" s="29"/>
      <c r="G7" s="29"/>
      <c r="H7" s="29"/>
      <c r="I7" s="29"/>
    </row>
    <row r="8" spans="1:9" ht="16.5" thickBot="1" x14ac:dyDescent="0.3">
      <c r="A8" s="4" t="s">
        <v>27</v>
      </c>
      <c r="B8" s="9">
        <v>5</v>
      </c>
      <c r="C8" s="9">
        <v>4</v>
      </c>
      <c r="D8" s="9">
        <v>4</v>
      </c>
      <c r="E8" s="29"/>
      <c r="F8" s="29"/>
      <c r="G8" s="29"/>
      <c r="H8" s="29"/>
      <c r="I8" s="29"/>
    </row>
    <row r="9" spans="1:9" ht="16.5" thickBot="1" x14ac:dyDescent="0.3">
      <c r="A9" s="4" t="s">
        <v>28</v>
      </c>
      <c r="B9" s="9">
        <v>4</v>
      </c>
      <c r="C9" s="9">
        <v>4</v>
      </c>
      <c r="D9" s="9">
        <v>5</v>
      </c>
      <c r="E9" s="29"/>
      <c r="F9" s="29"/>
      <c r="G9" s="29"/>
      <c r="H9" s="29"/>
      <c r="I9" s="29"/>
    </row>
    <row r="10" spans="1:9" ht="16.5" thickBot="1" x14ac:dyDescent="0.3">
      <c r="A10" s="4" t="s">
        <v>29</v>
      </c>
      <c r="B10" s="9">
        <v>5</v>
      </c>
      <c r="C10" s="9">
        <v>5</v>
      </c>
      <c r="D10" s="9">
        <v>5</v>
      </c>
      <c r="E10" s="29"/>
      <c r="F10" s="29"/>
      <c r="G10" s="29"/>
      <c r="H10" s="29"/>
      <c r="I10" s="29"/>
    </row>
    <row r="11" spans="1:9" ht="16.5" thickBot="1" x14ac:dyDescent="0.3">
      <c r="A11" s="4" t="s">
        <v>30</v>
      </c>
      <c r="B11" s="9">
        <v>5</v>
      </c>
      <c r="C11" s="9">
        <v>5</v>
      </c>
      <c r="D11" s="9">
        <v>5</v>
      </c>
      <c r="E11" s="29"/>
      <c r="F11" s="29"/>
      <c r="G11" s="29"/>
      <c r="H11" s="29"/>
      <c r="I11" s="29"/>
    </row>
    <row r="12" spans="1:9" ht="15.75" x14ac:dyDescent="0.25">
      <c r="A12" s="25"/>
      <c r="B12" s="25"/>
      <c r="C12" s="25"/>
      <c r="D12" s="25"/>
      <c r="E12" s="29"/>
      <c r="F12" s="29"/>
      <c r="G12" s="29"/>
      <c r="H12" s="29"/>
      <c r="I12" s="29"/>
    </row>
    <row r="13" spans="1:9" ht="16.5" thickBot="1" x14ac:dyDescent="0.3">
      <c r="A13" s="26" t="s">
        <v>32</v>
      </c>
      <c r="B13" s="26"/>
      <c r="C13" s="26"/>
      <c r="D13" s="26"/>
      <c r="E13" s="29"/>
      <c r="F13" s="29"/>
      <c r="G13" s="29"/>
      <c r="H13" s="29"/>
      <c r="I13" s="29"/>
    </row>
    <row r="14" spans="1:9" ht="16.5" thickBot="1" x14ac:dyDescent="0.3">
      <c r="A14" s="24" t="s">
        <v>33</v>
      </c>
      <c r="B14" s="3" t="s">
        <v>2</v>
      </c>
      <c r="C14" s="3" t="s">
        <v>3</v>
      </c>
      <c r="D14" s="3" t="s">
        <v>4</v>
      </c>
      <c r="E14" s="29"/>
      <c r="F14" s="29"/>
      <c r="G14" s="29"/>
      <c r="H14" s="29"/>
      <c r="I14" s="29"/>
    </row>
    <row r="15" spans="1:9" ht="16.5" thickBot="1" x14ac:dyDescent="0.3">
      <c r="A15" s="4" t="s">
        <v>34</v>
      </c>
      <c r="B15" s="9">
        <v>4</v>
      </c>
      <c r="C15" s="9">
        <v>4</v>
      </c>
      <c r="D15" s="9">
        <v>5</v>
      </c>
      <c r="E15" s="29"/>
      <c r="F15" s="29"/>
      <c r="G15" s="29"/>
      <c r="H15" s="29"/>
      <c r="I15" s="29"/>
    </row>
    <row r="16" spans="1:9" ht="16.5" thickBot="1" x14ac:dyDescent="0.3">
      <c r="A16" s="4" t="s">
        <v>35</v>
      </c>
      <c r="B16" s="9">
        <v>5</v>
      </c>
      <c r="C16" s="9">
        <v>4</v>
      </c>
      <c r="D16" s="9">
        <v>5</v>
      </c>
      <c r="E16" s="29"/>
      <c r="F16" s="29"/>
      <c r="G16" s="29"/>
      <c r="H16" s="29"/>
      <c r="I16" s="29"/>
    </row>
    <row r="17" spans="1:9" ht="16.5" thickBot="1" x14ac:dyDescent="0.3">
      <c r="A17" s="4" t="s">
        <v>36</v>
      </c>
      <c r="B17" s="9">
        <v>4</v>
      </c>
      <c r="C17" s="9">
        <v>4</v>
      </c>
      <c r="D17" s="9">
        <v>4</v>
      </c>
      <c r="E17" s="29"/>
      <c r="F17" s="29"/>
      <c r="G17" s="29"/>
      <c r="H17" s="29"/>
      <c r="I17" s="29"/>
    </row>
    <row r="18" spans="1:9" ht="16.5" thickBot="1" x14ac:dyDescent="0.3">
      <c r="A18" s="4" t="s">
        <v>37</v>
      </c>
      <c r="B18" s="9">
        <v>5</v>
      </c>
      <c r="C18" s="9">
        <v>4</v>
      </c>
      <c r="D18" s="9">
        <v>5</v>
      </c>
      <c r="E18" s="29"/>
      <c r="F18" s="29"/>
      <c r="G18" s="29"/>
      <c r="H18" s="29"/>
      <c r="I18" s="29"/>
    </row>
    <row r="19" spans="1:9" ht="16.5" thickBot="1" x14ac:dyDescent="0.3">
      <c r="A19" s="4" t="s">
        <v>38</v>
      </c>
      <c r="B19" s="9">
        <v>5</v>
      </c>
      <c r="C19" s="9">
        <v>5</v>
      </c>
      <c r="D19" s="9">
        <v>5</v>
      </c>
      <c r="E19" s="29"/>
      <c r="F19" s="29"/>
      <c r="G19" s="29"/>
      <c r="H19" s="29"/>
      <c r="I19" s="29"/>
    </row>
    <row r="20" spans="1:9" ht="16.5" thickBot="1" x14ac:dyDescent="0.3">
      <c r="A20" s="4" t="s">
        <v>39</v>
      </c>
      <c r="B20" s="9">
        <v>4</v>
      </c>
      <c r="C20" s="9">
        <v>4</v>
      </c>
      <c r="D20" s="9">
        <v>3</v>
      </c>
      <c r="E20" s="29"/>
      <c r="F20" s="29"/>
      <c r="G20" s="29"/>
      <c r="H20" s="29"/>
      <c r="I20" s="29"/>
    </row>
    <row r="21" spans="1:9" ht="16.5" thickBot="1" x14ac:dyDescent="0.3">
      <c r="A21" s="4" t="s">
        <v>40</v>
      </c>
      <c r="B21" s="9">
        <v>4</v>
      </c>
      <c r="C21" s="9">
        <v>4</v>
      </c>
      <c r="D21" s="9">
        <v>3</v>
      </c>
      <c r="E21" s="29"/>
      <c r="F21" s="29"/>
      <c r="G21" s="29"/>
      <c r="H21" s="29"/>
      <c r="I21" s="29"/>
    </row>
    <row r="22" spans="1:9" ht="16.5" thickBot="1" x14ac:dyDescent="0.3">
      <c r="A22" s="25"/>
      <c r="B22" s="25"/>
      <c r="C22" s="25"/>
      <c r="D22" s="25"/>
      <c r="E22" s="29"/>
      <c r="F22" s="29"/>
      <c r="G22" s="29"/>
      <c r="H22" s="29"/>
      <c r="I22" s="29"/>
    </row>
    <row r="23" spans="1:9" ht="16.5" thickBot="1" x14ac:dyDescent="0.3">
      <c r="A23" s="24" t="s">
        <v>41</v>
      </c>
      <c r="B23" s="3" t="s">
        <v>2</v>
      </c>
      <c r="C23" s="3" t="s">
        <v>3</v>
      </c>
      <c r="D23" s="3" t="s">
        <v>4</v>
      </c>
      <c r="E23" s="29"/>
      <c r="F23" s="29"/>
      <c r="G23" s="29"/>
      <c r="H23" s="29"/>
      <c r="I23" s="29"/>
    </row>
    <row r="24" spans="1:9" ht="16.5" thickBot="1" x14ac:dyDescent="0.3">
      <c r="A24" s="4" t="s">
        <v>42</v>
      </c>
      <c r="B24" s="9">
        <v>5</v>
      </c>
      <c r="C24" s="9">
        <v>4</v>
      </c>
      <c r="D24" s="9">
        <v>5</v>
      </c>
      <c r="E24" s="29"/>
      <c r="F24" s="29"/>
      <c r="G24" s="29"/>
      <c r="H24" s="29"/>
      <c r="I24" s="29"/>
    </row>
    <row r="25" spans="1:9" ht="16.5" thickBot="1" x14ac:dyDescent="0.3">
      <c r="A25" s="4" t="s">
        <v>34</v>
      </c>
      <c r="B25" s="9">
        <v>5</v>
      </c>
      <c r="C25" s="9">
        <v>5</v>
      </c>
      <c r="D25" s="9">
        <v>5</v>
      </c>
      <c r="E25" s="29"/>
      <c r="F25" s="29"/>
      <c r="G25" s="29"/>
      <c r="H25" s="29"/>
      <c r="I25" s="29"/>
    </row>
    <row r="26" spans="1:9" ht="16.5" thickBot="1" x14ac:dyDescent="0.3">
      <c r="A26" s="4" t="s">
        <v>43</v>
      </c>
      <c r="B26" s="9">
        <v>4</v>
      </c>
      <c r="C26" s="9">
        <v>4</v>
      </c>
      <c r="D26" s="9">
        <v>4</v>
      </c>
      <c r="E26" s="29"/>
      <c r="F26" s="29"/>
      <c r="G26" s="29"/>
      <c r="H26" s="29"/>
      <c r="I26" s="29"/>
    </row>
    <row r="27" spans="1:9" ht="16.5" thickBot="1" x14ac:dyDescent="0.3">
      <c r="A27" s="4" t="s">
        <v>44</v>
      </c>
      <c r="B27" s="9">
        <v>4</v>
      </c>
      <c r="C27" s="9">
        <v>4</v>
      </c>
      <c r="D27" s="9">
        <v>4</v>
      </c>
      <c r="E27" s="29"/>
      <c r="F27" s="29"/>
      <c r="G27" s="29"/>
      <c r="H27" s="29"/>
      <c r="I27" s="29"/>
    </row>
  </sheetData>
  <mergeCells count="3">
    <mergeCell ref="A1:D1"/>
    <mergeCell ref="A13:D13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CCC5-A52D-46B0-BF7F-B495B6CFBEF2}">
  <dimension ref="A1:D10"/>
  <sheetViews>
    <sheetView workbookViewId="0">
      <selection activeCell="D21" sqref="D21"/>
    </sheetView>
  </sheetViews>
  <sheetFormatPr baseColWidth="10" defaultRowHeight="15" x14ac:dyDescent="0.25"/>
  <cols>
    <col min="1" max="1" width="43.42578125" customWidth="1"/>
    <col min="2" max="2" width="18" customWidth="1"/>
    <col min="3" max="3" width="16.7109375" customWidth="1"/>
    <col min="4" max="4" width="18.42578125" customWidth="1"/>
  </cols>
  <sheetData>
    <row r="1" spans="1:4" ht="16.5" thickBot="1" x14ac:dyDescent="0.3">
      <c r="A1" s="27" t="s">
        <v>74</v>
      </c>
      <c r="B1" s="27"/>
      <c r="C1" s="27"/>
      <c r="D1" s="27"/>
    </row>
    <row r="2" spans="1:4" ht="15.75" thickBot="1" x14ac:dyDescent="0.3">
      <c r="A2" s="24" t="s">
        <v>70</v>
      </c>
      <c r="B2" s="24" t="s">
        <v>49</v>
      </c>
      <c r="C2" s="24" t="s">
        <v>50</v>
      </c>
      <c r="D2" s="24" t="s">
        <v>51</v>
      </c>
    </row>
    <row r="3" spans="1:4" ht="15.75" thickBot="1" x14ac:dyDescent="0.3">
      <c r="A3" s="24" t="s">
        <v>71</v>
      </c>
      <c r="B3" s="24">
        <v>4</v>
      </c>
      <c r="C3" s="24">
        <v>4</v>
      </c>
      <c r="D3" s="24">
        <v>3</v>
      </c>
    </row>
    <row r="4" spans="1:4" ht="15.75" thickBot="1" x14ac:dyDescent="0.3">
      <c r="A4" s="24" t="s">
        <v>72</v>
      </c>
      <c r="B4" s="24">
        <v>3</v>
      </c>
      <c r="C4" s="24">
        <v>4</v>
      </c>
      <c r="D4" s="24">
        <v>5</v>
      </c>
    </row>
    <row r="5" spans="1:4" ht="15.75" thickBot="1" x14ac:dyDescent="0.3">
      <c r="A5" s="24" t="s">
        <v>73</v>
      </c>
      <c r="B5" s="24">
        <v>3</v>
      </c>
      <c r="C5" s="24">
        <v>4</v>
      </c>
      <c r="D5" s="24">
        <v>5</v>
      </c>
    </row>
    <row r="6" spans="1:4" ht="15.75" x14ac:dyDescent="0.25">
      <c r="A6" s="21"/>
      <c r="B6" s="21"/>
      <c r="C6" s="21"/>
      <c r="D6" s="21"/>
    </row>
    <row r="7" spans="1:4" ht="16.5" thickBot="1" x14ac:dyDescent="0.3">
      <c r="A7" s="28" t="s">
        <v>46</v>
      </c>
      <c r="B7" s="28"/>
      <c r="C7" s="28"/>
      <c r="D7" s="28"/>
    </row>
    <row r="8" spans="1:4" ht="15.75" thickBot="1" x14ac:dyDescent="0.3">
      <c r="A8" s="31" t="s">
        <v>45</v>
      </c>
      <c r="B8" s="24" t="s">
        <v>49</v>
      </c>
      <c r="C8" s="24" t="s">
        <v>50</v>
      </c>
      <c r="D8" s="24" t="s">
        <v>51</v>
      </c>
    </row>
    <row r="9" spans="1:4" ht="16.5" thickBot="1" x14ac:dyDescent="0.3">
      <c r="A9" s="30" t="s">
        <v>75</v>
      </c>
      <c r="B9" s="24">
        <f>SUM(B3:B5)</f>
        <v>10</v>
      </c>
      <c r="C9" s="24">
        <f t="shared" ref="C9:D9" si="0">SUM(C3:C5)</f>
        <v>12</v>
      </c>
      <c r="D9" s="24">
        <f t="shared" si="0"/>
        <v>13</v>
      </c>
    </row>
    <row r="10" spans="1:4" ht="16.5" thickBot="1" x14ac:dyDescent="0.3">
      <c r="A10" s="30" t="s">
        <v>77</v>
      </c>
      <c r="B10" s="32">
        <f>(B9/15)*13</f>
        <v>8.6666666666666661</v>
      </c>
      <c r="C10" s="32">
        <f t="shared" ref="C10:D10" si="1">(C9/15)*13</f>
        <v>10.4</v>
      </c>
      <c r="D10" s="32">
        <f t="shared" si="1"/>
        <v>11.266666666666667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283C-C9D4-474B-B6CD-43FCD19F5FDE}">
  <dimension ref="A1:D20"/>
  <sheetViews>
    <sheetView topLeftCell="A7" workbookViewId="0">
      <selection activeCell="D25" sqref="D25"/>
    </sheetView>
  </sheetViews>
  <sheetFormatPr baseColWidth="10" defaultRowHeight="15" x14ac:dyDescent="0.25"/>
  <cols>
    <col min="1" max="1" width="44" customWidth="1"/>
    <col min="2" max="2" width="15.140625" customWidth="1"/>
    <col min="3" max="3" width="15.7109375" customWidth="1"/>
    <col min="4" max="4" width="17.7109375" customWidth="1"/>
  </cols>
  <sheetData>
    <row r="1" spans="1:4" ht="16.5" thickBot="1" x14ac:dyDescent="0.3">
      <c r="A1" s="26" t="s">
        <v>84</v>
      </c>
      <c r="B1" s="26"/>
      <c r="C1" s="26"/>
      <c r="D1" s="26"/>
    </row>
    <row r="2" spans="1:4" ht="15.75" thickBot="1" x14ac:dyDescent="0.3">
      <c r="A2" s="24" t="s">
        <v>10</v>
      </c>
      <c r="B2" s="24" t="s">
        <v>49</v>
      </c>
      <c r="C2" s="24" t="s">
        <v>50</v>
      </c>
      <c r="D2" s="24" t="s">
        <v>51</v>
      </c>
    </row>
    <row r="3" spans="1:4" ht="15.75" thickBot="1" x14ac:dyDescent="0.3">
      <c r="A3" s="24" t="s">
        <v>78</v>
      </c>
      <c r="B3" s="24">
        <v>5</v>
      </c>
      <c r="C3" s="24">
        <v>5</v>
      </c>
      <c r="D3" s="24">
        <v>5</v>
      </c>
    </row>
    <row r="4" spans="1:4" ht="15.75" thickBot="1" x14ac:dyDescent="0.3">
      <c r="A4" s="24" t="s">
        <v>79</v>
      </c>
      <c r="B4" s="24">
        <v>3</v>
      </c>
      <c r="C4" s="24">
        <v>4</v>
      </c>
      <c r="D4" s="24">
        <v>5</v>
      </c>
    </row>
    <row r="5" spans="1:4" ht="15.75" thickBot="1" x14ac:dyDescent="0.3">
      <c r="A5" s="24" t="s">
        <v>80</v>
      </c>
      <c r="B5" s="24">
        <v>2</v>
      </c>
      <c r="C5" s="24">
        <v>1</v>
      </c>
      <c r="D5" s="24">
        <v>0</v>
      </c>
    </row>
    <row r="6" spans="1:4" ht="15.75" thickBot="1" x14ac:dyDescent="0.3">
      <c r="A6" s="24" t="s">
        <v>81</v>
      </c>
      <c r="B6" s="24">
        <v>0</v>
      </c>
      <c r="C6" s="24">
        <v>0</v>
      </c>
      <c r="D6" s="24">
        <v>0</v>
      </c>
    </row>
    <row r="7" spans="1:4" ht="15.75" thickBot="1" x14ac:dyDescent="0.3">
      <c r="A7" s="24" t="s">
        <v>82</v>
      </c>
      <c r="B7" s="24">
        <v>0</v>
      </c>
      <c r="C7" s="24">
        <v>0</v>
      </c>
      <c r="D7" s="24">
        <v>0</v>
      </c>
    </row>
    <row r="8" spans="1:4" x14ac:dyDescent="0.25">
      <c r="A8" s="25"/>
      <c r="B8" s="25"/>
      <c r="C8" s="25"/>
      <c r="D8" s="25"/>
    </row>
    <row r="9" spans="1:4" ht="16.5" thickBot="1" x14ac:dyDescent="0.3">
      <c r="A9" s="26" t="s">
        <v>83</v>
      </c>
      <c r="B9" s="26"/>
      <c r="C9" s="26"/>
      <c r="D9" s="26"/>
    </row>
    <row r="10" spans="1:4" ht="15.75" thickBot="1" x14ac:dyDescent="0.3">
      <c r="A10" s="31" t="s">
        <v>47</v>
      </c>
      <c r="B10" s="24" t="s">
        <v>49</v>
      </c>
      <c r="C10" s="24" t="s">
        <v>50</v>
      </c>
      <c r="D10" s="24" t="s">
        <v>51</v>
      </c>
    </row>
    <row r="11" spans="1:4" ht="15.75" thickBot="1" x14ac:dyDescent="0.3">
      <c r="A11" s="24" t="s">
        <v>78</v>
      </c>
      <c r="B11" s="24">
        <f>B3*5</f>
        <v>25</v>
      </c>
      <c r="C11" s="24">
        <f t="shared" ref="C11:D11" si="0">C3*5</f>
        <v>25</v>
      </c>
      <c r="D11" s="24">
        <f t="shared" si="0"/>
        <v>25</v>
      </c>
    </row>
    <row r="12" spans="1:4" ht="15.75" thickBot="1" x14ac:dyDescent="0.3">
      <c r="A12" s="24" t="s">
        <v>79</v>
      </c>
      <c r="B12" s="24">
        <f>B4*4</f>
        <v>12</v>
      </c>
      <c r="C12" s="24">
        <f t="shared" ref="C12:D12" si="1">C4*4</f>
        <v>16</v>
      </c>
      <c r="D12" s="24">
        <f t="shared" si="1"/>
        <v>20</v>
      </c>
    </row>
    <row r="13" spans="1:4" ht="15.75" thickBot="1" x14ac:dyDescent="0.3">
      <c r="A13" s="24" t="s">
        <v>80</v>
      </c>
      <c r="B13" s="24">
        <f>B5*3</f>
        <v>6</v>
      </c>
      <c r="C13" s="24">
        <f t="shared" ref="C13:D13" si="2">C5*3</f>
        <v>3</v>
      </c>
      <c r="D13" s="24">
        <f t="shared" si="2"/>
        <v>0</v>
      </c>
    </row>
    <row r="14" spans="1:4" ht="15.75" thickBot="1" x14ac:dyDescent="0.3">
      <c r="A14" s="24" t="s">
        <v>81</v>
      </c>
      <c r="B14" s="24">
        <f>B6*2</f>
        <v>0</v>
      </c>
      <c r="C14" s="24">
        <f t="shared" ref="C14:D14" si="3">C6*2</f>
        <v>0</v>
      </c>
      <c r="D14" s="24">
        <f t="shared" si="3"/>
        <v>0</v>
      </c>
    </row>
    <row r="15" spans="1:4" ht="15.75" thickBot="1" x14ac:dyDescent="0.3">
      <c r="A15" s="24" t="s">
        <v>82</v>
      </c>
      <c r="B15" s="24">
        <f>B7*1</f>
        <v>0</v>
      </c>
      <c r="C15" s="24">
        <f t="shared" ref="C15:D15" si="4">C7*1</f>
        <v>0</v>
      </c>
      <c r="D15" s="24">
        <f t="shared" si="4"/>
        <v>0</v>
      </c>
    </row>
    <row r="16" spans="1:4" x14ac:dyDescent="0.25">
      <c r="A16" s="25"/>
      <c r="B16" s="25"/>
      <c r="C16" s="25"/>
      <c r="D16" s="25"/>
    </row>
    <row r="17" spans="1:4" ht="16.5" thickBot="1" x14ac:dyDescent="0.3">
      <c r="A17" s="26" t="s">
        <v>46</v>
      </c>
      <c r="B17" s="26"/>
      <c r="C17" s="26"/>
      <c r="D17" s="26"/>
    </row>
    <row r="18" spans="1:4" ht="15.75" thickBot="1" x14ac:dyDescent="0.3">
      <c r="A18" s="31" t="s">
        <v>45</v>
      </c>
      <c r="B18" s="24" t="s">
        <v>49</v>
      </c>
      <c r="C18" s="24" t="s">
        <v>50</v>
      </c>
      <c r="D18" s="24" t="s">
        <v>51</v>
      </c>
    </row>
    <row r="19" spans="1:4" ht="15.75" thickBot="1" x14ac:dyDescent="0.3">
      <c r="A19" s="31" t="s">
        <v>85</v>
      </c>
      <c r="B19" s="24">
        <f>SUM(B11:B15)</f>
        <v>43</v>
      </c>
      <c r="C19" s="24">
        <f>SUM(C11:C15)</f>
        <v>44</v>
      </c>
      <c r="D19" s="24">
        <f>SUM(D11:D15)</f>
        <v>45</v>
      </c>
    </row>
    <row r="20" spans="1:4" ht="15.75" thickBot="1" x14ac:dyDescent="0.3">
      <c r="A20" s="31" t="s">
        <v>77</v>
      </c>
      <c r="B20" s="24">
        <f>(B19/50)*13</f>
        <v>11.18</v>
      </c>
      <c r="C20" s="24">
        <f t="shared" ref="C20:D20" si="5">(C19/50)*13</f>
        <v>11.44</v>
      </c>
      <c r="D20" s="32">
        <f t="shared" si="5"/>
        <v>11.700000000000001</v>
      </c>
    </row>
  </sheetData>
  <mergeCells count="3">
    <mergeCell ref="A1:D1"/>
    <mergeCell ref="A9:D9"/>
    <mergeCell ref="A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66F9-4335-4A71-9C45-901374EE95C9}">
  <dimension ref="A1:I22"/>
  <sheetViews>
    <sheetView workbookViewId="0">
      <selection activeCell="I24" sqref="I24"/>
    </sheetView>
  </sheetViews>
  <sheetFormatPr baseColWidth="10" defaultRowHeight="15" x14ac:dyDescent="0.25"/>
  <cols>
    <col min="1" max="1" width="21" customWidth="1"/>
    <col min="2" max="2" width="16.5703125" customWidth="1"/>
    <col min="3" max="3" width="15.7109375" customWidth="1"/>
    <col min="4" max="4" width="15" customWidth="1"/>
    <col min="5" max="5" width="14.85546875" customWidth="1"/>
    <col min="6" max="6" width="15.5703125" customWidth="1"/>
    <col min="7" max="7" width="15.42578125" customWidth="1"/>
    <col min="8" max="8" width="16" customWidth="1"/>
    <col min="9" max="9" width="17.28515625" customWidth="1"/>
  </cols>
  <sheetData>
    <row r="1" spans="1:9" ht="16.5" thickBot="1" x14ac:dyDescent="0.3">
      <c r="A1" s="35" t="s">
        <v>86</v>
      </c>
      <c r="B1" s="36"/>
      <c r="C1" s="36"/>
      <c r="D1" s="36"/>
      <c r="E1" s="36"/>
      <c r="F1" s="36"/>
      <c r="G1" s="36"/>
      <c r="H1" s="36"/>
      <c r="I1" s="37"/>
    </row>
    <row r="2" spans="1:9" ht="31.5" customHeight="1" thickBot="1" x14ac:dyDescent="0.3">
      <c r="A2" s="33" t="s">
        <v>0</v>
      </c>
      <c r="B2" s="33" t="s">
        <v>76</v>
      </c>
      <c r="C2" s="33" t="s">
        <v>1</v>
      </c>
      <c r="D2" s="6" t="s">
        <v>2</v>
      </c>
      <c r="E2" s="8"/>
      <c r="F2" s="6" t="s">
        <v>3</v>
      </c>
      <c r="G2" s="8"/>
      <c r="H2" s="6" t="s">
        <v>4</v>
      </c>
      <c r="I2" s="8"/>
    </row>
    <row r="3" spans="1:9" ht="15.75" thickBot="1" x14ac:dyDescent="0.3">
      <c r="A3" s="34"/>
      <c r="B3" s="34"/>
      <c r="C3" s="34"/>
      <c r="D3" s="9" t="s">
        <v>5</v>
      </c>
      <c r="E3" s="9" t="s">
        <v>1</v>
      </c>
      <c r="F3" s="9" t="s">
        <v>5</v>
      </c>
      <c r="G3" s="9" t="s">
        <v>1</v>
      </c>
      <c r="H3" s="9" t="s">
        <v>5</v>
      </c>
      <c r="I3" s="9" t="s">
        <v>1</v>
      </c>
    </row>
    <row r="4" spans="1:9" x14ac:dyDescent="0.25">
      <c r="A4" s="33" t="s">
        <v>6</v>
      </c>
      <c r="B4" s="38">
        <v>25</v>
      </c>
      <c r="C4" s="38">
        <v>2500</v>
      </c>
      <c r="D4" s="38">
        <f>((600000/700500)*25)</f>
        <v>21.413276231263385</v>
      </c>
      <c r="E4" s="38">
        <f>(D4/B4)*C4</f>
        <v>2141.3276231263385</v>
      </c>
      <c r="F4" s="38">
        <f>(600000/600000)*25</f>
        <v>25</v>
      </c>
      <c r="G4" s="38">
        <f>(F4/B4)*C4</f>
        <v>2500</v>
      </c>
      <c r="H4" s="38">
        <f>(600000/650000)*25</f>
        <v>23.076923076923077</v>
      </c>
      <c r="I4" s="38">
        <f>(H4/B4)*C4</f>
        <v>2307.6923076923076</v>
      </c>
    </row>
    <row r="5" spans="1:9" x14ac:dyDescent="0.25">
      <c r="A5" s="39"/>
      <c r="B5" s="40"/>
      <c r="C5" s="40"/>
      <c r="D5" s="40"/>
      <c r="E5" s="40"/>
      <c r="F5" s="40"/>
      <c r="G5" s="40"/>
      <c r="H5" s="40"/>
      <c r="I5" s="40"/>
    </row>
    <row r="6" spans="1:9" ht="15.75" thickBot="1" x14ac:dyDescent="0.3">
      <c r="A6" s="34"/>
      <c r="B6" s="41"/>
      <c r="C6" s="41"/>
      <c r="D6" s="41"/>
      <c r="E6" s="41"/>
      <c r="F6" s="41"/>
      <c r="G6" s="41"/>
      <c r="H6" s="41"/>
      <c r="I6" s="41"/>
    </row>
    <row r="7" spans="1:9" x14ac:dyDescent="0.25">
      <c r="A7" s="33" t="s">
        <v>7</v>
      </c>
      <c r="B7" s="38">
        <v>10</v>
      </c>
      <c r="C7" s="38">
        <v>1000</v>
      </c>
      <c r="D7" s="38">
        <v>8</v>
      </c>
      <c r="E7" s="38">
        <f>(D7/B7)*C7</f>
        <v>800</v>
      </c>
      <c r="F7" s="38">
        <v>10</v>
      </c>
      <c r="G7" s="38">
        <f>(F7/B7)*C7</f>
        <v>1000</v>
      </c>
      <c r="H7" s="38">
        <v>9</v>
      </c>
      <c r="I7" s="38">
        <f>(H7/B7)*C7</f>
        <v>900</v>
      </c>
    </row>
    <row r="8" spans="1:9" x14ac:dyDescent="0.25">
      <c r="A8" s="39"/>
      <c r="B8" s="40"/>
      <c r="C8" s="40"/>
      <c r="D8" s="40"/>
      <c r="E8" s="40"/>
      <c r="F8" s="40"/>
      <c r="G8" s="40"/>
      <c r="H8" s="40"/>
      <c r="I8" s="40"/>
    </row>
    <row r="9" spans="1:9" ht="15.75" thickBot="1" x14ac:dyDescent="0.3">
      <c r="A9" s="34"/>
      <c r="B9" s="41"/>
      <c r="C9" s="41"/>
      <c r="D9" s="41"/>
      <c r="E9" s="41"/>
      <c r="F9" s="41"/>
      <c r="G9" s="41"/>
      <c r="H9" s="41"/>
      <c r="I9" s="41"/>
    </row>
    <row r="10" spans="1:9" x14ac:dyDescent="0.25">
      <c r="A10" s="33" t="s">
        <v>8</v>
      </c>
      <c r="B10" s="38">
        <v>30</v>
      </c>
      <c r="C10" s="38">
        <v>3000</v>
      </c>
      <c r="D10" s="38">
        <f>'Evaluación del Software'!G4</f>
        <v>26.7</v>
      </c>
      <c r="E10" s="38">
        <f>(D10/B10)*C10</f>
        <v>2670</v>
      </c>
      <c r="F10" s="38">
        <f>'Evaluación del Software'!H4</f>
        <v>25.2</v>
      </c>
      <c r="G10" s="38">
        <f>(F10/B10)*C10</f>
        <v>2520</v>
      </c>
      <c r="H10" s="38">
        <f>'Evaluación del Software'!I4</f>
        <v>26.7</v>
      </c>
      <c r="I10" s="38">
        <f>(H10/B10)*C10</f>
        <v>2670</v>
      </c>
    </row>
    <row r="11" spans="1:9" x14ac:dyDescent="0.25">
      <c r="A11" s="39"/>
      <c r="B11" s="40"/>
      <c r="C11" s="40"/>
      <c r="D11" s="40"/>
      <c r="E11" s="40"/>
      <c r="F11" s="40"/>
      <c r="G11" s="40"/>
      <c r="H11" s="40"/>
      <c r="I11" s="40"/>
    </row>
    <row r="12" spans="1:9" ht="15.75" thickBot="1" x14ac:dyDescent="0.3">
      <c r="A12" s="34"/>
      <c r="B12" s="41"/>
      <c r="C12" s="41"/>
      <c r="D12" s="41"/>
      <c r="E12" s="41"/>
      <c r="F12" s="41"/>
      <c r="G12" s="41"/>
      <c r="H12" s="41"/>
      <c r="I12" s="41"/>
    </row>
    <row r="13" spans="1:9" x14ac:dyDescent="0.25">
      <c r="A13" s="33" t="s">
        <v>9</v>
      </c>
      <c r="B13" s="38">
        <v>13</v>
      </c>
      <c r="C13" s="38">
        <v>1300</v>
      </c>
      <c r="D13" s="38">
        <f>'Evaluación del Personal'!B10</f>
        <v>8.6666666666666661</v>
      </c>
      <c r="E13" s="38">
        <f>(D13/B13)*C13</f>
        <v>866.66666666666663</v>
      </c>
      <c r="F13" s="38">
        <f>'Evaluación del Personal'!C10</f>
        <v>10.4</v>
      </c>
      <c r="G13" s="38">
        <f>(F13/B13)*C13</f>
        <v>1040</v>
      </c>
      <c r="H13" s="38">
        <f>'Evaluación del Personal'!D10</f>
        <v>11.266666666666667</v>
      </c>
      <c r="I13" s="38">
        <f>(H13/B13)*C13</f>
        <v>1126.6666666666667</v>
      </c>
    </row>
    <row r="14" spans="1:9" x14ac:dyDescent="0.25">
      <c r="A14" s="39"/>
      <c r="B14" s="40"/>
      <c r="C14" s="40"/>
      <c r="D14" s="40"/>
      <c r="E14" s="40"/>
      <c r="F14" s="40"/>
      <c r="G14" s="40"/>
      <c r="H14" s="40"/>
      <c r="I14" s="40"/>
    </row>
    <row r="15" spans="1:9" ht="15.75" thickBot="1" x14ac:dyDescent="0.3">
      <c r="A15" s="34"/>
      <c r="B15" s="41"/>
      <c r="C15" s="41"/>
      <c r="D15" s="41"/>
      <c r="E15" s="41"/>
      <c r="F15" s="41"/>
      <c r="G15" s="41"/>
      <c r="H15" s="41"/>
      <c r="I15" s="41"/>
    </row>
    <row r="16" spans="1:9" x14ac:dyDescent="0.25">
      <c r="A16" s="33" t="s">
        <v>10</v>
      </c>
      <c r="B16" s="38">
        <v>13</v>
      </c>
      <c r="C16" s="38">
        <v>1300</v>
      </c>
      <c r="D16" s="38">
        <f>'Evaluación de Certificaciones'!B20</f>
        <v>11.18</v>
      </c>
      <c r="E16" s="38">
        <f>(D16/B16)*C16</f>
        <v>1118</v>
      </c>
      <c r="F16" s="38">
        <f>'Evaluación de Certificaciones'!C20</f>
        <v>11.44</v>
      </c>
      <c r="G16" s="38">
        <f>(F16/B16)*C16</f>
        <v>1144</v>
      </c>
      <c r="H16" s="38">
        <f>'Evaluación de Certificaciones'!D20</f>
        <v>11.700000000000001</v>
      </c>
      <c r="I16" s="38">
        <f>(H16/B16)*C16</f>
        <v>1170.0000000000002</v>
      </c>
    </row>
    <row r="17" spans="1:9" x14ac:dyDescent="0.25">
      <c r="A17" s="39"/>
      <c r="B17" s="40"/>
      <c r="C17" s="40"/>
      <c r="D17" s="40"/>
      <c r="E17" s="40"/>
      <c r="F17" s="40"/>
      <c r="G17" s="40"/>
      <c r="H17" s="40"/>
      <c r="I17" s="40"/>
    </row>
    <row r="18" spans="1:9" ht="15.75" thickBot="1" x14ac:dyDescent="0.3">
      <c r="A18" s="34"/>
      <c r="B18" s="41"/>
      <c r="C18" s="41"/>
      <c r="D18" s="41"/>
      <c r="E18" s="41"/>
      <c r="F18" s="41"/>
      <c r="G18" s="41"/>
      <c r="H18" s="41"/>
      <c r="I18" s="41"/>
    </row>
    <row r="19" spans="1:9" x14ac:dyDescent="0.25">
      <c r="A19" s="33" t="s">
        <v>11</v>
      </c>
      <c r="B19" s="38">
        <v>9</v>
      </c>
      <c r="C19" s="38">
        <v>900</v>
      </c>
      <c r="D19" s="38">
        <v>9</v>
      </c>
      <c r="E19" s="38">
        <f>(D19/B19)*C19</f>
        <v>900</v>
      </c>
      <c r="F19" s="38">
        <v>9</v>
      </c>
      <c r="G19" s="38">
        <f>(F19/B19)*C19</f>
        <v>900</v>
      </c>
      <c r="H19" s="38">
        <v>9</v>
      </c>
      <c r="I19" s="38">
        <f>(H19/B19)*C19</f>
        <v>900</v>
      </c>
    </row>
    <row r="20" spans="1:9" x14ac:dyDescent="0.25">
      <c r="A20" s="39"/>
      <c r="B20" s="40"/>
      <c r="C20" s="40"/>
      <c r="D20" s="40"/>
      <c r="E20" s="40"/>
      <c r="F20" s="40"/>
      <c r="G20" s="40"/>
      <c r="H20" s="40"/>
      <c r="I20" s="40"/>
    </row>
    <row r="21" spans="1:9" ht="15.75" thickBot="1" x14ac:dyDescent="0.3">
      <c r="A21" s="34"/>
      <c r="B21" s="41"/>
      <c r="C21" s="41"/>
      <c r="D21" s="41"/>
      <c r="E21" s="41"/>
      <c r="F21" s="41"/>
      <c r="G21" s="41"/>
      <c r="H21" s="41"/>
      <c r="I21" s="41"/>
    </row>
    <row r="22" spans="1:9" ht="16.5" thickBot="1" x14ac:dyDescent="0.3">
      <c r="A22" s="44" t="s">
        <v>12</v>
      </c>
      <c r="B22" s="45">
        <f>SUM(B4:B21)</f>
        <v>100</v>
      </c>
      <c r="C22" s="22">
        <f>SUM(C4:C21)</f>
        <v>10000</v>
      </c>
      <c r="D22" s="43">
        <f>SUM(D4:D21)</f>
        <v>84.959942897930063</v>
      </c>
      <c r="E22" s="42">
        <f t="shared" ref="E22:I22" si="0">SUM(E4:E21)</f>
        <v>8495.994289793005</v>
      </c>
      <c r="F22" s="43">
        <f t="shared" si="0"/>
        <v>91.04</v>
      </c>
      <c r="G22" s="42">
        <f t="shared" si="0"/>
        <v>9104</v>
      </c>
      <c r="H22" s="43">
        <f t="shared" si="0"/>
        <v>90.743589743589752</v>
      </c>
      <c r="I22" s="42">
        <f t="shared" si="0"/>
        <v>9074.3589743589746</v>
      </c>
    </row>
  </sheetData>
  <mergeCells count="61">
    <mergeCell ref="C7:C9"/>
    <mergeCell ref="C10:C12"/>
    <mergeCell ref="C13:C15"/>
    <mergeCell ref="C16:C18"/>
    <mergeCell ref="C19:C21"/>
    <mergeCell ref="H16:H18"/>
    <mergeCell ref="I16:I18"/>
    <mergeCell ref="A19:A21"/>
    <mergeCell ref="B19:B21"/>
    <mergeCell ref="D19:D21"/>
    <mergeCell ref="E19:E21"/>
    <mergeCell ref="F19:F21"/>
    <mergeCell ref="G19:G21"/>
    <mergeCell ref="H19:H21"/>
    <mergeCell ref="I19:I21"/>
    <mergeCell ref="A16:A18"/>
    <mergeCell ref="B16:B18"/>
    <mergeCell ref="D16:D18"/>
    <mergeCell ref="E16:E18"/>
    <mergeCell ref="F16:F18"/>
    <mergeCell ref="G16:G18"/>
    <mergeCell ref="H10:H12"/>
    <mergeCell ref="I10:I12"/>
    <mergeCell ref="A13:A15"/>
    <mergeCell ref="B13:B15"/>
    <mergeCell ref="D13:D15"/>
    <mergeCell ref="E13:E15"/>
    <mergeCell ref="F13:F15"/>
    <mergeCell ref="G13:G15"/>
    <mergeCell ref="H13:H15"/>
    <mergeCell ref="I13:I15"/>
    <mergeCell ref="A10:A12"/>
    <mergeCell ref="B10:B12"/>
    <mergeCell ref="D10:D12"/>
    <mergeCell ref="E10:E12"/>
    <mergeCell ref="F10:F12"/>
    <mergeCell ref="G10:G12"/>
    <mergeCell ref="H4:H6"/>
    <mergeCell ref="I4:I6"/>
    <mergeCell ref="A7:A9"/>
    <mergeCell ref="B7:B9"/>
    <mergeCell ref="D7:D9"/>
    <mergeCell ref="E7:E9"/>
    <mergeCell ref="F7:F9"/>
    <mergeCell ref="G7:G9"/>
    <mergeCell ref="H7:H9"/>
    <mergeCell ref="I7:I9"/>
    <mergeCell ref="A4:A6"/>
    <mergeCell ref="B4:B6"/>
    <mergeCell ref="D4:D6"/>
    <mergeCell ref="E4:E6"/>
    <mergeCell ref="F4:F6"/>
    <mergeCell ref="G4:G6"/>
    <mergeCell ref="C4:C6"/>
    <mergeCell ref="A1:I1"/>
    <mergeCell ref="A2:A3"/>
    <mergeCell ref="B2:B3"/>
    <mergeCell ref="C2:C3"/>
    <mergeCell ref="D2:E2"/>
    <mergeCell ref="F2:G2"/>
    <mergeCell ref="H2:I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Propuesta</vt:lpstr>
      <vt:lpstr>Cuadro de Evaluación VPN</vt:lpstr>
      <vt:lpstr>Evaluación del Software</vt:lpstr>
      <vt:lpstr>Evaluación del Personal</vt:lpstr>
      <vt:lpstr>Evaluación de Certificaciones</vt:lpstr>
      <vt:lpstr>Evaluación de la Propuesta</vt:lpstr>
      <vt:lpstr>'Evaluación de la Propuesta'!_Hlk24357217</vt:lpstr>
      <vt:lpstr>Propuesta!_Hlk56575218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""</dc:creator>
  <cp:lastModifiedBy>""</cp:lastModifiedBy>
  <dcterms:created xsi:type="dcterms:W3CDTF">2021-11-17T20:17:39Z</dcterms:created>
  <dcterms:modified xsi:type="dcterms:W3CDTF">2021-11-17T22:16:56Z</dcterms:modified>
</cp:coreProperties>
</file>