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externalLinks/externalLink3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780" yWindow="-80" windowWidth="21600" windowHeight="13740" tabRatio="500" activeTab="2"/>
  </bookViews>
  <sheets>
    <sheet name="Bio EF Calcs.xlsx" sheetId="1" r:id="rId1"/>
    <sheet name="Biofuels_9.xls" sheetId="3" r:id="rId2"/>
    <sheet name="main" sheetId="2" r:id="rId3"/>
  </sheets>
  <externalReferences>
    <externalReference r:id="rId4"/>
    <externalReference r:id="rId5"/>
    <externalReference r:id="rId6"/>
    <externalReference r:id="rId7"/>
  </externalReferences>
  <definedNames>
    <definedName name="conv_toe_agwaste">[3]Conversions!$C$6</definedName>
    <definedName name="conv_toe_charc">[3]Conversions!$C$3</definedName>
    <definedName name="conv_toe_dung">[3]Conversions!$C$5</definedName>
    <definedName name="conv_toe_fw">[3]Conversions!$C$4</definedName>
    <definedName name="conv_toe_fw2">[4]Conversions!$C$4</definedName>
    <definedName name="g">[4]Conversions!$C$4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6" i="1"/>
  <c r="K5"/>
  <c r="K4"/>
  <c r="K3"/>
  <c r="C76"/>
  <c r="B76"/>
  <c r="C75"/>
  <c r="B75"/>
  <c r="C74"/>
  <c r="B74"/>
  <c r="C73"/>
  <c r="B73"/>
  <c r="C72"/>
  <c r="B72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I34"/>
  <c r="G52"/>
  <c r="H34"/>
  <c r="F52"/>
  <c r="E52"/>
  <c r="E34"/>
  <c r="D52"/>
  <c r="C52"/>
  <c r="I33"/>
  <c r="G51"/>
  <c r="H33"/>
  <c r="F51"/>
  <c r="E51"/>
  <c r="E33"/>
  <c r="D51"/>
  <c r="C51"/>
  <c r="I32"/>
  <c r="G50"/>
  <c r="H32"/>
  <c r="F50"/>
  <c r="E50"/>
  <c r="E32"/>
  <c r="D50"/>
  <c r="C50"/>
  <c r="I31"/>
  <c r="G49"/>
  <c r="H31"/>
  <c r="F49"/>
  <c r="E49"/>
  <c r="E31"/>
  <c r="D49"/>
  <c r="C49"/>
  <c r="I30"/>
  <c r="G48"/>
  <c r="H30"/>
  <c r="F48"/>
  <c r="E48"/>
  <c r="E30"/>
  <c r="D48"/>
  <c r="C48"/>
  <c r="I29"/>
  <c r="G47"/>
  <c r="H29"/>
  <c r="F47"/>
  <c r="E47"/>
  <c r="E29"/>
  <c r="D47"/>
  <c r="C47"/>
  <c r="I28"/>
  <c r="G46"/>
  <c r="H28"/>
  <c r="F46"/>
  <c r="E46"/>
  <c r="E28"/>
  <c r="D46"/>
  <c r="C46"/>
  <c r="I27"/>
  <c r="G45"/>
  <c r="H27"/>
  <c r="F45"/>
  <c r="E45"/>
  <c r="E27"/>
  <c r="D45"/>
  <c r="C45"/>
  <c r="I26"/>
  <c r="G44"/>
  <c r="H26"/>
  <c r="F44"/>
  <c r="E44"/>
  <c r="E26"/>
  <c r="D44"/>
  <c r="C44"/>
  <c r="I25"/>
  <c r="G43"/>
  <c r="H25"/>
  <c r="F43"/>
  <c r="E43"/>
  <c r="E25"/>
  <c r="D43"/>
  <c r="C43"/>
  <c r="I24"/>
  <c r="G42"/>
  <c r="H24"/>
  <c r="F42"/>
  <c r="E42"/>
  <c r="E24"/>
  <c r="D42"/>
  <c r="C42"/>
  <c r="I23"/>
  <c r="G41"/>
  <c r="H23"/>
  <c r="F41"/>
  <c r="E41"/>
  <c r="E23"/>
  <c r="D41"/>
  <c r="C41"/>
  <c r="I22"/>
  <c r="G40"/>
  <c r="H22"/>
  <c r="F40"/>
  <c r="E40"/>
  <c r="E22"/>
  <c r="D40"/>
  <c r="C40"/>
  <c r="I21"/>
  <c r="G39"/>
  <c r="H21"/>
  <c r="F39"/>
  <c r="E39"/>
  <c r="E21"/>
  <c r="D39"/>
  <c r="C39"/>
  <c r="I20"/>
  <c r="G38"/>
  <c r="H20"/>
  <c r="F38"/>
  <c r="E38"/>
  <c r="E20"/>
  <c r="D38"/>
  <c r="C38"/>
  <c r="I19"/>
  <c r="G37"/>
  <c r="H19"/>
  <c r="F37"/>
  <c r="F19"/>
  <c r="E37"/>
  <c r="E19"/>
  <c r="D37"/>
  <c r="C19"/>
  <c r="C37"/>
  <c r="G34"/>
  <c r="F34"/>
  <c r="D34"/>
  <c r="C34"/>
  <c r="G33"/>
  <c r="F33"/>
  <c r="D33"/>
  <c r="C33"/>
  <c r="G32"/>
  <c r="F32"/>
  <c r="D32"/>
  <c r="C32"/>
  <c r="G31"/>
  <c r="F31"/>
  <c r="D31"/>
  <c r="C31"/>
  <c r="G30"/>
  <c r="F30"/>
  <c r="D30"/>
  <c r="C30"/>
  <c r="G29"/>
  <c r="F29"/>
  <c r="D29"/>
  <c r="C29"/>
  <c r="G28"/>
  <c r="F28"/>
  <c r="D28"/>
  <c r="C28"/>
  <c r="G27"/>
  <c r="F27"/>
  <c r="D27"/>
  <c r="C27"/>
  <c r="G26"/>
  <c r="F26"/>
  <c r="D26"/>
  <c r="C26"/>
  <c r="G25"/>
  <c r="F25"/>
  <c r="D25"/>
  <c r="C25"/>
  <c r="G24"/>
  <c r="F24"/>
  <c r="D24"/>
  <c r="C24"/>
  <c r="G23"/>
  <c r="F23"/>
  <c r="D23"/>
  <c r="C23"/>
  <c r="G22"/>
  <c r="F22"/>
  <c r="D22"/>
  <c r="C22"/>
  <c r="G21"/>
  <c r="F21"/>
  <c r="D21"/>
  <c r="C21"/>
  <c r="G20"/>
  <c r="F20"/>
  <c r="D20"/>
  <c r="C20"/>
  <c r="G19"/>
  <c r="D19"/>
  <c r="I14"/>
  <c r="I13"/>
  <c r="I11"/>
  <c r="I10"/>
  <c r="G18" i="3"/>
  <c r="G17"/>
  <c r="G16"/>
  <c r="E7" i="2"/>
  <c r="D7"/>
  <c r="E10"/>
  <c r="D10"/>
  <c r="E9"/>
  <c r="E8"/>
  <c r="D9"/>
  <c r="D8"/>
  <c r="D11"/>
  <c r="D6"/>
  <c r="D5"/>
  <c r="D4"/>
  <c r="D3"/>
  <c r="D2"/>
</calcChain>
</file>

<file path=xl/comments1.xml><?xml version="1.0" encoding="utf-8"?>
<comments xmlns="http://schemas.openxmlformats.org/spreadsheetml/2006/main">
  <authors>
    <author>AndrewM</author>
  </authors>
  <commentList>
    <comment ref="A54" authorId="0">
      <text>
        <r>
          <rPr>
            <b/>
            <sz val="9"/>
            <color indexed="81"/>
            <rFont val="Tahoma"/>
            <family val="2"/>
          </rPr>
          <t>AndrewM:</t>
        </r>
        <r>
          <rPr>
            <sz val="9"/>
            <color indexed="81"/>
            <rFont val="Tahoma"/>
            <family val="2"/>
          </rPr>
          <t xml:space="preserve">
Use scaled energy EFs and GCAM driver data to calculate emissions.</t>
        </r>
      </text>
    </comment>
  </commentList>
</comments>
</file>

<file path=xl/sharedStrings.xml><?xml version="1.0" encoding="utf-8"?>
<sst xmlns="http://schemas.openxmlformats.org/spreadsheetml/2006/main" count="256" uniqueCount="98">
  <si>
    <t xml:space="preserve">According to the IEA, bagasse is included in industrial biofuel estimates.  Before we knew this, Suneeta calculated bagasse separately.  </t>
  </si>
  <si>
    <t>Her estimates are mostly within my total industrial biofuel estimates, but occasionally not.  Because the totals include bagasse, I didn't add those rows together.</t>
  </si>
  <si>
    <t>When a country had no industrial biofuel use (as reported by IEA) but Suneeta calculated bagasse, I added bagasse into the industrial totals.</t>
  </si>
  <si>
    <t>However, if the IEA did report industrial biofuel use for a country, and if Suneeta's bagasse calculations were smaller than the industrial biofuels reported,  I did not add Suneeta's calculations to them in the totals.</t>
  </si>
  <si>
    <t>If Suneeta's bagasse calculations were larger than the industrial biofuel use I estimated, into the total I added the difference of those two calculations.</t>
  </si>
  <si>
    <t>*Also, bagasse estimates are not complete time-wise; they only go through 1993.  I extrapolated them to 2000 only for Extra Bagasse I added to the totals in a separate row.</t>
  </si>
  <si>
    <t>We did not estimate values for Power.</t>
  </si>
  <si>
    <t>Fuelwood</t>
  </si>
  <si>
    <t>Charcoal</t>
  </si>
  <si>
    <t xml:space="preserve"> (ktonne/ktoe)</t>
  </si>
  <si>
    <t>Ref:</t>
  </si>
  <si>
    <t>Fernandes, S. D., N. M. Trautmann, D. G. Streets, C. A. Roden, and T. C. Bond (2007), Global biofuel use, 1850–2000, Global Biogeochem. Cycles, 21, GB2019, doi:10.1029/2006GB002836.</t>
  </si>
  <si>
    <t>Spreadsheet from D. Streets, pers com.</t>
  </si>
  <si>
    <t>fuel</t>
    <phoneticPr fontId="2" type="noConversion"/>
  </si>
  <si>
    <t>Extra Bagasse</t>
  </si>
  <si>
    <t>Dom Charcoal</t>
  </si>
  <si>
    <t>Ind Charcoal</t>
  </si>
  <si>
    <t>Dom Total FW</t>
  </si>
  <si>
    <t>Ind Biofuel</t>
  </si>
  <si>
    <t>Dom Ag Res</t>
  </si>
  <si>
    <t>Dom Crop Res</t>
  </si>
  <si>
    <t>Dom Dung</t>
  </si>
  <si>
    <t>Power</t>
  </si>
  <si>
    <t>original_fuel</t>
    <phoneticPr fontId="2" type="noConversion"/>
  </si>
  <si>
    <t>bagasse</t>
  </si>
  <si>
    <t>fuelwood</t>
  </si>
  <si>
    <t>?</t>
  </si>
  <si>
    <t>units</t>
    <phoneticPr fontId="2" type="noConversion"/>
  </si>
  <si>
    <t>heating_value</t>
    <phoneticPr fontId="2" type="noConversion"/>
  </si>
  <si>
    <t>ktoe/kt</t>
    <phoneticPr fontId="2" type="noConversion"/>
  </si>
  <si>
    <t>reference</t>
    <phoneticPr fontId="2" type="noConversion"/>
  </si>
  <si>
    <t>Fuelwood</t>
    <phoneticPr fontId="2" type="noConversion"/>
  </si>
  <si>
    <t>Bagasse</t>
    <phoneticPr fontId="2" type="noConversion"/>
  </si>
  <si>
    <t>Charcoal</t>
    <phoneticPr fontId="2" type="noConversion"/>
  </si>
  <si>
    <t>Fernandes et al (2007)</t>
    <phoneticPr fontId="2" type="noConversion"/>
  </si>
  <si>
    <t>?</t>
    <phoneticPr fontId="2" type="noConversion"/>
  </si>
  <si>
    <t>Literature biomass heating values</t>
  </si>
  <si>
    <t>Biomass Fuel</t>
  </si>
  <si>
    <t>Biomass Type</t>
  </si>
  <si>
    <t>Value</t>
  </si>
  <si>
    <t>Units</t>
  </si>
  <si>
    <t>Source</t>
  </si>
  <si>
    <t>Note</t>
  </si>
  <si>
    <t>wood</t>
  </si>
  <si>
    <t>comm &amp; trad</t>
  </si>
  <si>
    <t>MJ / kg</t>
  </si>
  <si>
    <t>Yevich &amp; Logan 2002</t>
  </si>
  <si>
    <t>15% moisture content (dry basis)</t>
  </si>
  <si>
    <t>crop residue</t>
  </si>
  <si>
    <t>traditional</t>
  </si>
  <si>
    <t>15% moisture content (dry basis), 10% ash content</t>
  </si>
  <si>
    <t>animal waste</t>
  </si>
  <si>
    <t>Range of 100% moisture content and 25% ash to 0% moisture content and 20% ash</t>
  </si>
  <si>
    <t>charcoal</t>
  </si>
  <si>
    <t>commercial</t>
  </si>
  <si>
    <t>Bond et al. 2004</t>
  </si>
  <si>
    <t>Phyllis: Database for biomass and waste, January 2003</t>
  </si>
  <si>
    <t>Literature biomass BC EFs</t>
  </si>
  <si>
    <t>BC/OC Ratio</t>
  </si>
  <si>
    <t>US EPA BC/OC Em Ratio</t>
  </si>
  <si>
    <t>wood - cooking</t>
  </si>
  <si>
    <t>g / kg</t>
  </si>
  <si>
    <t>Improved cooking stove</t>
  </si>
  <si>
    <t>Residential Heating/Cooking</t>
  </si>
  <si>
    <t>wood - heating</t>
  </si>
  <si>
    <t>Wood heating stove</t>
  </si>
  <si>
    <t>Dry basis, residential use</t>
  </si>
  <si>
    <t>Traditional cooking stove</t>
  </si>
  <si>
    <t>Cooking stove, ag waste</t>
  </si>
  <si>
    <t>Cooking, animal waste</t>
  </si>
  <si>
    <r>
      <t xml:space="preserve">Regional BC Biomass EFs </t>
    </r>
    <r>
      <rPr>
        <sz val="11"/>
        <color indexed="8"/>
        <rFont val="Calibri"/>
        <family val="2"/>
      </rPr>
      <t>- This table lists all the biomass fuel sources separately with zero aggregation amongst fuel types.  These values are directly from the literature sources.</t>
    </r>
  </si>
  <si>
    <t>region</t>
  </si>
  <si>
    <t>region type</t>
  </si>
  <si>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</si>
  <si>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</si>
  <si>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</si>
  <si>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</si>
  <si>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</si>
  <si>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</si>
  <si>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</si>
  <si>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</si>
  <si>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</si>
  <si>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</si>
  <si>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</si>
  <si>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</si>
  <si>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</si>
  <si>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</si>
  <si>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r>
      <t xml:space="preserve">Agg Regional BC Biomass EFs </t>
    </r>
    <r>
      <rPr>
        <sz val="11"/>
        <color indexed="8"/>
        <rFont val="Calibri"/>
        <family val="2"/>
      </rPr>
      <t>- This table aggregates wood from heating and cooking into one EF value using a weighted average.  All other values are the same as the table above.</t>
    </r>
  </si>
  <si>
    <t>Calculated Emissions (Tg)</t>
  </si>
  <si>
    <t>BC</t>
  </si>
  <si>
    <t>OC</t>
  </si>
  <si>
    <t>Commercial</t>
  </si>
  <si>
    <t>Traditional</t>
  </si>
  <si>
    <t>ktoe/kt</t>
    <phoneticPr fontId="2" type="noConversion"/>
  </si>
  <si>
    <t>Domestic FW Splits</t>
  </si>
  <si>
    <r>
      <t>Dom Total FW = Dom Urban FW + Dom Urban FW</t>
    </r>
    <r>
      <rPr>
        <sz val="10"/>
        <color indexed="18"/>
        <rFont val="Arial"/>
        <family val="2"/>
      </rPr>
      <t xml:space="preserve"> (approximately, Suneeta used two estimation methods)  --&gt; </t>
    </r>
    <r>
      <rPr>
        <sz val="11"/>
        <color indexed="8"/>
        <rFont val="Calibri"/>
        <family val="2"/>
      </rPr>
      <t>so don’t sum all three rows</t>
    </r>
  </si>
  <si>
    <t>NOTE: Dom Urban FW and Dom Rural FW are in ktoe, while all other values on the spreadsheet are in ktonnes.  Can multiply FW*3.043 to get ktonnes.</t>
  </si>
  <si>
    <t>Bagasse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</si>
</sst>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"/>
    <numFmt numFmtId="170" formatCode="0.0000"/>
  </numFmts>
  <fonts count="12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Verdana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0"/>
      <color indexed="18"/>
      <name val="Arial"/>
      <family val="2"/>
    </font>
    <font>
      <sz val="10"/>
      <name val="Arial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2"/>
      <name val="Times New Roman"/>
      <family val="1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1" xfId="0" applyFont="1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Alignment="1">
      <alignment horizontal="left"/>
    </xf>
    <xf numFmtId="169" fontId="0" fillId="0" borderId="0" xfId="0" applyNumberFormat="1" applyAlignment="1">
      <alignment horizontal="left"/>
    </xf>
    <xf numFmtId="0" fontId="1" fillId="0" borderId="0" xfId="0" applyFont="1" applyAlignment="1"/>
    <xf numFmtId="0" fontId="0" fillId="0" borderId="0" xfId="0" applyAlignment="1"/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2" xfId="0" applyNumberFormat="1" applyBorder="1"/>
    <xf numFmtId="2" fontId="0" fillId="2" borderId="0" xfId="0" applyNumberFormat="1" applyFill="1"/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70" fontId="0" fillId="0" borderId="0" xfId="0" applyNumberFormat="1"/>
    <xf numFmtId="170" fontId="0" fillId="0" borderId="0" xfId="0" applyNumberFormat="1" applyBorder="1"/>
    <xf numFmtId="0" fontId="0" fillId="3" borderId="0" xfId="0" applyFill="1"/>
    <xf numFmtId="0" fontId="0" fillId="4" borderId="0" xfId="0" applyFill="1"/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left" indent="1"/>
    </xf>
    <xf numFmtId="0" fontId="9" fillId="0" borderId="4" xfId="0" applyFont="1" applyBorder="1" applyAlignment="1">
      <alignment horizontal="left" indent="1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10" fillId="0" borderId="0" xfId="0" applyFont="1"/>
    <xf numFmtId="0" fontId="6" fillId="2" borderId="12" xfId="0" applyFont="1" applyFill="1" applyBorder="1"/>
    <xf numFmtId="0" fontId="6" fillId="2" borderId="0" xfId="0" applyFont="1" applyFill="1"/>
    <xf numFmtId="0" fontId="6" fillId="2" borderId="12" xfId="0" applyFont="1" applyFill="1" applyBorder="1"/>
    <xf numFmtId="0" fontId="6" fillId="2" borderId="0" xfId="0" applyFont="1" applyFill="1" applyBorder="1"/>
    <xf numFmtId="0" fontId="11" fillId="2" borderId="12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0" fontId="0" fillId="0" borderId="0" xfId="0" applyFont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%20EF%20Cal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s/Main_User_Workspace/input/nonco2/Energy%20Input%20Module/NonCO2_energy_inpu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@/snoopy.dis.anl.gov/public/Documents%20and%20Settings/fernandes/Local%20Settings/Temporary%20Internet%20Files/OLK3/SouthAmerica_tamiedit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urope_ReconstructSimple_tcb_ver2_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Assumptions"/>
      <sheetName val="Wood Split"/>
      <sheetName val="Biomass EF Weighting"/>
      <sheetName val="EF Comparison"/>
      <sheetName val="Final Biomass EFs"/>
    </sheetNames>
    <sheetDataSet>
      <sheetData sheetId="0" refreshError="1"/>
      <sheetData sheetId="1">
        <row r="5">
          <cell r="A5" t="str">
            <v>Africa</v>
          </cell>
          <cell r="F5">
            <v>0.7406858003484933</v>
          </cell>
        </row>
        <row r="6">
          <cell r="A6" t="str">
            <v>Australia_NZ</v>
          </cell>
          <cell r="F6">
            <v>1.35</v>
          </cell>
        </row>
        <row r="7">
          <cell r="A7" t="str">
            <v>Canada</v>
          </cell>
          <cell r="F7">
            <v>1.35</v>
          </cell>
        </row>
        <row r="8">
          <cell r="A8" t="str">
            <v>China</v>
          </cell>
          <cell r="F8">
            <v>1.0040069406275216</v>
          </cell>
        </row>
        <row r="9">
          <cell r="A9" t="str">
            <v>Eastern Europe</v>
          </cell>
          <cell r="F9">
            <v>1.35</v>
          </cell>
        </row>
        <row r="10">
          <cell r="A10" t="str">
            <v>Former Soviet Union</v>
          </cell>
          <cell r="F10">
            <v>1.35</v>
          </cell>
        </row>
        <row r="11">
          <cell r="A11" t="str">
            <v>India</v>
          </cell>
          <cell r="F11">
            <v>0.70082430010607955</v>
          </cell>
        </row>
        <row r="12">
          <cell r="A12" t="str">
            <v>Japan</v>
          </cell>
          <cell r="F12">
            <v>1.35</v>
          </cell>
        </row>
        <row r="13">
          <cell r="A13" t="str">
            <v>Korea</v>
          </cell>
          <cell r="F13">
            <v>1.35</v>
          </cell>
        </row>
        <row r="14">
          <cell r="A14" t="str">
            <v>Latin America</v>
          </cell>
          <cell r="F14">
            <v>0.96287841902515781</v>
          </cell>
        </row>
        <row r="15">
          <cell r="A15" t="str">
            <v>Middle East</v>
          </cell>
          <cell r="F15">
            <v>0.41</v>
          </cell>
        </row>
        <row r="16">
          <cell r="A16" t="str">
            <v>Southeast Asia</v>
          </cell>
          <cell r="F16">
            <v>0.71535921826132054</v>
          </cell>
        </row>
        <row r="17">
          <cell r="A17" t="str">
            <v>USA</v>
          </cell>
          <cell r="F17">
            <v>1.35</v>
          </cell>
        </row>
        <row r="18">
          <cell r="A18" t="str">
            <v>Western Europe</v>
          </cell>
          <cell r="F18">
            <v>1.35</v>
          </cell>
        </row>
      </sheetData>
      <sheetData sheetId="2" refreshError="1"/>
      <sheetData sheetId="3" refreshError="1"/>
      <sheetData sheetId="4">
        <row r="4">
          <cell r="A4" t="str">
            <v>Africa</v>
          </cell>
          <cell r="K4">
            <v>3.0706815147511373E-2</v>
          </cell>
        </row>
        <row r="5">
          <cell r="A5" t="str">
            <v>Australia_NZ</v>
          </cell>
          <cell r="K5">
            <v>4.0478688761849624E-2</v>
          </cell>
        </row>
        <row r="6">
          <cell r="A6" t="str">
            <v>Canada</v>
          </cell>
          <cell r="K6">
            <v>8.8208747025518994E-2</v>
          </cell>
        </row>
        <row r="7">
          <cell r="A7" t="str">
            <v>China</v>
          </cell>
          <cell r="K7">
            <v>2.6746164189513092E-2</v>
          </cell>
        </row>
        <row r="8">
          <cell r="A8" t="str">
            <v>Eastern Europe</v>
          </cell>
          <cell r="K8">
            <v>7.5317231293891312E-2</v>
          </cell>
        </row>
        <row r="9">
          <cell r="A9" t="str">
            <v>Former Soviet Union</v>
          </cell>
          <cell r="K9">
            <v>7.6225471912626852E-2</v>
          </cell>
        </row>
        <row r="10">
          <cell r="A10" t="str">
            <v>India</v>
          </cell>
          <cell r="K10">
            <v>3.5734737830028201E-2</v>
          </cell>
        </row>
        <row r="11">
          <cell r="A11" t="str">
            <v>Japan</v>
          </cell>
          <cell r="K11">
            <v>2.8511473016741939E-3</v>
          </cell>
        </row>
        <row r="12">
          <cell r="A12" t="str">
            <v>Korea</v>
          </cell>
          <cell r="K12">
            <v>8.3906268783976667E-2</v>
          </cell>
        </row>
        <row r="13">
          <cell r="A13" t="str">
            <v>Latin America</v>
          </cell>
          <cell r="K13">
            <v>2.5766928035985338E-2</v>
          </cell>
        </row>
        <row r="14">
          <cell r="A14" t="str">
            <v>Middle East</v>
          </cell>
          <cell r="K14">
            <v>6.6260270341903002E-2</v>
          </cell>
        </row>
        <row r="15">
          <cell r="A15" t="str">
            <v>Southeast Asia</v>
          </cell>
          <cell r="K15">
            <v>3.6896501139023069E-2</v>
          </cell>
        </row>
        <row r="16">
          <cell r="A16" t="str">
            <v>USA</v>
          </cell>
          <cell r="K16">
            <v>8.8170374653511976E-2</v>
          </cell>
        </row>
        <row r="17">
          <cell r="A17" t="str">
            <v>Western Europe</v>
          </cell>
          <cell r="K17">
            <v>3.5910134139700275E-2</v>
          </cell>
        </row>
        <row r="18">
          <cell r="A18" t="str">
            <v>Developed Regions</v>
          </cell>
          <cell r="K18">
            <v>6.4667933556832424E-2</v>
          </cell>
        </row>
        <row r="22">
          <cell r="A22" t="str">
            <v>Africa</v>
          </cell>
          <cell r="K22">
            <v>3.6709587828816143E-2</v>
          </cell>
        </row>
        <row r="23">
          <cell r="A23" t="str">
            <v>China</v>
          </cell>
          <cell r="K23">
            <v>4.4822952897746966E-2</v>
          </cell>
        </row>
        <row r="24">
          <cell r="A24" t="str">
            <v>India</v>
          </cell>
          <cell r="K24">
            <v>3.9692223865123111E-2</v>
          </cell>
        </row>
        <row r="25">
          <cell r="A25" t="str">
            <v>Latin America</v>
          </cell>
          <cell r="K25">
            <v>3.7222454528890461E-2</v>
          </cell>
        </row>
        <row r="26">
          <cell r="A26" t="str">
            <v>Southeast Asia</v>
          </cell>
          <cell r="K26">
            <v>4.5139079464201787E-2</v>
          </cell>
        </row>
        <row r="30">
          <cell r="A30" t="str">
            <v>Africa</v>
          </cell>
          <cell r="K30">
            <v>4.1523059425014254E-2</v>
          </cell>
        </row>
        <row r="31">
          <cell r="A31" t="str">
            <v>Australia_NZ</v>
          </cell>
          <cell r="K31">
            <v>0.13002930747521527</v>
          </cell>
        </row>
        <row r="32">
          <cell r="A32" t="str">
            <v>Canada</v>
          </cell>
          <cell r="K32">
            <v>0.48758410601460567</v>
          </cell>
        </row>
        <row r="33">
          <cell r="A33" t="str">
            <v>China</v>
          </cell>
          <cell r="K33">
            <v>2.862068571929036E-2</v>
          </cell>
        </row>
        <row r="34">
          <cell r="A34" t="str">
            <v>Eastern Europe</v>
          </cell>
          <cell r="K34">
            <v>0.44062788642442102</v>
          </cell>
        </row>
        <row r="35">
          <cell r="A35" t="str">
            <v>Former Soviet Union</v>
          </cell>
          <cell r="K35">
            <v>0.44482646431546941</v>
          </cell>
        </row>
        <row r="36">
          <cell r="A36" t="str">
            <v>India</v>
          </cell>
          <cell r="K36">
            <v>5.4509732947314364E-2</v>
          </cell>
        </row>
        <row r="37">
          <cell r="A37" t="str">
            <v>Japan</v>
          </cell>
          <cell r="K37">
            <v>2.8511473016741939E-3</v>
          </cell>
        </row>
        <row r="38">
          <cell r="A38" t="str">
            <v>Korea</v>
          </cell>
          <cell r="K38">
            <v>0.53548678563457464</v>
          </cell>
        </row>
        <row r="39">
          <cell r="A39" t="str">
            <v>Latin America</v>
          </cell>
          <cell r="K39">
            <v>2.6208242642473602E-2</v>
          </cell>
        </row>
        <row r="40">
          <cell r="A40" t="str">
            <v>Middle East</v>
          </cell>
          <cell r="K40">
            <v>9.9390405512854482E-2</v>
          </cell>
        </row>
        <row r="41">
          <cell r="A41" t="str">
            <v>Southeast Asia</v>
          </cell>
          <cell r="K41">
            <v>5.2622888035590135E-2</v>
          </cell>
        </row>
        <row r="42">
          <cell r="A42" t="str">
            <v>USA</v>
          </cell>
          <cell r="K42">
            <v>0.48753862896749395</v>
          </cell>
        </row>
        <row r="43">
          <cell r="A43" t="str">
            <v>Western Europe</v>
          </cell>
          <cell r="K43">
            <v>0.16912745084880706</v>
          </cell>
        </row>
        <row r="44">
          <cell r="A44" t="str">
            <v>Developed Regions</v>
          </cell>
          <cell r="K44">
            <v>0.35782622966603278</v>
          </cell>
        </row>
        <row r="48">
          <cell r="A48" t="str">
            <v>Africa</v>
          </cell>
          <cell r="K48">
            <v>0.12869989999275719</v>
          </cell>
        </row>
        <row r="49">
          <cell r="A49" t="str">
            <v>China</v>
          </cell>
          <cell r="K49">
            <v>0.15866404411570259</v>
          </cell>
        </row>
        <row r="50">
          <cell r="A50" t="str">
            <v>India</v>
          </cell>
          <cell r="K50">
            <v>0.1464372938879685</v>
          </cell>
        </row>
        <row r="51">
          <cell r="A51" t="str">
            <v>Latin America</v>
          </cell>
          <cell r="K51">
            <v>0.14319832148809669</v>
          </cell>
        </row>
        <row r="52">
          <cell r="A52" t="str">
            <v>Southeast Asia</v>
          </cell>
          <cell r="K52">
            <v>0.16453450985418652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tech_names"/>
      <sheetName val="rsrc_prod_cons"/>
      <sheetName val="elec_in"/>
      <sheetName val="bld_ind_in_out"/>
      <sheetName val="trn_in"/>
      <sheetName val="system_in"/>
      <sheetName val="gdp_pop"/>
      <sheetName val="CH4_calcs"/>
      <sheetName val="ch4_energy"/>
      <sheetName val="N2O_calcs"/>
      <sheetName val="n2o_energy"/>
      <sheetName val="NOx_calcs"/>
      <sheetName val="nox_energy"/>
      <sheetName val="CO_calcs"/>
      <sheetName val="co_energy"/>
      <sheetName val="NMVOC_calcs"/>
      <sheetName val="nmvoc_energy"/>
      <sheetName val="SO2_calcs"/>
      <sheetName val="so2_energy"/>
      <sheetName val="BC_calcs"/>
      <sheetName val="bc_energy"/>
      <sheetName val="OC_calcs"/>
      <sheetName val="oc_energy"/>
      <sheetName val="NH3_calcs"/>
      <sheetName val="nh3_energy"/>
      <sheetName val="HGWP_calcs"/>
      <sheetName val="hgwp_energy"/>
      <sheetName val="ind_urb_p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 t="str">
            <v>Region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D21" t="str">
            <v>USA</v>
          </cell>
        </row>
      </sheetData>
      <sheetData sheetId="19"/>
      <sheetData sheetId="20">
        <row r="55">
          <cell r="D55" t="str">
            <v>USA</v>
          </cell>
          <cell r="E55" t="str">
            <v>Canada</v>
          </cell>
          <cell r="F55" t="str">
            <v>Western Europe</v>
          </cell>
          <cell r="G55" t="str">
            <v>Japan</v>
          </cell>
          <cell r="H55" t="str">
            <v>Australia_NZ</v>
          </cell>
          <cell r="I55" t="str">
            <v>Former Soviet Union</v>
          </cell>
          <cell r="J55" t="str">
            <v>China</v>
          </cell>
          <cell r="K55" t="str">
            <v>Middle East</v>
          </cell>
          <cell r="L55" t="str">
            <v>Africa</v>
          </cell>
          <cell r="M55" t="str">
            <v>Latin America</v>
          </cell>
          <cell r="N55" t="str">
            <v>Southeast Asia</v>
          </cell>
          <cell r="O55" t="str">
            <v>Eastern Europe</v>
          </cell>
          <cell r="P55" t="str">
            <v>Korea</v>
          </cell>
          <cell r="Q55" t="str">
            <v>India</v>
          </cell>
        </row>
        <row r="84">
          <cell r="D84">
            <v>0.54574937999999995</v>
          </cell>
          <cell r="E84">
            <v>7.6785911999999998E-2</v>
          </cell>
          <cell r="F84">
            <v>1.2981886047693894</v>
          </cell>
          <cell r="G84">
            <v>2.0934E-3</v>
          </cell>
          <cell r="H84">
            <v>8.5033908000000005E-2</v>
          </cell>
          <cell r="I84">
            <v>0.29639568362426338</v>
          </cell>
          <cell r="J84">
            <v>6.5196106691375141E-2</v>
          </cell>
          <cell r="K84">
            <v>3.0354300000000001E-2</v>
          </cell>
          <cell r="L84">
            <v>1.223131752</v>
          </cell>
          <cell r="M84">
            <v>8.9806859999999988E-2</v>
          </cell>
          <cell r="N84">
            <v>0.26096324400000004</v>
          </cell>
          <cell r="O84">
            <v>0.33025020326629712</v>
          </cell>
          <cell r="P84">
            <v>1.1973620666538056E-2</v>
          </cell>
          <cell r="Q84">
            <v>0.22600346399999999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9.9046708920000004</v>
          </cell>
          <cell r="K86">
            <v>0</v>
          </cell>
          <cell r="L86">
            <v>7.0488964800000007</v>
          </cell>
          <cell r="M86">
            <v>1.2376180800000001</v>
          </cell>
          <cell r="N86">
            <v>4.015476144</v>
          </cell>
          <cell r="O86">
            <v>0</v>
          </cell>
          <cell r="P86">
            <v>0</v>
          </cell>
          <cell r="Q86">
            <v>4.9009843440000003</v>
          </cell>
        </row>
      </sheetData>
      <sheetData sheetId="21"/>
      <sheetData sheetId="22">
        <row r="56">
          <cell r="D56" t="str">
            <v>USA</v>
          </cell>
          <cell r="E56" t="str">
            <v>Canada</v>
          </cell>
          <cell r="F56" t="str">
            <v>Western Europe</v>
          </cell>
          <cell r="G56" t="str">
            <v>Japan</v>
          </cell>
          <cell r="H56" t="str">
            <v>Australia_NZ</v>
          </cell>
          <cell r="I56" t="str">
            <v>Former Soviet Union</v>
          </cell>
          <cell r="J56" t="str">
            <v>China</v>
          </cell>
          <cell r="K56" t="str">
            <v>Middle East</v>
          </cell>
          <cell r="L56" t="str">
            <v>Africa</v>
          </cell>
          <cell r="M56" t="str">
            <v>Latin America</v>
          </cell>
          <cell r="N56" t="str">
            <v>Southeast Asia</v>
          </cell>
          <cell r="O56" t="str">
            <v>Eastern Europe</v>
          </cell>
          <cell r="P56" t="str">
            <v>Korea</v>
          </cell>
          <cell r="Q56" t="str">
            <v>India</v>
          </cell>
        </row>
        <row r="86">
          <cell r="D86">
            <v>0.54574937999999995</v>
          </cell>
          <cell r="E86">
            <v>7.6785911999999998E-2</v>
          </cell>
          <cell r="F86">
            <v>1.2981886047693894</v>
          </cell>
          <cell r="G86">
            <v>2.0934E-3</v>
          </cell>
          <cell r="H86">
            <v>8.5033908000000005E-2</v>
          </cell>
          <cell r="I86">
            <v>0.29639568362426338</v>
          </cell>
          <cell r="J86">
            <v>6.5196106691375141E-2</v>
          </cell>
          <cell r="K86">
            <v>3.0354300000000001E-2</v>
          </cell>
          <cell r="L86">
            <v>1.223131752</v>
          </cell>
          <cell r="M86">
            <v>8.9806859999999988E-2</v>
          </cell>
          <cell r="N86">
            <v>0.26096324400000004</v>
          </cell>
          <cell r="O86">
            <v>0.33025020326629712</v>
          </cell>
          <cell r="P86">
            <v>1.1973620666538056E-2</v>
          </cell>
          <cell r="Q86">
            <v>0.22600346399999999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9.9046708920000004</v>
          </cell>
          <cell r="K88">
            <v>0</v>
          </cell>
          <cell r="L88">
            <v>7.0488964800000007</v>
          </cell>
          <cell r="M88">
            <v>1.2376180800000001</v>
          </cell>
          <cell r="N88">
            <v>4.015476144</v>
          </cell>
          <cell r="O88">
            <v>0</v>
          </cell>
          <cell r="P88">
            <v>0</v>
          </cell>
          <cell r="Q88">
            <v>4.9009843440000003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versions"/>
      <sheetName val="Pop"/>
      <sheetName val="SPEW"/>
      <sheetName val="Res_FW"/>
      <sheetName val="Res_CC"/>
      <sheetName val="Res_Ag Res"/>
      <sheetName val="Res_Dung"/>
      <sheetName val="FuelTotal"/>
      <sheetName val="Sorting"/>
      <sheetName val="FW Total"/>
      <sheetName val="FW Ind"/>
      <sheetName val="Bagasse"/>
    </sheetNames>
    <sheetDataSet>
      <sheetData sheetId="0" refreshError="1">
        <row r="3">
          <cell r="C3">
            <v>1359.3506493506493</v>
          </cell>
        </row>
        <row r="4">
          <cell r="C4">
            <v>3033.9130434782605</v>
          </cell>
        </row>
        <row r="5">
          <cell r="C5">
            <v>330</v>
          </cell>
        </row>
        <row r="6">
          <cell r="C6">
            <v>2791.2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nversions"/>
      <sheetName val="Observ"/>
      <sheetName val="OneCountry"/>
      <sheetName val="per_cap"/>
      <sheetName val="per_cap_comp"/>
      <sheetName val="forest_urban"/>
      <sheetName val="solid"/>
      <sheetName val="GDP"/>
      <sheetName val="population"/>
      <sheetName val="RWEDP"/>
      <sheetName val="FAOStat"/>
      <sheetName val="res_bio"/>
      <sheetName val="res_coal"/>
    </sheetNames>
    <sheetDataSet>
      <sheetData sheetId="0">
        <row r="4">
          <cell r="C4">
            <v>3033.9130434782605</v>
          </cell>
        </row>
      </sheetData>
      <sheetData sheetId="1"/>
      <sheetData sheetId="2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76"/>
  <sheetViews>
    <sheetView workbookViewId="0">
      <pane xSplit="1" topLeftCell="B1" activePane="topRight" state="frozen"/>
      <selection pane="topRight" activeCell="K2" sqref="K2:K6"/>
    </sheetView>
  </sheetViews>
  <sheetFormatPr baseColWidth="10" defaultColWidth="7.6640625" defaultRowHeight="14"/>
  <cols>
    <col min="1" max="1" width="17.83203125" customWidth="1"/>
    <col min="2" max="2" width="12.1640625" customWidth="1"/>
    <col min="3" max="3" width="13.6640625" customWidth="1"/>
    <col min="4" max="4" width="13.33203125" customWidth="1"/>
    <col min="5" max="5" width="11.1640625" customWidth="1"/>
    <col min="6" max="6" width="18" customWidth="1"/>
    <col min="7" max="7" width="12.83203125" customWidth="1"/>
    <col min="8" max="8" width="11" customWidth="1"/>
    <col min="9" max="9" width="11.83203125" customWidth="1"/>
  </cols>
  <sheetData>
    <row r="1" spans="1:11">
      <c r="A1" s="1" t="s">
        <v>36</v>
      </c>
    </row>
    <row r="2" spans="1:11">
      <c r="A2" s="2" t="s">
        <v>37</v>
      </c>
      <c r="B2" s="3" t="s">
        <v>38</v>
      </c>
      <c r="C2" s="3" t="s">
        <v>39</v>
      </c>
      <c r="D2" s="3" t="s">
        <v>40</v>
      </c>
      <c r="E2" s="4"/>
      <c r="F2" s="3" t="s">
        <v>41</v>
      </c>
      <c r="G2" s="3" t="s">
        <v>42</v>
      </c>
      <c r="K2" s="26" t="s">
        <v>93</v>
      </c>
    </row>
    <row r="3" spans="1:11">
      <c r="A3" s="5" t="s">
        <v>43</v>
      </c>
      <c r="B3" t="s">
        <v>44</v>
      </c>
      <c r="C3" s="6">
        <v>16</v>
      </c>
      <c r="D3" s="5" t="s">
        <v>45</v>
      </c>
      <c r="E3" s="5"/>
      <c r="F3" t="s">
        <v>46</v>
      </c>
      <c r="G3" t="s">
        <v>47</v>
      </c>
      <c r="K3" s="26">
        <f>C3*10^6*2.388458966275*10^(-8)</f>
        <v>0.38215343460400003</v>
      </c>
    </row>
    <row r="4" spans="1:11">
      <c r="A4" s="5" t="s">
        <v>48</v>
      </c>
      <c r="B4" t="s">
        <v>49</v>
      </c>
      <c r="C4" s="6">
        <v>13.5</v>
      </c>
      <c r="D4" s="5" t="s">
        <v>45</v>
      </c>
      <c r="E4" s="5"/>
      <c r="F4" t="s">
        <v>46</v>
      </c>
      <c r="G4" t="s">
        <v>50</v>
      </c>
      <c r="K4" s="26">
        <f t="shared" ref="K4:K6" si="0">C4*10^6*2.388458966275*10^(-8)</f>
        <v>0.32244196044712498</v>
      </c>
    </row>
    <row r="5" spans="1:11">
      <c r="A5" s="5" t="s">
        <v>51</v>
      </c>
      <c r="B5" t="s">
        <v>49</v>
      </c>
      <c r="C5" s="6">
        <v>14.5</v>
      </c>
      <c r="D5" s="5" t="s">
        <v>45</v>
      </c>
      <c r="E5" s="5"/>
      <c r="F5" t="s">
        <v>46</v>
      </c>
      <c r="G5" t="s">
        <v>52</v>
      </c>
      <c r="K5" s="26">
        <f t="shared" si="0"/>
        <v>0.34632655010987501</v>
      </c>
    </row>
    <row r="6" spans="1:11">
      <c r="A6" s="5" t="s">
        <v>53</v>
      </c>
      <c r="B6" t="s">
        <v>54</v>
      </c>
      <c r="C6" s="6">
        <v>24</v>
      </c>
      <c r="D6" s="5" t="s">
        <v>45</v>
      </c>
      <c r="E6" s="5"/>
      <c r="F6" t="s">
        <v>55</v>
      </c>
      <c r="G6" t="s">
        <v>56</v>
      </c>
      <c r="K6" s="26">
        <f t="shared" si="0"/>
        <v>0.57323015190600002</v>
      </c>
    </row>
    <row r="8" spans="1:11">
      <c r="A8" s="7" t="s">
        <v>57</v>
      </c>
      <c r="B8" s="8"/>
      <c r="C8" s="8"/>
      <c r="D8" s="8"/>
      <c r="E8" s="8"/>
      <c r="F8" s="8"/>
      <c r="G8" s="8"/>
    </row>
    <row r="9" spans="1:11">
      <c r="A9" s="2" t="s">
        <v>37</v>
      </c>
      <c r="B9" s="3" t="s">
        <v>38</v>
      </c>
      <c r="C9" s="3" t="s">
        <v>39</v>
      </c>
      <c r="D9" s="3" t="s">
        <v>40</v>
      </c>
      <c r="E9" s="3" t="s">
        <v>58</v>
      </c>
      <c r="F9" s="3" t="s">
        <v>41</v>
      </c>
      <c r="G9" s="3" t="s">
        <v>42</v>
      </c>
      <c r="H9" s="4"/>
      <c r="I9" s="4" t="s">
        <v>59</v>
      </c>
      <c r="J9" s="4"/>
    </row>
    <row r="10" spans="1:11">
      <c r="A10" s="8" t="s">
        <v>60</v>
      </c>
      <c r="B10" s="8" t="s">
        <v>54</v>
      </c>
      <c r="C10" s="5">
        <v>0.41</v>
      </c>
      <c r="D10" s="8" t="s">
        <v>61</v>
      </c>
      <c r="E10">
        <v>0.35</v>
      </c>
      <c r="F10" s="8" t="s">
        <v>55</v>
      </c>
      <c r="G10" s="8" t="s">
        <v>62</v>
      </c>
      <c r="I10" s="9">
        <f>1/9.5</f>
        <v>0.10526315789473684</v>
      </c>
      <c r="J10" t="s">
        <v>63</v>
      </c>
    </row>
    <row r="11" spans="1:11">
      <c r="A11" s="8" t="s">
        <v>64</v>
      </c>
      <c r="B11" s="8" t="s">
        <v>54</v>
      </c>
      <c r="C11" s="10">
        <v>1.35</v>
      </c>
      <c r="D11" s="8" t="s">
        <v>61</v>
      </c>
      <c r="E11" s="11">
        <v>0.15384615384615385</v>
      </c>
      <c r="F11" s="8" t="s">
        <v>55</v>
      </c>
      <c r="G11" s="8" t="s">
        <v>65</v>
      </c>
      <c r="I11" s="9">
        <f>1/9.5</f>
        <v>0.10526315789473684</v>
      </c>
      <c r="J11" t="s">
        <v>63</v>
      </c>
    </row>
    <row r="12" spans="1:11">
      <c r="A12" s="12" t="s">
        <v>53</v>
      </c>
      <c r="B12" s="8" t="s">
        <v>54</v>
      </c>
      <c r="C12" s="10">
        <v>1</v>
      </c>
      <c r="D12" s="8" t="s">
        <v>61</v>
      </c>
      <c r="E12" s="11">
        <v>0.76923076923076916</v>
      </c>
      <c r="F12" s="8" t="s">
        <v>55</v>
      </c>
      <c r="G12" s="8" t="s">
        <v>66</v>
      </c>
    </row>
    <row r="13" spans="1:11">
      <c r="A13" s="8" t="s">
        <v>60</v>
      </c>
      <c r="B13" s="8" t="s">
        <v>49</v>
      </c>
      <c r="C13" s="10">
        <v>0.7</v>
      </c>
      <c r="D13" s="8" t="s">
        <v>61</v>
      </c>
      <c r="E13" s="11">
        <v>0.35</v>
      </c>
      <c r="F13" s="8" t="s">
        <v>55</v>
      </c>
      <c r="G13" s="8" t="s">
        <v>67</v>
      </c>
      <c r="I13" s="9">
        <f>1/9.5</f>
        <v>0.10526315789473684</v>
      </c>
      <c r="J13" t="s">
        <v>63</v>
      </c>
    </row>
    <row r="14" spans="1:11">
      <c r="A14" s="8" t="s">
        <v>64</v>
      </c>
      <c r="B14" s="8" t="s">
        <v>49</v>
      </c>
      <c r="C14" s="10">
        <v>1.35</v>
      </c>
      <c r="D14" s="8" t="s">
        <v>61</v>
      </c>
      <c r="E14" s="11">
        <v>0.15384615384615385</v>
      </c>
      <c r="F14" s="8" t="s">
        <v>55</v>
      </c>
      <c r="G14" s="8" t="s">
        <v>65</v>
      </c>
      <c r="I14" s="9">
        <f>1/9.5</f>
        <v>0.10526315789473684</v>
      </c>
      <c r="J14" t="s">
        <v>63</v>
      </c>
    </row>
    <row r="15" spans="1:11">
      <c r="A15" s="8" t="s">
        <v>48</v>
      </c>
      <c r="B15" s="8" t="s">
        <v>49</v>
      </c>
      <c r="C15" s="10">
        <v>1.01</v>
      </c>
      <c r="D15" s="8" t="s">
        <v>61</v>
      </c>
      <c r="E15" s="11">
        <v>0.26315789473684209</v>
      </c>
      <c r="F15" s="8" t="s">
        <v>55</v>
      </c>
      <c r="G15" s="8" t="s">
        <v>68</v>
      </c>
    </row>
    <row r="16" spans="1:11">
      <c r="A16" s="8" t="s">
        <v>51</v>
      </c>
      <c r="B16" s="8" t="s">
        <v>49</v>
      </c>
      <c r="C16" s="10">
        <v>0.53</v>
      </c>
      <c r="D16" s="8" t="s">
        <v>61</v>
      </c>
      <c r="E16" s="11">
        <v>0.26315789473684215</v>
      </c>
      <c r="F16" s="8" t="s">
        <v>55</v>
      </c>
      <c r="G16" s="8" t="s">
        <v>69</v>
      </c>
    </row>
    <row r="18" spans="1:11">
      <c r="A18" s="1" t="s">
        <v>70</v>
      </c>
    </row>
    <row r="19" spans="1:11">
      <c r="B19" s="1"/>
      <c r="C19" s="13" t="str">
        <f>$B$10</f>
        <v>commercial</v>
      </c>
      <c r="D19" s="13" t="str">
        <f>$B$11</f>
        <v>commercial</v>
      </c>
      <c r="E19" s="14" t="str">
        <f>$B$12</f>
        <v>commercial</v>
      </c>
      <c r="F19" s="13" t="str">
        <f>$B$13</f>
        <v>traditional</v>
      </c>
      <c r="G19" s="13" t="str">
        <f>$B$14</f>
        <v>traditional</v>
      </c>
      <c r="H19" s="13" t="str">
        <f>$B$15</f>
        <v>traditional</v>
      </c>
      <c r="I19" s="13" t="str">
        <f>$B$16</f>
        <v>traditional</v>
      </c>
    </row>
    <row r="20" spans="1:11" s="17" customFormat="1">
      <c r="A20" s="15" t="s">
        <v>71</v>
      </c>
      <c r="B20" s="15" t="s">
        <v>72</v>
      </c>
      <c r="C20" s="15" t="str">
        <f>$A$10</f>
        <v>wood - cooking</v>
      </c>
      <c r="D20" s="15" t="str">
        <f>$A$11</f>
        <v>wood - heating</v>
      </c>
      <c r="E20" s="16" t="str">
        <f>$A$12</f>
        <v>charcoal</v>
      </c>
      <c r="F20" s="15" t="str">
        <f>$A$13</f>
        <v>wood - cooking</v>
      </c>
      <c r="G20" s="15" t="str">
        <f>$A$14</f>
        <v>wood - heating</v>
      </c>
      <c r="H20" s="15" t="str">
        <f>$A$15</f>
        <v>crop residue</v>
      </c>
      <c r="I20" s="15" t="str">
        <f>$A$16</f>
        <v>animal waste</v>
      </c>
      <c r="J20" s="15" t="s">
        <v>40</v>
      </c>
      <c r="K20" s="13"/>
    </row>
    <row r="21" spans="1:11">
      <c r="A21" t="s">
        <v>73</v>
      </c>
      <c r="B21" t="s">
        <v>49</v>
      </c>
      <c r="C21" s="9" t="str">
        <f>IF($B21="Commercial",$C$10,"")</f>
        <v/>
      </c>
      <c r="D21" s="9" t="str">
        <f>IF($B21="Commercial",$C$11,"")</f>
        <v/>
      </c>
      <c r="E21" s="18">
        <f>IF(OR($B21="Commercial",$B21="Traditional"),$C$12,"")</f>
        <v>1</v>
      </c>
      <c r="F21" s="9">
        <f>IF($B21="Commercial","",$C$13)</f>
        <v>0.7</v>
      </c>
      <c r="G21" s="9">
        <f>IF($B21="Commercial","",$C$14)</f>
        <v>1.35</v>
      </c>
      <c r="H21" s="9">
        <f t="shared" ref="H21:H28" si="1">IF($B21="Commercial","",$C$15)</f>
        <v>1.01</v>
      </c>
      <c r="I21" s="9">
        <f t="shared" ref="I21:I34" si="2">IF($B21="Commercial","",$C$16)</f>
        <v>0.53</v>
      </c>
      <c r="J21" t="s">
        <v>61</v>
      </c>
    </row>
    <row r="22" spans="1:11">
      <c r="A22" t="s">
        <v>74</v>
      </c>
      <c r="B22" t="s">
        <v>54</v>
      </c>
      <c r="C22" s="9">
        <f t="shared" ref="C22:C34" si="3">IF($B22="Commercial",$C$10,"")</f>
        <v>0.41</v>
      </c>
      <c r="D22" s="9">
        <f t="shared" ref="D22:D34" si="4">IF($B22="Commercial",$C$11,"")</f>
        <v>1.35</v>
      </c>
      <c r="E22" s="18">
        <f t="shared" ref="E22:E34" si="5">IF(OR($B22="Commercial",$B22="Traditional"),$C$12,"")</f>
        <v>1</v>
      </c>
      <c r="F22" s="9" t="str">
        <f t="shared" ref="F22:F34" si="6">IF($B22="Commercial","",$C$13)</f>
        <v/>
      </c>
      <c r="G22" s="9" t="str">
        <f t="shared" ref="G22:G34" si="7">IF($B22="Commercial","",$C$14)</f>
        <v/>
      </c>
      <c r="H22" s="9" t="str">
        <f t="shared" si="1"/>
        <v/>
      </c>
      <c r="I22" s="9" t="str">
        <f t="shared" si="2"/>
        <v/>
      </c>
      <c r="J22" t="s">
        <v>61</v>
      </c>
    </row>
    <row r="23" spans="1:11">
      <c r="A23" t="s">
        <v>75</v>
      </c>
      <c r="B23" t="s">
        <v>54</v>
      </c>
      <c r="C23" s="9">
        <f t="shared" si="3"/>
        <v>0.41</v>
      </c>
      <c r="D23" s="9">
        <f t="shared" si="4"/>
        <v>1.35</v>
      </c>
      <c r="E23" s="18">
        <f t="shared" si="5"/>
        <v>1</v>
      </c>
      <c r="F23" s="9" t="str">
        <f t="shared" si="6"/>
        <v/>
      </c>
      <c r="G23" s="9" t="str">
        <f t="shared" si="7"/>
        <v/>
      </c>
      <c r="H23" s="9" t="str">
        <f t="shared" si="1"/>
        <v/>
      </c>
      <c r="I23" s="9" t="str">
        <f t="shared" si="2"/>
        <v/>
      </c>
      <c r="J23" t="s">
        <v>61</v>
      </c>
    </row>
    <row r="24" spans="1:11">
      <c r="A24" t="s">
        <v>76</v>
      </c>
      <c r="B24" t="s">
        <v>49</v>
      </c>
      <c r="C24" s="9" t="str">
        <f t="shared" si="3"/>
        <v/>
      </c>
      <c r="D24" s="9" t="str">
        <f t="shared" si="4"/>
        <v/>
      </c>
      <c r="E24" s="18">
        <f t="shared" si="5"/>
        <v>1</v>
      </c>
      <c r="F24" s="9">
        <f t="shared" si="6"/>
        <v>0.7</v>
      </c>
      <c r="G24" s="9">
        <f t="shared" si="7"/>
        <v>1.35</v>
      </c>
      <c r="H24" s="9">
        <f t="shared" si="1"/>
        <v>1.01</v>
      </c>
      <c r="I24" s="9">
        <f t="shared" si="2"/>
        <v>0.53</v>
      </c>
      <c r="J24" t="s">
        <v>61</v>
      </c>
    </row>
    <row r="25" spans="1:11">
      <c r="A25" t="s">
        <v>77</v>
      </c>
      <c r="B25" t="s">
        <v>54</v>
      </c>
      <c r="C25" s="9">
        <f t="shared" si="3"/>
        <v>0.41</v>
      </c>
      <c r="D25" s="9">
        <f t="shared" si="4"/>
        <v>1.35</v>
      </c>
      <c r="E25" s="18">
        <f t="shared" si="5"/>
        <v>1</v>
      </c>
      <c r="F25" s="9" t="str">
        <f t="shared" si="6"/>
        <v/>
      </c>
      <c r="G25" s="9" t="str">
        <f t="shared" si="7"/>
        <v/>
      </c>
      <c r="H25" s="9" t="str">
        <f t="shared" si="1"/>
        <v/>
      </c>
      <c r="I25" s="9" t="str">
        <f t="shared" si="2"/>
        <v/>
      </c>
      <c r="J25" t="s">
        <v>61</v>
      </c>
    </row>
    <row r="26" spans="1:11">
      <c r="A26" t="s">
        <v>78</v>
      </c>
      <c r="B26" t="s">
        <v>54</v>
      </c>
      <c r="C26" s="9">
        <f t="shared" si="3"/>
        <v>0.41</v>
      </c>
      <c r="D26" s="9">
        <f t="shared" si="4"/>
        <v>1.35</v>
      </c>
      <c r="E26" s="18">
        <f t="shared" si="5"/>
        <v>1</v>
      </c>
      <c r="F26" s="9" t="str">
        <f t="shared" si="6"/>
        <v/>
      </c>
      <c r="G26" s="9" t="str">
        <f t="shared" si="7"/>
        <v/>
      </c>
      <c r="H26" s="9" t="str">
        <f t="shared" si="1"/>
        <v/>
      </c>
      <c r="I26" s="9" t="str">
        <f t="shared" si="2"/>
        <v/>
      </c>
      <c r="J26" t="s">
        <v>61</v>
      </c>
    </row>
    <row r="27" spans="1:11">
      <c r="A27" t="s">
        <v>79</v>
      </c>
      <c r="B27" t="s">
        <v>49</v>
      </c>
      <c r="C27" s="9" t="str">
        <f t="shared" si="3"/>
        <v/>
      </c>
      <c r="D27" s="9" t="str">
        <f t="shared" si="4"/>
        <v/>
      </c>
      <c r="E27" s="18">
        <f t="shared" si="5"/>
        <v>1</v>
      </c>
      <c r="F27" s="9">
        <f t="shared" si="6"/>
        <v>0.7</v>
      </c>
      <c r="G27" s="9">
        <f t="shared" si="7"/>
        <v>1.35</v>
      </c>
      <c r="H27" s="9">
        <f t="shared" si="1"/>
        <v>1.01</v>
      </c>
      <c r="I27" s="9">
        <f t="shared" si="2"/>
        <v>0.53</v>
      </c>
      <c r="J27" t="s">
        <v>61</v>
      </c>
    </row>
    <row r="28" spans="1:11">
      <c r="A28" t="s">
        <v>80</v>
      </c>
      <c r="B28" t="s">
        <v>54</v>
      </c>
      <c r="C28" s="9">
        <f t="shared" si="3"/>
        <v>0.41</v>
      </c>
      <c r="D28" s="9">
        <f t="shared" si="4"/>
        <v>1.35</v>
      </c>
      <c r="E28" s="18">
        <f t="shared" si="5"/>
        <v>1</v>
      </c>
      <c r="F28" s="9" t="str">
        <f t="shared" si="6"/>
        <v/>
      </c>
      <c r="G28" s="9" t="str">
        <f t="shared" si="7"/>
        <v/>
      </c>
      <c r="H28" s="9" t="str">
        <f t="shared" si="1"/>
        <v/>
      </c>
      <c r="I28" s="9" t="str">
        <f t="shared" si="2"/>
        <v/>
      </c>
      <c r="J28" t="s">
        <v>61</v>
      </c>
    </row>
    <row r="29" spans="1:11">
      <c r="A29" t="s">
        <v>81</v>
      </c>
      <c r="B29" t="s">
        <v>54</v>
      </c>
      <c r="C29" s="9">
        <f t="shared" si="3"/>
        <v>0.41</v>
      </c>
      <c r="D29" s="9">
        <f t="shared" si="4"/>
        <v>1.35</v>
      </c>
      <c r="E29" s="18">
        <f t="shared" si="5"/>
        <v>1</v>
      </c>
      <c r="F29" s="9" t="str">
        <f t="shared" si="6"/>
        <v/>
      </c>
      <c r="G29" s="9" t="str">
        <f t="shared" si="7"/>
        <v/>
      </c>
      <c r="H29" s="19">
        <f>$C$15</f>
        <v>1.01</v>
      </c>
      <c r="I29" s="9" t="str">
        <f t="shared" si="2"/>
        <v/>
      </c>
      <c r="J29" t="s">
        <v>61</v>
      </c>
    </row>
    <row r="30" spans="1:11">
      <c r="A30" t="s">
        <v>82</v>
      </c>
      <c r="B30" t="s">
        <v>49</v>
      </c>
      <c r="C30" s="9" t="str">
        <f t="shared" si="3"/>
        <v/>
      </c>
      <c r="D30" s="9" t="str">
        <f t="shared" si="4"/>
        <v/>
      </c>
      <c r="E30" s="18">
        <f t="shared" si="5"/>
        <v>1</v>
      </c>
      <c r="F30" s="9">
        <f t="shared" si="6"/>
        <v>0.7</v>
      </c>
      <c r="G30" s="9">
        <f t="shared" si="7"/>
        <v>1.35</v>
      </c>
      <c r="H30" s="9">
        <f>IF($B30="Commercial","",$C$15)</f>
        <v>1.01</v>
      </c>
      <c r="I30" s="9">
        <f t="shared" si="2"/>
        <v>0.53</v>
      </c>
      <c r="J30" t="s">
        <v>61</v>
      </c>
    </row>
    <row r="31" spans="1:11">
      <c r="A31" t="s">
        <v>83</v>
      </c>
      <c r="B31" t="s">
        <v>54</v>
      </c>
      <c r="C31" s="9">
        <f t="shared" si="3"/>
        <v>0.41</v>
      </c>
      <c r="D31" s="9">
        <f t="shared" si="4"/>
        <v>1.35</v>
      </c>
      <c r="E31" s="18">
        <f t="shared" si="5"/>
        <v>1</v>
      </c>
      <c r="F31" s="9" t="str">
        <f t="shared" si="6"/>
        <v/>
      </c>
      <c r="G31" s="9" t="str">
        <f t="shared" si="7"/>
        <v/>
      </c>
      <c r="H31" s="9" t="str">
        <f>IF($B31="Commercial","",$C$15)</f>
        <v/>
      </c>
      <c r="I31" s="9" t="str">
        <f t="shared" si="2"/>
        <v/>
      </c>
      <c r="J31" t="s">
        <v>61</v>
      </c>
    </row>
    <row r="32" spans="1:11">
      <c r="A32" t="s">
        <v>84</v>
      </c>
      <c r="B32" t="s">
        <v>49</v>
      </c>
      <c r="C32" s="9" t="str">
        <f t="shared" si="3"/>
        <v/>
      </c>
      <c r="D32" s="9" t="str">
        <f t="shared" si="4"/>
        <v/>
      </c>
      <c r="E32" s="18">
        <f t="shared" si="5"/>
        <v>1</v>
      </c>
      <c r="F32" s="9">
        <f t="shared" si="6"/>
        <v>0.7</v>
      </c>
      <c r="G32" s="9">
        <f t="shared" si="7"/>
        <v>1.35</v>
      </c>
      <c r="H32" s="9">
        <f>IF($B32="Commercial","",$C$15)</f>
        <v>1.01</v>
      </c>
      <c r="I32" s="9">
        <f t="shared" si="2"/>
        <v>0.53</v>
      </c>
      <c r="J32" t="s">
        <v>61</v>
      </c>
    </row>
    <row r="33" spans="1:10">
      <c r="A33" t="s">
        <v>85</v>
      </c>
      <c r="B33" t="s">
        <v>54</v>
      </c>
      <c r="C33" s="9">
        <f t="shared" si="3"/>
        <v>0.41</v>
      </c>
      <c r="D33" s="9">
        <f t="shared" si="4"/>
        <v>1.35</v>
      </c>
      <c r="E33" s="18">
        <f t="shared" si="5"/>
        <v>1</v>
      </c>
      <c r="F33" s="9" t="str">
        <f t="shared" si="6"/>
        <v/>
      </c>
      <c r="G33" s="9" t="str">
        <f t="shared" si="7"/>
        <v/>
      </c>
      <c r="H33" s="9" t="str">
        <f>IF($B33="Commercial","",$C$15)</f>
        <v/>
      </c>
      <c r="I33" s="9" t="str">
        <f t="shared" si="2"/>
        <v/>
      </c>
      <c r="J33" t="s">
        <v>61</v>
      </c>
    </row>
    <row r="34" spans="1:10">
      <c r="A34" t="s">
        <v>86</v>
      </c>
      <c r="B34" t="s">
        <v>54</v>
      </c>
      <c r="C34" s="9">
        <f t="shared" si="3"/>
        <v>0.41</v>
      </c>
      <c r="D34" s="9">
        <f t="shared" si="4"/>
        <v>1.35</v>
      </c>
      <c r="E34" s="18">
        <f t="shared" si="5"/>
        <v>1</v>
      </c>
      <c r="F34" s="9" t="str">
        <f t="shared" si="6"/>
        <v/>
      </c>
      <c r="G34" s="9" t="str">
        <f t="shared" si="7"/>
        <v/>
      </c>
      <c r="H34" s="9" t="str">
        <f>IF($B34="Commercial","",$C$15)</f>
        <v/>
      </c>
      <c r="I34" s="9" t="str">
        <f t="shared" si="2"/>
        <v/>
      </c>
      <c r="J34" t="s">
        <v>61</v>
      </c>
    </row>
    <row r="36" spans="1:10">
      <c r="A36" s="1" t="s">
        <v>87</v>
      </c>
    </row>
    <row r="37" spans="1:10">
      <c r="B37" s="1"/>
      <c r="C37" s="13" t="str">
        <f>$C$19</f>
        <v>commercial</v>
      </c>
      <c r="D37" s="14" t="str">
        <f>$E$19</f>
        <v>commercial</v>
      </c>
      <c r="E37" s="13" t="str">
        <f>$F$19</f>
        <v>traditional</v>
      </c>
      <c r="F37" s="13" t="str">
        <f>$H$19</f>
        <v>traditional</v>
      </c>
      <c r="G37" s="13" t="str">
        <f>$I$19</f>
        <v>traditional</v>
      </c>
    </row>
    <row r="38" spans="1:10">
      <c r="A38" s="15" t="s">
        <v>71</v>
      </c>
      <c r="B38" s="15" t="s">
        <v>72</v>
      </c>
      <c r="C38" s="15" t="str">
        <f>$A$3</f>
        <v>wood</v>
      </c>
      <c r="D38" s="16" t="str">
        <f>$E$20</f>
        <v>charcoal</v>
      </c>
      <c r="E38" s="15" t="str">
        <f>$A$3</f>
        <v>wood</v>
      </c>
      <c r="F38" s="15" t="str">
        <f>$H$20</f>
        <v>crop residue</v>
      </c>
      <c r="G38" s="15" t="str">
        <f>$I$20</f>
        <v>animal waste</v>
      </c>
      <c r="H38" s="15" t="s">
        <v>40</v>
      </c>
    </row>
    <row r="39" spans="1:10">
      <c r="A39" t="s">
        <v>73</v>
      </c>
      <c r="B39" t="s">
        <v>49</v>
      </c>
      <c r="C39" s="9" t="str">
        <f>IF($B39="Commercial",INDEX('[1]Wood Split'!$F$5:$F$18,MATCH($A39,'[1]Wood Split'!$A$5:$A$18,0)),"")</f>
        <v/>
      </c>
      <c r="D39" s="18">
        <f>$E21</f>
        <v>1</v>
      </c>
      <c r="E39" s="9">
        <f>IF($B39="Traditional",INDEX('[1]Wood Split'!$F$5:$F$18,MATCH($A39,'[1]Wood Split'!$A$5:$A$18,0)),"")</f>
        <v>0.7406858003484933</v>
      </c>
      <c r="F39" s="9">
        <f>$H21</f>
        <v>1.01</v>
      </c>
      <c r="G39" s="9">
        <f>$I21</f>
        <v>0.53</v>
      </c>
      <c r="H39" t="s">
        <v>61</v>
      </c>
    </row>
    <row r="40" spans="1:10">
      <c r="A40" t="s">
        <v>74</v>
      </c>
      <c r="B40" t="s">
        <v>54</v>
      </c>
      <c r="C40" s="9">
        <f>IF($B40="Commercial",INDEX('[1]Wood Split'!$F$5:$F$18,MATCH($A40,'[1]Wood Split'!$A$5:$A$18,0)),"")</f>
        <v>1.35</v>
      </c>
      <c r="D40" s="18">
        <f t="shared" ref="D40:D52" si="8">$E22</f>
        <v>1</v>
      </c>
      <c r="E40" s="9" t="str">
        <f>IF($B40="Traditional",INDEX('[1]Wood Split'!$F$5:$F$18,MATCH($A40,'[1]Wood Split'!$A$5:$A$18,0)),"")</f>
        <v/>
      </c>
      <c r="F40" s="9" t="str">
        <f t="shared" ref="F40:F52" si="9">$H22</f>
        <v/>
      </c>
      <c r="G40" s="9" t="str">
        <f t="shared" ref="G40:G52" si="10">$I22</f>
        <v/>
      </c>
      <c r="H40" t="s">
        <v>61</v>
      </c>
    </row>
    <row r="41" spans="1:10">
      <c r="A41" t="s">
        <v>75</v>
      </c>
      <c r="B41" t="s">
        <v>54</v>
      </c>
      <c r="C41" s="9">
        <f>IF($B41="Commercial",INDEX('[1]Wood Split'!$F$5:$F$18,MATCH($A41,'[1]Wood Split'!$A$5:$A$18,0)),"")</f>
        <v>1.35</v>
      </c>
      <c r="D41" s="18">
        <f t="shared" si="8"/>
        <v>1</v>
      </c>
      <c r="E41" s="9" t="str">
        <f>IF($B41="Traditional",INDEX('[1]Wood Split'!$F$5:$F$18,MATCH($A41,'[1]Wood Split'!$A$5:$A$18,0)),"")</f>
        <v/>
      </c>
      <c r="F41" s="9" t="str">
        <f t="shared" si="9"/>
        <v/>
      </c>
      <c r="G41" s="9" t="str">
        <f t="shared" si="10"/>
        <v/>
      </c>
      <c r="H41" t="s">
        <v>61</v>
      </c>
    </row>
    <row r="42" spans="1:10">
      <c r="A42" t="s">
        <v>76</v>
      </c>
      <c r="B42" t="s">
        <v>49</v>
      </c>
      <c r="C42" s="9" t="str">
        <f>IF($B42="Commercial",INDEX('[1]Wood Split'!$F$5:$F$18,MATCH($A42,'[1]Wood Split'!$A$5:$A$18,0)),"")</f>
        <v/>
      </c>
      <c r="D42" s="18">
        <f t="shared" si="8"/>
        <v>1</v>
      </c>
      <c r="E42" s="9">
        <f>IF($B42="Traditional",INDEX('[1]Wood Split'!$F$5:$F$18,MATCH($A42,'[1]Wood Split'!$A$5:$A$18,0)),"")</f>
        <v>1.0040069406275216</v>
      </c>
      <c r="F42" s="9">
        <f t="shared" si="9"/>
        <v>1.01</v>
      </c>
      <c r="G42" s="9">
        <f t="shared" si="10"/>
        <v>0.53</v>
      </c>
      <c r="H42" t="s">
        <v>61</v>
      </c>
    </row>
    <row r="43" spans="1:10">
      <c r="A43" t="s">
        <v>77</v>
      </c>
      <c r="B43" t="s">
        <v>54</v>
      </c>
      <c r="C43" s="9">
        <f>IF($B43="Commercial",INDEX('[1]Wood Split'!$F$5:$F$18,MATCH($A43,'[1]Wood Split'!$A$5:$A$18,0)),"")</f>
        <v>1.35</v>
      </c>
      <c r="D43" s="18">
        <f t="shared" si="8"/>
        <v>1</v>
      </c>
      <c r="E43" s="9" t="str">
        <f>IF($B43="Traditional",INDEX('[1]Wood Split'!$F$5:$F$18,MATCH($A43,'[1]Wood Split'!$A$5:$A$18,0)),"")</f>
        <v/>
      </c>
      <c r="F43" s="9" t="str">
        <f t="shared" si="9"/>
        <v/>
      </c>
      <c r="G43" s="9" t="str">
        <f t="shared" si="10"/>
        <v/>
      </c>
      <c r="H43" t="s">
        <v>61</v>
      </c>
    </row>
    <row r="44" spans="1:10">
      <c r="A44" t="s">
        <v>78</v>
      </c>
      <c r="B44" t="s">
        <v>54</v>
      </c>
      <c r="C44" s="9">
        <f>IF($B44="Commercial",INDEX('[1]Wood Split'!$F$5:$F$18,MATCH($A44,'[1]Wood Split'!$A$5:$A$18,0)),"")</f>
        <v>1.35</v>
      </c>
      <c r="D44" s="18">
        <f t="shared" si="8"/>
        <v>1</v>
      </c>
      <c r="E44" s="9" t="str">
        <f>IF($B44="Traditional",INDEX('[1]Wood Split'!$F$5:$F$18,MATCH($A44,'[1]Wood Split'!$A$5:$A$18,0)),"")</f>
        <v/>
      </c>
      <c r="F44" s="9" t="str">
        <f t="shared" si="9"/>
        <v/>
      </c>
      <c r="G44" s="9" t="str">
        <f t="shared" si="10"/>
        <v/>
      </c>
      <c r="H44" t="s">
        <v>61</v>
      </c>
    </row>
    <row r="45" spans="1:10">
      <c r="A45" t="s">
        <v>79</v>
      </c>
      <c r="B45" t="s">
        <v>49</v>
      </c>
      <c r="C45" s="9" t="str">
        <f>IF($B45="Commercial",INDEX('[1]Wood Split'!$F$5:$F$18,MATCH($A45,'[1]Wood Split'!$A$5:$A$18,0)),"")</f>
        <v/>
      </c>
      <c r="D45" s="18">
        <f t="shared" si="8"/>
        <v>1</v>
      </c>
      <c r="E45" s="9">
        <f>IF($B45="Traditional",INDEX('[1]Wood Split'!$F$5:$F$18,MATCH($A45,'[1]Wood Split'!$A$5:$A$18,0)),"")</f>
        <v>0.70082430010607955</v>
      </c>
      <c r="F45" s="9">
        <f t="shared" si="9"/>
        <v>1.01</v>
      </c>
      <c r="G45" s="9">
        <f t="shared" si="10"/>
        <v>0.53</v>
      </c>
      <c r="H45" t="s">
        <v>61</v>
      </c>
    </row>
    <row r="46" spans="1:10">
      <c r="A46" t="s">
        <v>80</v>
      </c>
      <c r="B46" t="s">
        <v>54</v>
      </c>
      <c r="C46" s="9">
        <f>IF($B46="Commercial",INDEX('[1]Wood Split'!$F$5:$F$18,MATCH($A46,'[1]Wood Split'!$A$5:$A$18,0)),"")</f>
        <v>1.35</v>
      </c>
      <c r="D46" s="18">
        <f t="shared" si="8"/>
        <v>1</v>
      </c>
      <c r="E46" s="9" t="str">
        <f>IF($B46="Traditional",INDEX('[1]Wood Split'!$F$5:$F$18,MATCH($A46,'[1]Wood Split'!$A$5:$A$18,0)),"")</f>
        <v/>
      </c>
      <c r="F46" s="9" t="str">
        <f t="shared" si="9"/>
        <v/>
      </c>
      <c r="G46" s="9" t="str">
        <f t="shared" si="10"/>
        <v/>
      </c>
      <c r="H46" t="s">
        <v>61</v>
      </c>
    </row>
    <row r="47" spans="1:10">
      <c r="A47" t="s">
        <v>81</v>
      </c>
      <c r="B47" t="s">
        <v>54</v>
      </c>
      <c r="C47" s="9">
        <f>IF($B47="Commercial",INDEX('[1]Wood Split'!$F$5:$F$18,MATCH($A47,'[1]Wood Split'!$A$5:$A$18,0)),"")</f>
        <v>1.35</v>
      </c>
      <c r="D47" s="18">
        <f t="shared" si="8"/>
        <v>1</v>
      </c>
      <c r="E47" s="9" t="str">
        <f>IF($B47="Traditional",INDEX('[1]Wood Split'!$F$5:$F$18,MATCH($A47,'[1]Wood Split'!$A$5:$A$18,0)),"")</f>
        <v/>
      </c>
      <c r="F47" s="19">
        <f t="shared" si="9"/>
        <v>1.01</v>
      </c>
      <c r="G47" s="9" t="str">
        <f t="shared" si="10"/>
        <v/>
      </c>
      <c r="H47" t="s">
        <v>61</v>
      </c>
    </row>
    <row r="48" spans="1:10">
      <c r="A48" t="s">
        <v>82</v>
      </c>
      <c r="B48" t="s">
        <v>49</v>
      </c>
      <c r="C48" s="9" t="str">
        <f>IF($B48="Commercial",INDEX('[1]Wood Split'!$F$5:$F$18,MATCH($A48,'[1]Wood Split'!$A$5:$A$18,0)),"")</f>
        <v/>
      </c>
      <c r="D48" s="18">
        <f t="shared" si="8"/>
        <v>1</v>
      </c>
      <c r="E48" s="9">
        <f>IF($B48="Traditional",INDEX('[1]Wood Split'!$F$5:$F$18,MATCH($A48,'[1]Wood Split'!$A$5:$A$18,0)),"")</f>
        <v>0.96287841902515781</v>
      </c>
      <c r="F48" s="9">
        <f t="shared" si="9"/>
        <v>1.01</v>
      </c>
      <c r="G48" s="9">
        <f t="shared" si="10"/>
        <v>0.53</v>
      </c>
      <c r="H48" t="s">
        <v>61</v>
      </c>
    </row>
    <row r="49" spans="1:8">
      <c r="A49" t="s">
        <v>83</v>
      </c>
      <c r="B49" t="s">
        <v>54</v>
      </c>
      <c r="C49" s="9">
        <f>IF($B49="Commercial",INDEX('[1]Wood Split'!$F$5:$F$18,MATCH($A49,'[1]Wood Split'!$A$5:$A$18,0)),"")</f>
        <v>0.41</v>
      </c>
      <c r="D49" s="18">
        <f t="shared" si="8"/>
        <v>1</v>
      </c>
      <c r="E49" s="9" t="str">
        <f>IF($B49="Traditional",INDEX('[1]Wood Split'!$F$5:$F$18,MATCH($A49,'[1]Wood Split'!$A$5:$A$18,0)),"")</f>
        <v/>
      </c>
      <c r="F49" s="9" t="str">
        <f t="shared" si="9"/>
        <v/>
      </c>
      <c r="G49" s="9" t="str">
        <f t="shared" si="10"/>
        <v/>
      </c>
      <c r="H49" t="s">
        <v>61</v>
      </c>
    </row>
    <row r="50" spans="1:8">
      <c r="A50" t="s">
        <v>84</v>
      </c>
      <c r="B50" t="s">
        <v>49</v>
      </c>
      <c r="C50" s="9" t="str">
        <f>IF($B50="Commercial",INDEX('[1]Wood Split'!$F$5:$F$18,MATCH($A50,'[1]Wood Split'!$A$5:$A$18,0)),"")</f>
        <v/>
      </c>
      <c r="D50" s="18">
        <f t="shared" si="8"/>
        <v>1</v>
      </c>
      <c r="E50" s="9">
        <f>IF($B50="Traditional",INDEX('[1]Wood Split'!$F$5:$F$18,MATCH($A50,'[1]Wood Split'!$A$5:$A$18,0)),"")</f>
        <v>0.71535921826132054</v>
      </c>
      <c r="F50" s="9">
        <f t="shared" si="9"/>
        <v>1.01</v>
      </c>
      <c r="G50" s="9">
        <f t="shared" si="10"/>
        <v>0.53</v>
      </c>
      <c r="H50" t="s">
        <v>61</v>
      </c>
    </row>
    <row r="51" spans="1:8">
      <c r="A51" t="s">
        <v>85</v>
      </c>
      <c r="B51" t="s">
        <v>54</v>
      </c>
      <c r="C51" s="9">
        <f>IF($B51="Commercial",INDEX('[1]Wood Split'!$F$5:$F$18,MATCH($A51,'[1]Wood Split'!$A$5:$A$18,0)),"")</f>
        <v>1.35</v>
      </c>
      <c r="D51" s="18">
        <f t="shared" si="8"/>
        <v>1</v>
      </c>
      <c r="E51" s="9" t="str">
        <f>IF($B51="Traditional",INDEX('[1]Wood Split'!$F$5:$F$18,MATCH($A51,'[1]Wood Split'!$A$5:$A$18,0)),"")</f>
        <v/>
      </c>
      <c r="F51" s="9" t="str">
        <f t="shared" si="9"/>
        <v/>
      </c>
      <c r="G51" s="9" t="str">
        <f t="shared" si="10"/>
        <v/>
      </c>
      <c r="H51" t="s">
        <v>61</v>
      </c>
    </row>
    <row r="52" spans="1:8">
      <c r="A52" t="s">
        <v>86</v>
      </c>
      <c r="B52" t="s">
        <v>54</v>
      </c>
      <c r="C52" s="9">
        <f>IF($B52="Commercial",INDEX('[1]Wood Split'!$F$5:$F$18,MATCH($A52,'[1]Wood Split'!$A$5:$A$18,0)),"")</f>
        <v>1.35</v>
      </c>
      <c r="D52" s="18">
        <f t="shared" si="8"/>
        <v>1</v>
      </c>
      <c r="E52" s="9" t="str">
        <f>IF($B52="Traditional",INDEX('[1]Wood Split'!$F$5:$F$18,MATCH($A52,'[1]Wood Split'!$A$5:$A$18,0)),"")</f>
        <v/>
      </c>
      <c r="F52" s="9" t="str">
        <f t="shared" si="9"/>
        <v/>
      </c>
      <c r="G52" s="9" t="str">
        <f t="shared" si="10"/>
        <v/>
      </c>
      <c r="H52" t="s">
        <v>61</v>
      </c>
    </row>
    <row r="54" spans="1:8">
      <c r="A54" s="1" t="s">
        <v>88</v>
      </c>
    </row>
    <row r="55" spans="1:8">
      <c r="A55" s="15" t="s">
        <v>71</v>
      </c>
      <c r="B55" s="4" t="s">
        <v>89</v>
      </c>
      <c r="C55" s="4" t="s">
        <v>90</v>
      </c>
      <c r="D55" s="20"/>
    </row>
    <row r="56" spans="1:8">
      <c r="A56" s="21" t="s">
        <v>91</v>
      </c>
      <c r="B56" s="22"/>
      <c r="C56" s="22"/>
      <c r="D56" s="20"/>
    </row>
    <row r="57" spans="1:8">
      <c r="A57" t="s">
        <v>73</v>
      </c>
      <c r="B57" s="23">
        <f>INDEX('[1]Final Biomass EFs'!$K$4:$K$18,MATCH($A57,'[1]Final Biomass EFs'!$A$4:$A$18,0))*INDEX([2]BC_calcs!$D$84:$Q$84,1,MATCH($A57,[2]BC_calcs!$D$55:$Q$55,0))</f>
        <v>3.7558480609715728E-2</v>
      </c>
      <c r="C57" s="24">
        <f>INDEX('[1]Final Biomass EFs'!$K$30:$K$44,MATCH($A57,'[1]Final Biomass EFs'!$A$30:$A$44,0))*INDEX([2]OC_calcs!$D$86:$Q$86,1,MATCH($A57,[2]OC_calcs!$D$56:$Q$56,0))</f>
        <v>5.0788172422917797E-2</v>
      </c>
      <c r="D57" s="20"/>
    </row>
    <row r="58" spans="1:8">
      <c r="A58" t="s">
        <v>74</v>
      </c>
      <c r="B58" s="23">
        <f>INDEX('[1]Final Biomass EFs'!$K$4:$K$18,MATCH($A58,'[1]Final Biomass EFs'!$A$4:$A$18,0))*INDEX([2]BC_calcs!$D$84:$Q$84,1,MATCH($A58,[2]BC_calcs!$D$55:$Q$55,0))</f>
        <v>3.4420610961357549E-3</v>
      </c>
      <c r="C58" s="24">
        <f>INDEX('[1]Final Biomass EFs'!$K$30:$K$44,MATCH($A58,'[1]Final Biomass EFs'!$A$30:$A$44,0))*INDEX([2]OC_calcs!$D$86:$Q$86,1,MATCH($A58,[2]OC_calcs!$D$56:$Q$56,0))</f>
        <v>1.1056900169151168E-2</v>
      </c>
      <c r="D58" s="20"/>
    </row>
    <row r="59" spans="1:8">
      <c r="A59" t="s">
        <v>75</v>
      </c>
      <c r="B59" s="23">
        <f>INDEX('[1]Final Biomass EFs'!$K$4:$K$18,MATCH($A59,'[1]Final Biomass EFs'!$A$4:$A$18,0))*INDEX([2]BC_calcs!$D$84:$Q$84,1,MATCH($A59,[2]BC_calcs!$D$55:$Q$55,0))</f>
        <v>6.773189086731763E-3</v>
      </c>
      <c r="C59" s="24">
        <f>INDEX('[1]Final Biomass EFs'!$K$30:$K$44,MATCH($A59,'[1]Final Biomass EFs'!$A$30:$A$44,0))*INDEX([2]OC_calcs!$D$86:$Q$86,1,MATCH($A59,[2]OC_calcs!$D$56:$Q$56,0))</f>
        <v>3.7439590257036179E-2</v>
      </c>
      <c r="D59" s="20"/>
    </row>
    <row r="60" spans="1:8">
      <c r="A60" t="s">
        <v>76</v>
      </c>
      <c r="B60" s="23">
        <f>INDEX('[1]Final Biomass EFs'!$K$4:$K$18,MATCH($A60,'[1]Final Biomass EFs'!$A$4:$A$18,0))*INDEX([2]BC_calcs!$D$84:$Q$84,1,MATCH($A60,[2]BC_calcs!$D$55:$Q$55,0))</f>
        <v>1.7437457740845327E-3</v>
      </c>
      <c r="C60" s="24">
        <f>INDEX('[1]Final Biomass EFs'!$K$30:$K$44,MATCH($A60,'[1]Final Biomass EFs'!$A$30:$A$44,0))*INDEX([2]OC_calcs!$D$86:$Q$86,1,MATCH($A60,[2]OC_calcs!$D$56:$Q$56,0))</f>
        <v>1.8659572797351711E-3</v>
      </c>
      <c r="D60" s="20"/>
    </row>
    <row r="61" spans="1:8">
      <c r="A61" t="s">
        <v>77</v>
      </c>
      <c r="B61" s="23">
        <f>INDEX('[1]Final Biomass EFs'!$K$4:$K$18,MATCH($A61,'[1]Final Biomass EFs'!$A$4:$A$18,0))*INDEX([2]BC_calcs!$D$84:$Q$84,1,MATCH($A61,[2]BC_calcs!$D$55:$Q$55,0))</f>
        <v>2.4873530944262319E-2</v>
      </c>
      <c r="C61" s="24">
        <f>INDEX('[1]Final Biomass EFs'!$K$30:$K$44,MATCH($A61,'[1]Final Biomass EFs'!$A$30:$A$44,0))*INDEX([2]OC_calcs!$D$86:$Q$86,1,MATCH($A61,[2]OC_calcs!$D$56:$Q$56,0))</f>
        <v>0.14551744905646391</v>
      </c>
      <c r="D61" s="20"/>
    </row>
    <row r="62" spans="1:8">
      <c r="A62" t="s">
        <v>78</v>
      </c>
      <c r="B62" s="23">
        <f>INDEX('[1]Final Biomass EFs'!$K$4:$K$18,MATCH($A62,'[1]Final Biomass EFs'!$A$4:$A$18,0))*INDEX([2]BC_calcs!$D$84:$Q$84,1,MATCH($A62,[2]BC_calcs!$D$55:$Q$55,0))</f>
        <v>2.2592900857125123E-2</v>
      </c>
      <c r="C62" s="24">
        <f>INDEX('[1]Final Biomass EFs'!$K$30:$K$44,MATCH($A62,'[1]Final Biomass EFs'!$A$30:$A$44,0))*INDEX([2]OC_calcs!$D$86:$Q$86,1,MATCH($A62,[2]OC_calcs!$D$56:$Q$56,0))</f>
        <v>0.13184464398494755</v>
      </c>
      <c r="D62" s="20"/>
    </row>
    <row r="63" spans="1:8">
      <c r="A63" t="s">
        <v>79</v>
      </c>
      <c r="B63" s="23">
        <f>INDEX('[1]Final Biomass EFs'!$K$4:$K$18,MATCH($A63,'[1]Final Biomass EFs'!$A$4:$A$18,0))*INDEX([2]BC_calcs!$D$84:$Q$84,1,MATCH($A63,[2]BC_calcs!$D$55:$Q$55,0))</f>
        <v>8.0761745347182161E-3</v>
      </c>
      <c r="C63" s="24">
        <f>INDEX('[1]Final Biomass EFs'!$K$30:$K$44,MATCH($A63,'[1]Final Biomass EFs'!$A$30:$A$44,0))*INDEX([2]OC_calcs!$D$86:$Q$86,1,MATCH($A63,[2]OC_calcs!$D$56:$Q$56,0))</f>
        <v>1.2319388467807975E-2</v>
      </c>
      <c r="D63" s="20"/>
    </row>
    <row r="64" spans="1:8">
      <c r="A64" t="s">
        <v>80</v>
      </c>
      <c r="B64" s="23">
        <f>INDEX('[1]Final Biomass EFs'!$K$4:$K$18,MATCH($A64,'[1]Final Biomass EFs'!$A$4:$A$18,0))*INDEX([2]BC_calcs!$D$84:$Q$84,1,MATCH($A64,[2]BC_calcs!$D$55:$Q$55,0))</f>
        <v>5.9685917613247575E-6</v>
      </c>
      <c r="C64" s="24">
        <f>INDEX('[1]Final Biomass EFs'!$K$30:$K$44,MATCH($A64,'[1]Final Biomass EFs'!$A$30:$A$44,0))*INDEX([2]OC_calcs!$D$86:$Q$86,1,MATCH($A64,[2]OC_calcs!$D$56:$Q$56,0))</f>
        <v>5.9685917613247575E-6</v>
      </c>
      <c r="D64" s="20"/>
    </row>
    <row r="65" spans="1:4">
      <c r="A65" t="s">
        <v>81</v>
      </c>
      <c r="B65" s="23">
        <f>INDEX('[1]Final Biomass EFs'!$K$4:$K$18,MATCH($A65,'[1]Final Biomass EFs'!$A$4:$A$18,0))*INDEX([2]BC_calcs!$D$84:$Q$84,1,MATCH($A65,[2]BC_calcs!$D$55:$Q$55,0))</f>
        <v>1.0046618339639201E-3</v>
      </c>
      <c r="C65" s="24">
        <f>INDEX('[1]Final Biomass EFs'!$K$30:$K$44,MATCH($A65,'[1]Final Biomass EFs'!$A$30:$A$44,0))*INDEX([2]OC_calcs!$D$86:$Q$86,1,MATCH($A65,[2]OC_calcs!$D$56:$Q$56,0))</f>
        <v>6.411715643132177E-3</v>
      </c>
      <c r="D65" s="20"/>
    </row>
    <row r="66" spans="1:4">
      <c r="A66" t="s">
        <v>82</v>
      </c>
      <c r="B66" s="23">
        <f>INDEX('[1]Final Biomass EFs'!$K$4:$K$18,MATCH($A66,'[1]Final Biomass EFs'!$A$4:$A$18,0))*INDEX([2]BC_calcs!$D$84:$Q$84,1,MATCH($A66,[2]BC_calcs!$D$55:$Q$55,0))</f>
        <v>2.3140468987578101E-3</v>
      </c>
      <c r="C66" s="24">
        <f>INDEX('[1]Final Biomass EFs'!$K$30:$K$44,MATCH($A66,'[1]Final Biomass EFs'!$A$30:$A$44,0))*INDEX([2]OC_calcs!$D$86:$Q$86,1,MATCH($A66,[2]OC_calcs!$D$56:$Q$56,0))</f>
        <v>2.3536799778386564E-3</v>
      </c>
      <c r="D66" s="20"/>
    </row>
    <row r="67" spans="1:4">
      <c r="A67" t="s">
        <v>83</v>
      </c>
      <c r="B67" s="23">
        <f>INDEX('[1]Final Biomass EFs'!$K$4:$K$18,MATCH($A67,'[1]Final Biomass EFs'!$A$4:$A$18,0))*INDEX([2]BC_calcs!$D$84:$Q$84,1,MATCH($A67,[2]BC_calcs!$D$55:$Q$55,0))</f>
        <v>2.0112841240392263E-3</v>
      </c>
      <c r="C67" s="24">
        <f>INDEX('[1]Final Biomass EFs'!$K$30:$K$44,MATCH($A67,'[1]Final Biomass EFs'!$A$30:$A$44,0))*INDEX([2]OC_calcs!$D$86:$Q$86,1,MATCH($A67,[2]OC_calcs!$D$56:$Q$56,0))</f>
        <v>3.016926186058839E-3</v>
      </c>
      <c r="D67" s="20"/>
    </row>
    <row r="68" spans="1:4">
      <c r="A68" t="s">
        <v>84</v>
      </c>
      <c r="B68" s="23">
        <f>INDEX('[1]Final Biomass EFs'!$K$4:$K$18,MATCH($A68,'[1]Final Biomass EFs'!$A$4:$A$18,0))*INDEX([2]BC_calcs!$D$84:$Q$84,1,MATCH($A68,[2]BC_calcs!$D$55:$Q$55,0))</f>
        <v>9.6286306294891561E-3</v>
      </c>
      <c r="C68" s="24">
        <f>INDEX('[1]Final Biomass EFs'!$K$30:$K$44,MATCH($A68,'[1]Final Biomass EFs'!$A$30:$A$44,0))*INDEX([2]OC_calcs!$D$86:$Q$86,1,MATCH($A68,[2]OC_calcs!$D$56:$Q$56,0))</f>
        <v>1.3732639570416391E-2</v>
      </c>
      <c r="D68" s="20"/>
    </row>
    <row r="69" spans="1:4">
      <c r="A69" t="s">
        <v>85</v>
      </c>
      <c r="B69" s="23">
        <f>INDEX('[1]Final Biomass EFs'!$K$4:$K$18,MATCH($A69,'[1]Final Biomass EFs'!$A$4:$A$18,0))*INDEX([2]BC_calcs!$D$84:$Q$84,1,MATCH($A69,[2]BC_calcs!$D$55:$Q$55,0))</f>
        <v>4.8118927301521869E-2</v>
      </c>
      <c r="C69" s="24">
        <f>INDEX('[1]Final Biomass EFs'!$K$30:$K$44,MATCH($A69,'[1]Final Biomass EFs'!$A$30:$A$44,0))*INDEX([2]OC_calcs!$D$86:$Q$86,1,MATCH($A69,[2]OC_calcs!$D$56:$Q$56,0))</f>
        <v>0.26607390448505985</v>
      </c>
      <c r="D69" s="20"/>
    </row>
    <row r="70" spans="1:4">
      <c r="A70" t="s">
        <v>86</v>
      </c>
      <c r="B70" s="23">
        <f>INDEX('[1]Final Biomass EFs'!$K$4:$K$18,MATCH($A70,'[1]Final Biomass EFs'!$A$4:$A$18,0))*INDEX([2]BC_calcs!$D$84:$Q$84,1,MATCH($A70,[2]BC_calcs!$D$55:$Q$55,0))</f>
        <v>4.6618126935899118E-2</v>
      </c>
      <c r="C70" s="24">
        <f>INDEX('[1]Final Biomass EFs'!$K$30:$K$44,MATCH($A70,'[1]Final Biomass EFs'!$A$30:$A$44,0))*INDEX([2]OC_calcs!$D$86:$Q$86,1,MATCH($A70,[2]OC_calcs!$D$56:$Q$56,0))</f>
        <v>0.21955932944561632</v>
      </c>
      <c r="D70" s="20"/>
    </row>
    <row r="71" spans="1:4">
      <c r="A71" s="21" t="s">
        <v>92</v>
      </c>
      <c r="B71" s="25"/>
      <c r="C71" s="22"/>
      <c r="D71" s="20"/>
    </row>
    <row r="72" spans="1:4">
      <c r="A72" t="s">
        <v>73</v>
      </c>
      <c r="B72" s="23">
        <f>INDEX('[1]Final Biomass EFs'!$K$22:$K$26,MATCH($A72,'[1]Final Biomass EFs'!$A$22:$A$26,0))*INDEX([2]BC_calcs!$D$86:$Q$86,1,MATCH($A72,[2]BC_calcs!$D$55:$Q$55,0))</f>
        <v>0.25876208442879295</v>
      </c>
      <c r="C72" s="24">
        <f>INDEX('[1]Final Biomass EFs'!$K$48:$K$52,MATCH($A72,'[1]Final Biomass EFs'!$A$48:$A$52,0))*INDEX([2]OC_calcs!$D$88:$Q$88,1,MATCH($A72,[2]OC_calcs!$D$56:$Q$56,0))</f>
        <v>0.90719227203529829</v>
      </c>
      <c r="D72" s="20"/>
    </row>
    <row r="73" spans="1:4">
      <c r="A73" t="s">
        <v>76</v>
      </c>
      <c r="B73" s="23">
        <f>INDEX('[1]Final Biomass EFs'!$K$22:$K$26,MATCH($A73,'[1]Final Biomass EFs'!$A$22:$A$26,0))*INDEX([2]BC_calcs!$D$86:$Q$86,1,MATCH($A73,[2]BC_calcs!$D$55:$Q$55,0))</f>
        <v>0.44395659685980143</v>
      </c>
      <c r="C73" s="24">
        <f>INDEX('[1]Final Biomass EFs'!$K$48:$K$52,MATCH($A73,'[1]Final Biomass EFs'!$A$48:$A$52,0))*INDEX([2]OC_calcs!$D$88:$Q$88,1,MATCH($A73,[2]OC_calcs!$D$56:$Q$56,0))</f>
        <v>1.5715151393598035</v>
      </c>
      <c r="D73" s="20"/>
    </row>
    <row r="74" spans="1:4">
      <c r="A74" t="s">
        <v>79</v>
      </c>
      <c r="B74" s="23">
        <f>INDEX('[1]Final Biomass EFs'!$K$22:$K$26,MATCH($A74,'[1]Final Biomass EFs'!$A$22:$A$26,0))*INDEX([2]BC_calcs!$D$86:$Q$86,1,MATCH($A74,[2]BC_calcs!$D$55:$Q$55,0))</f>
        <v>0.19453096774151155</v>
      </c>
      <c r="C74" s="24">
        <f>INDEX('[1]Final Biomass EFs'!$K$48:$K$52,MATCH($A74,'[1]Final Biomass EFs'!$A$48:$A$52,0))*INDEX([2]OC_calcs!$D$88:$Q$88,1,MATCH($A74,[2]OC_calcs!$D$56:$Q$56,0))</f>
        <v>0.71768688472266051</v>
      </c>
      <c r="D74" s="20"/>
    </row>
    <row r="75" spans="1:4">
      <c r="A75" t="s">
        <v>82</v>
      </c>
      <c r="B75" s="23">
        <f>INDEX('[1]Final Biomass EFs'!$K$22:$K$26,MATCH($A75,'[1]Final Biomass EFs'!$A$22:$A$26,0))*INDEX([2]BC_calcs!$D$86:$Q$86,1,MATCH($A75,[2]BC_calcs!$D$55:$Q$55,0))</f>
        <v>4.6067182706932719E-2</v>
      </c>
      <c r="C75" s="24">
        <f>INDEX('[1]Final Biomass EFs'!$K$48:$K$52,MATCH($A75,'[1]Final Biomass EFs'!$A$48:$A$52,0))*INDEX([2]OC_calcs!$D$88:$Q$88,1,MATCH($A75,[2]OC_calcs!$D$56:$Q$56,0))</f>
        <v>0.17722483169932099</v>
      </c>
      <c r="D75" s="20"/>
    </row>
    <row r="76" spans="1:4">
      <c r="A76" t="s">
        <v>84</v>
      </c>
      <c r="B76" s="23">
        <f>INDEX('[1]Final Biomass EFs'!$K$22:$K$26,MATCH($A76,'[1]Final Biomass EFs'!$A$22:$A$26,0))*INDEX([2]BC_calcs!$D$86:$Q$86,1,MATCH($A76,[2]BC_calcs!$D$55:$Q$55,0))</f>
        <v>0.18125489675062256</v>
      </c>
      <c r="C76" s="24">
        <f>INDEX('[1]Final Biomass EFs'!$K$48:$K$52,MATCH($A76,'[1]Final Biomass EFs'!$A$48:$A$52,0))*INDEX([2]OC_calcs!$D$88:$Q$88,1,MATCH($A76,[2]OC_calcs!$D$56:$Q$56,0))</f>
        <v>0.66068439918421884</v>
      </c>
      <c r="D76" s="20"/>
    </row>
  </sheetData>
  <phoneticPr fontId="2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21"/>
  <sheetViews>
    <sheetView workbookViewId="0">
      <selection activeCell="F15" sqref="F15:G18"/>
    </sheetView>
  </sheetViews>
  <sheetFormatPr baseColWidth="10" defaultColWidth="9.1640625" defaultRowHeight="12"/>
  <cols>
    <col min="1" max="16384" width="9.1640625" style="28"/>
  </cols>
  <sheetData>
    <row r="1" spans="1:19">
      <c r="A1" s="27" t="s">
        <v>94</v>
      </c>
    </row>
    <row r="2" spans="1:19" ht="14">
      <c r="A2" s="29" t="s">
        <v>95</v>
      </c>
    </row>
    <row r="3" spans="1:19">
      <c r="A3" s="29" t="s">
        <v>96</v>
      </c>
    </row>
    <row r="4" spans="1:19" ht="13" thickBot="1">
      <c r="A4" s="29"/>
    </row>
    <row r="5" spans="1:19">
      <c r="A5" s="30" t="s">
        <v>97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2"/>
    </row>
    <row r="6" spans="1:19">
      <c r="A6" s="33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5"/>
    </row>
    <row r="7" spans="1:19">
      <c r="A7" s="33" t="s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</row>
    <row r="8" spans="1:19">
      <c r="A8" s="33" t="s">
        <v>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</row>
    <row r="9" spans="1:19">
      <c r="A9" s="33" t="s">
        <v>3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5"/>
    </row>
    <row r="10" spans="1:19">
      <c r="A10" s="33" t="s">
        <v>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 ht="13" thickBot="1">
      <c r="A11" s="36" t="s">
        <v>5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3" spans="1:19">
      <c r="A13" s="28" t="s">
        <v>6</v>
      </c>
    </row>
    <row r="15" spans="1:19" ht="15">
      <c r="A15" s="39"/>
      <c r="F15" s="47"/>
      <c r="G15" s="47" t="s">
        <v>93</v>
      </c>
    </row>
    <row r="16" spans="1:19">
      <c r="A16" s="40" t="s">
        <v>7</v>
      </c>
      <c r="B16" s="41" t="s">
        <v>97</v>
      </c>
      <c r="C16" s="41" t="s">
        <v>8</v>
      </c>
      <c r="F16" s="47" t="s">
        <v>31</v>
      </c>
      <c r="G16" s="47">
        <f>1/A18</f>
        <v>0.32959789057350036</v>
      </c>
    </row>
    <row r="17" spans="1:7">
      <c r="A17" s="42" t="s">
        <v>9</v>
      </c>
      <c r="B17" s="43"/>
      <c r="C17" s="41"/>
      <c r="F17" s="47" t="s">
        <v>32</v>
      </c>
      <c r="G17" s="47">
        <f>1/B18</f>
        <v>0.2</v>
      </c>
    </row>
    <row r="18" spans="1:7">
      <c r="A18" s="44">
        <v>3.0339999999999998</v>
      </c>
      <c r="B18" s="45">
        <v>5</v>
      </c>
      <c r="C18" s="45">
        <v>0.68</v>
      </c>
      <c r="F18" s="47" t="s">
        <v>33</v>
      </c>
      <c r="G18" s="47">
        <f>1/C18</f>
        <v>1.4705882352941175</v>
      </c>
    </row>
    <row r="20" spans="1:7" ht="14">
      <c r="A20" t="s">
        <v>10</v>
      </c>
      <c r="B20" t="s">
        <v>11</v>
      </c>
    </row>
    <row r="21" spans="1:7" ht="14">
      <c r="B21" s="46" t="s">
        <v>12</v>
      </c>
    </row>
  </sheetData>
  <mergeCells count="1">
    <mergeCell ref="A17:B17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1"/>
  <sheetViews>
    <sheetView tabSelected="1" workbookViewId="0">
      <selection activeCell="E11" sqref="E11"/>
    </sheetView>
  </sheetViews>
  <sheetFormatPr baseColWidth="10" defaultRowHeight="14"/>
  <cols>
    <col min="2" max="2" width="13.5" customWidth="1"/>
    <col min="4" max="4" width="11.6640625" customWidth="1"/>
  </cols>
  <sheetData>
    <row r="1" spans="1:5">
      <c r="A1" t="s">
        <v>23</v>
      </c>
      <c r="B1" t="s">
        <v>13</v>
      </c>
      <c r="C1" t="s">
        <v>27</v>
      </c>
      <c r="D1" t="s">
        <v>28</v>
      </c>
      <c r="E1" t="s">
        <v>30</v>
      </c>
    </row>
    <row r="2" spans="1:5">
      <c r="A2" t="s">
        <v>24</v>
      </c>
      <c r="B2" t="s">
        <v>97</v>
      </c>
      <c r="C2" t="s">
        <v>29</v>
      </c>
      <c r="D2">
        <f>'Biofuels_9.xls'!G17</f>
        <v>0.2</v>
      </c>
      <c r="E2" t="s">
        <v>34</v>
      </c>
    </row>
    <row r="3" spans="1:5">
      <c r="A3" t="s">
        <v>24</v>
      </c>
      <c r="B3" t="s">
        <v>14</v>
      </c>
      <c r="C3" t="s">
        <v>29</v>
      </c>
      <c r="D3">
        <f>'Biofuels_9.xls'!G17</f>
        <v>0.2</v>
      </c>
      <c r="E3" t="s">
        <v>34</v>
      </c>
    </row>
    <row r="4" spans="1:5">
      <c r="A4" t="s">
        <v>53</v>
      </c>
      <c r="B4" t="s">
        <v>15</v>
      </c>
      <c r="C4" t="s">
        <v>29</v>
      </c>
      <c r="D4">
        <f>'Biofuels_9.xls'!G18</f>
        <v>1.4705882352941175</v>
      </c>
      <c r="E4" t="s">
        <v>34</v>
      </c>
    </row>
    <row r="5" spans="1:5">
      <c r="A5" t="s">
        <v>53</v>
      </c>
      <c r="B5" t="s">
        <v>16</v>
      </c>
      <c r="C5" t="s">
        <v>29</v>
      </c>
      <c r="D5">
        <f>'Biofuels_9.xls'!G18</f>
        <v>1.4705882352941175</v>
      </c>
      <c r="E5" t="s">
        <v>34</v>
      </c>
    </row>
    <row r="6" spans="1:5">
      <c r="A6" t="s">
        <v>25</v>
      </c>
      <c r="B6" t="s">
        <v>17</v>
      </c>
      <c r="C6" t="s">
        <v>29</v>
      </c>
      <c r="D6">
        <f>'Biofuels_9.xls'!G16</f>
        <v>0.32959789057350036</v>
      </c>
      <c r="E6" t="s">
        <v>34</v>
      </c>
    </row>
    <row r="7" spans="1:5">
      <c r="A7" t="s">
        <v>35</v>
      </c>
      <c r="B7" t="s">
        <v>18</v>
      </c>
      <c r="C7" t="s">
        <v>29</v>
      </c>
      <c r="D7" s="26">
        <f>D6</f>
        <v>0.32959789057350036</v>
      </c>
      <c r="E7" s="26" t="str">
        <f>E6</f>
        <v>Fernandes et al (2007)</v>
      </c>
    </row>
    <row r="8" spans="1:5">
      <c r="A8" t="s">
        <v>48</v>
      </c>
      <c r="B8" t="s">
        <v>19</v>
      </c>
      <c r="C8" t="s">
        <v>29</v>
      </c>
      <c r="D8">
        <f>'Bio EF Calcs.xlsx'!K4</f>
        <v>0.32244196044712498</v>
      </c>
      <c r="E8" t="str">
        <f>'Bio EF Calcs.xlsx'!F4</f>
        <v>Yevich &amp; Logan 2002</v>
      </c>
    </row>
    <row r="9" spans="1:5">
      <c r="A9" t="s">
        <v>48</v>
      </c>
      <c r="B9" t="s">
        <v>20</v>
      </c>
      <c r="C9" t="s">
        <v>29</v>
      </c>
      <c r="D9">
        <f>'Bio EF Calcs.xlsx'!K4</f>
        <v>0.32244196044712498</v>
      </c>
      <c r="E9" t="str">
        <f>'Bio EF Calcs.xlsx'!F4</f>
        <v>Yevich &amp; Logan 2002</v>
      </c>
    </row>
    <row r="10" spans="1:5">
      <c r="A10" t="s">
        <v>51</v>
      </c>
      <c r="B10" t="s">
        <v>21</v>
      </c>
      <c r="C10" t="s">
        <v>29</v>
      </c>
      <c r="D10">
        <f>'Bio EF Calcs.xlsx'!K5</f>
        <v>0.34632655010987501</v>
      </c>
      <c r="E10" t="str">
        <f>'Bio EF Calcs.xlsx'!F5</f>
        <v>Yevich &amp; Logan 2002</v>
      </c>
    </row>
    <row r="11" spans="1:5">
      <c r="A11" t="s">
        <v>26</v>
      </c>
      <c r="B11" t="s">
        <v>22</v>
      </c>
      <c r="C11" t="s">
        <v>29</v>
      </c>
      <c r="D11" s="26">
        <f>D6</f>
        <v>0.32959789057350036</v>
      </c>
      <c r="E11" s="26" t="s">
        <v>34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 EF Calcs.xlsx</vt:lpstr>
      <vt:lpstr>Biofuels_9.xls</vt:lpstr>
      <vt:lpstr>main</vt:lpstr>
    </vt:vector>
  </TitlesOfParts>
  <Company>Dartmouth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</dc:creator>
  <cp:lastModifiedBy>Linh Vu</cp:lastModifiedBy>
  <dcterms:created xsi:type="dcterms:W3CDTF">2015-11-23T17:45:11Z</dcterms:created>
  <dcterms:modified xsi:type="dcterms:W3CDTF">2015-11-23T18:24:04Z</dcterms:modified>
</cp:coreProperties>
</file>