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УЧЁБА_\Лабораторные работы\Тервер\"/>
    </mc:Choice>
  </mc:AlternateContent>
  <xr:revisionPtr revIDLastSave="0" documentId="13_ncr:1_{A8F9028F-C3E6-4033-9B2D-631CA7B639E6}" xr6:coauthVersionLast="47" xr6:coauthVersionMax="47" xr10:uidLastSave="{00000000-0000-0000-0000-000000000000}"/>
  <bookViews>
    <workbookView xWindow="-108" yWindow="-108" windowWidth="23256" windowHeight="12576" xr2:uid="{60E2C20D-2822-4D85-AF18-E0DDB7A6FF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" i="1" l="1"/>
  <c r="G43" i="1"/>
  <c r="G44" i="1"/>
  <c r="G45" i="1"/>
  <c r="G46" i="1"/>
  <c r="G47" i="1"/>
  <c r="G48" i="1"/>
  <c r="G49" i="1"/>
  <c r="G50" i="1"/>
  <c r="G51" i="1"/>
  <c r="G42" i="1"/>
  <c r="E29" i="1"/>
  <c r="E30" i="1"/>
  <c r="E31" i="1"/>
  <c r="E39" i="1" s="1"/>
  <c r="E32" i="1"/>
  <c r="E33" i="1"/>
  <c r="E34" i="1"/>
  <c r="E35" i="1"/>
  <c r="E36" i="1"/>
  <c r="E37" i="1"/>
  <c r="E38" i="1"/>
  <c r="D30" i="1"/>
  <c r="D31" i="1"/>
  <c r="D39" i="1" s="1"/>
  <c r="B49" i="1" s="1"/>
  <c r="D32" i="1"/>
  <c r="D33" i="1"/>
  <c r="D34" i="1"/>
  <c r="D35" i="1"/>
  <c r="D36" i="1"/>
  <c r="D37" i="1"/>
  <c r="D38" i="1"/>
  <c r="D29" i="1"/>
  <c r="C30" i="1"/>
  <c r="C31" i="1"/>
  <c r="C32" i="1"/>
  <c r="C33" i="1"/>
  <c r="C34" i="1"/>
  <c r="C35" i="1"/>
  <c r="C36" i="1"/>
  <c r="C37" i="1"/>
  <c r="C38" i="1"/>
  <c r="C29" i="1"/>
  <c r="C39" i="1" s="1"/>
  <c r="D49" i="1" s="1"/>
  <c r="B39" i="1"/>
  <c r="D48" i="1" s="1"/>
  <c r="A39" i="1"/>
  <c r="B48" i="1" s="1"/>
  <c r="F42" i="1"/>
  <c r="B42" i="1"/>
  <c r="D42" i="1" s="1"/>
  <c r="A49" i="1" l="1"/>
  <c r="A51" i="1" s="1" a="1"/>
  <c r="L30" i="1"/>
  <c r="L31" i="1"/>
  <c r="L32" i="1"/>
  <c r="L33" i="1"/>
  <c r="L34" i="1"/>
  <c r="L35" i="1"/>
  <c r="L36" i="1"/>
  <c r="L37" i="1"/>
  <c r="L38" i="1"/>
  <c r="L29" i="1"/>
  <c r="K30" i="1"/>
  <c r="K31" i="1"/>
  <c r="K32" i="1"/>
  <c r="K33" i="1"/>
  <c r="K34" i="1"/>
  <c r="K35" i="1"/>
  <c r="K36" i="1"/>
  <c r="K37" i="1"/>
  <c r="K38" i="1"/>
  <c r="K29" i="1"/>
  <c r="A30" i="1"/>
  <c r="A31" i="1"/>
  <c r="A32" i="1"/>
  <c r="A33" i="1"/>
  <c r="A34" i="1"/>
  <c r="A35" i="1"/>
  <c r="A36" i="1"/>
  <c r="A37" i="1"/>
  <c r="A38" i="1"/>
  <c r="A29" i="1"/>
  <c r="B30" i="1"/>
  <c r="B31" i="1"/>
  <c r="B32" i="1"/>
  <c r="B33" i="1"/>
  <c r="B34" i="1"/>
  <c r="B35" i="1"/>
  <c r="B36" i="1"/>
  <c r="B37" i="1"/>
  <c r="B38" i="1"/>
  <c r="B29" i="1"/>
  <c r="D25" i="1" a="1"/>
  <c r="D26" i="1" s="1"/>
  <c r="A25" i="1" a="1"/>
  <c r="A25" i="1" s="1"/>
  <c r="D23" i="1"/>
  <c r="D22" i="1"/>
  <c r="B23" i="1"/>
  <c r="A23" i="1"/>
  <c r="B22" i="1"/>
  <c r="A22" i="1"/>
  <c r="D19" i="1"/>
  <c r="F19" i="1"/>
  <c r="B19" i="1"/>
  <c r="B16" i="1"/>
  <c r="C16" i="1"/>
  <c r="D16" i="1"/>
  <c r="E16" i="1"/>
  <c r="A16" i="1"/>
  <c r="E6" i="1"/>
  <c r="E7" i="1"/>
  <c r="E8" i="1"/>
  <c r="E9" i="1"/>
  <c r="E10" i="1"/>
  <c r="E11" i="1"/>
  <c r="E12" i="1"/>
  <c r="E13" i="1"/>
  <c r="E14" i="1"/>
  <c r="E15" i="1"/>
  <c r="D7" i="1"/>
  <c r="D8" i="1"/>
  <c r="D9" i="1"/>
  <c r="D10" i="1"/>
  <c r="D11" i="1"/>
  <c r="D12" i="1"/>
  <c r="D13" i="1"/>
  <c r="D14" i="1"/>
  <c r="D15" i="1"/>
  <c r="D6" i="1"/>
  <c r="C7" i="1"/>
  <c r="C8" i="1"/>
  <c r="C9" i="1"/>
  <c r="C10" i="1"/>
  <c r="C11" i="1"/>
  <c r="C12" i="1"/>
  <c r="C13" i="1"/>
  <c r="C14" i="1"/>
  <c r="C15" i="1"/>
  <c r="C6" i="1"/>
  <c r="A52" i="1" l="1"/>
  <c r="B52" i="1"/>
  <c r="B51" i="1"/>
  <c r="A51" i="1"/>
  <c r="D51" i="1" s="1" a="1"/>
  <c r="D51" i="1" s="1"/>
  <c r="D25" i="1"/>
  <c r="B26" i="1"/>
  <c r="A26" i="1"/>
  <c r="B25" i="1"/>
  <c r="D52" i="1" l="1"/>
  <c r="K43" i="1"/>
  <c r="J45" i="1"/>
  <c r="I47" i="1"/>
  <c r="H50" i="1"/>
  <c r="I51" i="1"/>
  <c r="J50" i="1"/>
  <c r="K44" i="1"/>
  <c r="J46" i="1"/>
  <c r="I48" i="1"/>
  <c r="H51" i="1"/>
  <c r="K47" i="1"/>
  <c r="K45" i="1"/>
  <c r="J47" i="1"/>
  <c r="I49" i="1"/>
  <c r="H43" i="1"/>
  <c r="K46" i="1"/>
  <c r="J48" i="1"/>
  <c r="I50" i="1"/>
  <c r="H42" i="1"/>
  <c r="K48" i="1"/>
  <c r="K49" i="1"/>
  <c r="J51" i="1"/>
  <c r="H44" i="1"/>
  <c r="K50" i="1"/>
  <c r="J42" i="1"/>
  <c r="K51" i="1"/>
  <c r="I43" i="1"/>
  <c r="H46" i="1"/>
  <c r="K42" i="1"/>
  <c r="I44" i="1"/>
  <c r="H47" i="1"/>
  <c r="H45" i="1"/>
  <c r="J43" i="1"/>
  <c r="I45" i="1"/>
  <c r="H48" i="1"/>
  <c r="J44" i="1"/>
  <c r="I46" i="1"/>
  <c r="H49" i="1"/>
  <c r="J49" i="1"/>
  <c r="I42" i="1"/>
</calcChain>
</file>

<file path=xl/sharedStrings.xml><?xml version="1.0" encoding="utf-8"?>
<sst xmlns="http://schemas.openxmlformats.org/spreadsheetml/2006/main" count="41" uniqueCount="33">
  <si>
    <t>Исходные данные</t>
  </si>
  <si>
    <t>Т,тыс.экз.</t>
  </si>
  <si>
    <t>С, у.е.</t>
  </si>
  <si>
    <t>Вариант 28</t>
  </si>
  <si>
    <t>xi</t>
  </si>
  <si>
    <t>yi</t>
  </si>
  <si>
    <t>xiyi</t>
  </si>
  <si>
    <t>xi^2</t>
  </si>
  <si>
    <t>yi^2</t>
  </si>
  <si>
    <t>n:</t>
  </si>
  <si>
    <t>r:</t>
  </si>
  <si>
    <t>tрасч:</t>
  </si>
  <si>
    <t>tтабл:</t>
  </si>
  <si>
    <t>Система нормальных уравнений</t>
  </si>
  <si>
    <t>b0:</t>
  </si>
  <si>
    <t>b1:</t>
  </si>
  <si>
    <t>Гиперболическая в)</t>
  </si>
  <si>
    <t>x</t>
  </si>
  <si>
    <t>y</t>
  </si>
  <si>
    <t>Гиперболическая ж)</t>
  </si>
  <si>
    <t>Наилучшая аппроксимирующая - y = 1/(8,9762x + 1,1189)</t>
  </si>
  <si>
    <t>y = 1/(ax+b)</t>
  </si>
  <si>
    <t>xy</t>
  </si>
  <si>
    <t>x^2</t>
  </si>
  <si>
    <t>y^2</t>
  </si>
  <si>
    <t>x`</t>
  </si>
  <si>
    <t>y`</t>
  </si>
  <si>
    <t>y=b0+b1/x</t>
  </si>
  <si>
    <t>y=b0+b1*lnx</t>
  </si>
  <si>
    <t>y=1/(b0+b1x)</t>
  </si>
  <si>
    <t>x=1/x</t>
  </si>
  <si>
    <t>y=b0 + b1/x</t>
  </si>
  <si>
    <t>1,118856+8,976211/x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</si>
</sst>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803149606299209E-2"/>
          <c:y val="5.0644567219152857E-2"/>
          <c:w val="0.88386351706036748"/>
          <c:h val="0.898710865561694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55505249343832"/>
                  <c:y val="-0.775323371180812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4366163604549432"/>
                  <c:y val="-0.37860058583837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4470319335083116"/>
                  <c:y val="-0.58036752657299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441476377952756"/>
                  <c:y val="-0.56006474674091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571719160104977"/>
                  <c:y val="-0.24684386827337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5-4B25-A6C5-8CEA9CEAB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79120"/>
        <c:axId val="80987424"/>
      </c:scatterChart>
      <c:valAx>
        <c:axId val="8007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87424"/>
        <c:crosses val="autoZero"/>
        <c:crossBetween val="midCat"/>
      </c:valAx>
      <c:valAx>
        <c:axId val="8098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7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  <a:r>
              <a:rPr lang="ru-RU" baseline="0"/>
              <a:t> в)</a:t>
            </a:r>
          </a:p>
          <a:p>
            <a:pPr>
              <a:defRPr/>
            </a:pPr>
            <a:r>
              <a:rPr lang="ru-RU" baseline="0"/>
              <a:t>или корелляционное поле</a:t>
            </a:r>
          </a:p>
        </c:rich>
      </c:tx>
      <c:layout>
        <c:manualLayout>
          <c:xMode val="edge"/>
          <c:yMode val="edge"/>
          <c:x val="0.17377846708555375"/>
          <c:y val="6.968059949456875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088019300617726"/>
          <c:y val="0.30088082861754789"/>
          <c:w val="0.82890718205678837"/>
          <c:h val="0.551408371108996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656174427827971"/>
                  <c:y val="0.23900765475568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Лист1!$A$29:$A$38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</c:v>
                </c:pt>
                <c:pt idx="4">
                  <c:v>0.1</c:v>
                </c:pt>
                <c:pt idx="5">
                  <c:v>0.05</c:v>
                </c:pt>
                <c:pt idx="6">
                  <c:v>3.3333333333333333E-2</c:v>
                </c:pt>
                <c:pt idx="7">
                  <c:v>0.02</c:v>
                </c:pt>
                <c:pt idx="8">
                  <c:v>0.01</c:v>
                </c:pt>
                <c:pt idx="9">
                  <c:v>5.0000000000000001E-3</c:v>
                </c:pt>
              </c:numCache>
            </c:numRef>
          </c:xVal>
          <c:yVal>
            <c:numRef>
              <c:f>Лист1!$B$29:$B$38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6-44E1-9B23-7EA1E8CB1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47568"/>
        <c:axId val="244149232"/>
      </c:scatterChart>
      <c:valAx>
        <c:axId val="24414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149232"/>
        <c:crosses val="autoZero"/>
        <c:crossBetween val="midCat"/>
      </c:valAx>
      <c:valAx>
        <c:axId val="2441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14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Гиперблическая ж)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328764702417185"/>
                  <c:y val="-0.125816037334485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Лист1!$K$29:$K$38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Лист1!$L$29:$L$38</c:f>
              <c:numCache>
                <c:formatCode>General</c:formatCode>
                <c:ptCount val="10"/>
                <c:pt idx="0">
                  <c:v>9.852216748768472E-2</c:v>
                </c:pt>
                <c:pt idx="1">
                  <c:v>0.1811594202898551</c:v>
                </c:pt>
                <c:pt idx="2">
                  <c:v>0.24509803921568626</c:v>
                </c:pt>
                <c:pt idx="3">
                  <c:v>0.35087719298245612</c:v>
                </c:pt>
                <c:pt idx="4">
                  <c:v>0.47393364928909953</c:v>
                </c:pt>
                <c:pt idx="5">
                  <c:v>0.61728395061728392</c:v>
                </c:pt>
                <c:pt idx="6">
                  <c:v>0.70921985815602839</c:v>
                </c:pt>
                <c:pt idx="7">
                  <c:v>0.76923076923076916</c:v>
                </c:pt>
                <c:pt idx="8">
                  <c:v>0.82644628099173556</c:v>
                </c:pt>
                <c:pt idx="9">
                  <c:v>0.86956521739130443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28-4E1C-B8EA-D2B08F0A3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3728"/>
        <c:axId val="9944144"/>
      </c:scatterChart>
      <c:valAx>
        <c:axId val="994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4144"/>
        <c:crosses val="autoZero"/>
        <c:crossBetween val="midCat"/>
      </c:valAx>
      <c:valAx>
        <c:axId val="99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финальная</a:t>
            </a:r>
            <a:r>
              <a:rPr lang="ru-RU" baseline="0"/>
              <a:t> функция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Лист1!$G$42:$G$51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</c:v>
                </c:pt>
                <c:pt idx="4">
                  <c:v>0.1</c:v>
                </c:pt>
                <c:pt idx="5">
                  <c:v>0.05</c:v>
                </c:pt>
                <c:pt idx="6">
                  <c:v>3.3333333333333333E-2</c:v>
                </c:pt>
                <c:pt idx="7">
                  <c:v>0.02</c:v>
                </c:pt>
                <c:pt idx="8">
                  <c:v>0.01</c:v>
                </c:pt>
                <c:pt idx="9">
                  <c:v>5.0000000000000001E-3</c:v>
                </c:pt>
              </c:numCache>
            </c:numRef>
          </c:xVal>
          <c:yVal>
            <c:numRef>
              <c:f>Лист1!$H$42:$H$51</c:f>
              <c:numCache>
                <c:formatCode>General</c:formatCode>
                <c:ptCount val="10"/>
                <c:pt idx="0">
                  <c:v>10.095067876486112</c:v>
                </c:pt>
                <c:pt idx="1">
                  <c:v>5.6069621269790497</c:v>
                </c:pt>
                <c:pt idx="2">
                  <c:v>4.1109268771433616</c:v>
                </c:pt>
                <c:pt idx="3">
                  <c:v>2.9140986772748114</c:v>
                </c:pt>
                <c:pt idx="4">
                  <c:v>2.0164775273733988</c:v>
                </c:pt>
                <c:pt idx="5">
                  <c:v>1.5676669524226925</c:v>
                </c:pt>
                <c:pt idx="6">
                  <c:v>1.4180634274391237</c:v>
                </c:pt>
                <c:pt idx="7">
                  <c:v>1.2983806074522688</c:v>
                </c:pt>
                <c:pt idx="8">
                  <c:v>1.2086184924621275</c:v>
                </c:pt>
                <c:pt idx="9">
                  <c:v>1.1637374349670568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1-4B5E-9C8D-D687E7E7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82976"/>
        <c:axId val="1587854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Лист1!$G$42:$G$51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0.5</c:v>
                      </c:pt>
                      <c:pt idx="2">
                        <c:v>0.33333333333333331</c:v>
                      </c:pt>
                      <c:pt idx="3">
                        <c:v>0.2</c:v>
                      </c:pt>
                      <c:pt idx="4">
                        <c:v>0.1</c:v>
                      </c:pt>
                      <c:pt idx="5">
                        <c:v>0.05</c:v>
                      </c:pt>
                      <c:pt idx="6">
                        <c:v>3.3333333333333333E-2</c:v>
                      </c:pt>
                      <c:pt idx="7">
                        <c:v>0.02</c:v>
                      </c:pt>
                      <c:pt idx="8">
                        <c:v>0.01</c:v>
                      </c:pt>
                      <c:pt idx="9">
                        <c:v>5.0000000000000001E-3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Лист1!$I$42:$I$51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10.095067876486112</c:v>
                      </c:pt>
                      <c:pt idx="1">
                        <c:v>19.071279375500239</c:v>
                      </c:pt>
                      <c:pt idx="2">
                        <c:v>28.047490874514367</c:v>
                      </c:pt>
                      <c:pt idx="3">
                        <c:v>45.999913872542621</c:v>
                      </c:pt>
                      <c:pt idx="4">
                        <c:v>90.880971367613256</c:v>
                      </c:pt>
                      <c:pt idx="5">
                        <c:v>180.64308635775453</c:v>
                      </c:pt>
                      <c:pt idx="6">
                        <c:v>270.40520134789585</c:v>
                      </c:pt>
                      <c:pt idx="7">
                        <c:v>449.92943132817834</c:v>
                      </c:pt>
                      <c:pt idx="8">
                        <c:v>898.74000627888461</c:v>
                      </c:pt>
                      <c:pt idx="9">
                        <c:v>1796.3611561802973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C71-4B5E-9C8D-D687E7E7CED8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Лист1!$G$42:$G$51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0.5</c:v>
                      </c:pt>
                      <c:pt idx="2">
                        <c:v>0.33333333333333331</c:v>
                      </c:pt>
                      <c:pt idx="3">
                        <c:v>0.2</c:v>
                      </c:pt>
                      <c:pt idx="4">
                        <c:v>0.1</c:v>
                      </c:pt>
                      <c:pt idx="5">
                        <c:v>0.05</c:v>
                      </c:pt>
                      <c:pt idx="6">
                        <c:v>3.3333333333333333E-2</c:v>
                      </c:pt>
                      <c:pt idx="7">
                        <c:v>0.02</c:v>
                      </c:pt>
                      <c:pt idx="8">
                        <c:v>0.01</c:v>
                      </c:pt>
                      <c:pt idx="9">
                        <c:v>5.0000000000000001E-3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Лист1!$J$42:$J$51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1.1188563774719862</c:v>
                      </c:pt>
                      <c:pt idx="1">
                        <c:v>-5.1029793151794163</c:v>
                      </c:pt>
                      <c:pt idx="2">
                        <c:v>-8.7425198810289295</c:v>
                      </c:pt>
                      <c:pt idx="3">
                        <c:v>-13.327798719068277</c:v>
                      </c:pt>
                      <c:pt idx="4">
                        <c:v>-19.54963441171968</c:v>
                      </c:pt>
                      <c:pt idx="5">
                        <c:v>-25.771470104371083</c:v>
                      </c:pt>
                      <c:pt idx="6">
                        <c:v>-29.411010670220595</c:v>
                      </c:pt>
                      <c:pt idx="7">
                        <c:v>-33.996289508259942</c:v>
                      </c:pt>
                      <c:pt idx="8">
                        <c:v>-40.218125200911345</c:v>
                      </c:pt>
                      <c:pt idx="9">
                        <c:v>-46.439960893562748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AC71-4B5E-9C8D-D687E7E7CED8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Лист1!$G$42:$G$51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0.5</c:v>
                      </c:pt>
                      <c:pt idx="2">
                        <c:v>0.33333333333333331</c:v>
                      </c:pt>
                      <c:pt idx="3">
                        <c:v>0.2</c:v>
                      </c:pt>
                      <c:pt idx="4">
                        <c:v>0.1</c:v>
                      </c:pt>
                      <c:pt idx="5">
                        <c:v>0.05</c:v>
                      </c:pt>
                      <c:pt idx="6">
                        <c:v>3.3333333333333333E-2</c:v>
                      </c:pt>
                      <c:pt idx="7">
                        <c:v>0.02</c:v>
                      </c:pt>
                      <c:pt idx="8">
                        <c:v>0.01</c:v>
                      </c:pt>
                      <c:pt idx="9">
                        <c:v>5.0000000000000001E-3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Лист1!$K$42:$K$51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9.9058274024015736E-2</c:v>
                      </c:pt>
                      <c:pt idx="1">
                        <c:v>0.17834969763542627</c:v>
                      </c:pt>
                      <c:pt idx="2">
                        <c:v>0.24325414435366682</c:v>
                      </c:pt>
                      <c:pt idx="3">
                        <c:v>0.34315927864706824</c:v>
                      </c:pt>
                      <c:pt idx="4">
                        <c:v>0.49591427944281086</c:v>
                      </c:pt>
                      <c:pt idx="5">
                        <c:v>0.63789059178327845</c:v>
                      </c:pt>
                      <c:pt idx="6">
                        <c:v>0.7051870746049046</c:v>
                      </c:pt>
                      <c:pt idx="7">
                        <c:v>0.77019018480431367</c:v>
                      </c:pt>
                      <c:pt idx="8">
                        <c:v>0.82739094779433497</c:v>
                      </c:pt>
                      <c:pt idx="9">
                        <c:v>0.85930036273887511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AC71-4B5E-9C8D-D687E7E7CED8}"/>
                  </c:ext>
                </c:extLst>
              </c15:ser>
            </c15:filteredScatterSeries>
          </c:ext>
        </c:extLst>
      </c:scatterChart>
      <c:valAx>
        <c:axId val="15878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85472"/>
        <c:crosses val="autoZero"/>
        <c:crossBetween val="midCat"/>
      </c:valAx>
      <c:valAx>
        <c:axId val="1587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8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3</xdr:row>
      <xdr:rowOff>41910</xdr:rowOff>
    </xdr:from>
    <xdr:to>
      <xdr:col>12</xdr:col>
      <xdr:colOff>502920</xdr:colOff>
      <xdr:row>18</xdr:row>
      <xdr:rowOff>26670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41C0AE-5225-4A0A-97CE-882EE25C4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26</xdr:row>
      <xdr:rowOff>171450</xdr:rowOff>
    </xdr:from>
    <xdr:to>
      <xdr:col>10</xdr:col>
      <xdr:colOff>0</xdr:colOff>
      <xdr:row>36</xdr:row>
      <xdr:rowOff>89052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EFCFE9C-1E4A-4FA9-AD0C-0B7C0428E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25</xdr:row>
      <xdr:rowOff>186690</xdr:rowOff>
    </xdr:from>
    <xdr:to>
      <xdr:col>18</xdr:col>
      <xdr:colOff>133350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514D8F3-3CBC-4874-BEB2-B0179D694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91440</xdr:colOff>
      <xdr:row>38</xdr:row>
      <xdr:rowOff>133350</xdr:rowOff>
    </xdr:from>
    <xdr:to>
      <xdr:col>19</xdr:col>
      <xdr:colOff>396240</xdr:colOff>
      <xdr:row>53</xdr:row>
      <xdr:rowOff>95250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B154BBC-CD2E-4CB7-8469-26E02F698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9DB-9811-40C4-BFA1-07C803ACCC97}">
  <dimension ref="A1:M53"/>
  <sheetViews>
    <sheetView tabSelected="1" topLeftCell="A31" zoomScaleNormal="100" workbookViewId="0">
      <selection activeCell="A48" sqref="A48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16384" width="8.88671875" style="1"/>
  </cols>
  <sheetData>
    <row r="1" spans="1:11" ht="15" thickBot="1" x14ac:dyDescent="0.35">
      <c r="A1" s="1" t="s">
        <v>0</v>
      </c>
      <c r="C1" s="1" t="s">
        <v>3</v>
      </c>
    </row>
    <row r="2" spans="1:11" ht="15" thickBot="1" x14ac:dyDescent="0.35">
      <c r="A2" s="2" t="s">
        <v>1</v>
      </c>
      <c r="B2" s="2">
        <v>1</v>
      </c>
      <c r="C2" s="2">
        <v>2</v>
      </c>
      <c r="D2" s="2">
        <v>3</v>
      </c>
      <c r="E2" s="2">
        <v>5</v>
      </c>
      <c r="F2" s="2">
        <v>10</v>
      </c>
      <c r="G2" s="2">
        <v>20</v>
      </c>
      <c r="H2" s="2">
        <v>30</v>
      </c>
      <c r="I2" s="2">
        <v>50</v>
      </c>
      <c r="J2" s="2">
        <v>100</v>
      </c>
      <c r="K2" s="2">
        <v>200</v>
      </c>
    </row>
    <row r="3" spans="1:11" ht="15" thickBot="1" x14ac:dyDescent="0.35">
      <c r="A3" s="2" t="s">
        <v>2</v>
      </c>
      <c r="B3" s="2">
        <v>10.15</v>
      </c>
      <c r="C3" s="2">
        <v>5.52</v>
      </c>
      <c r="D3" s="2">
        <v>4.08</v>
      </c>
      <c r="E3" s="2">
        <v>2.85</v>
      </c>
      <c r="F3" s="2">
        <v>2.11</v>
      </c>
      <c r="G3" s="2">
        <v>1.62</v>
      </c>
      <c r="H3" s="2">
        <v>1.41</v>
      </c>
      <c r="I3" s="2">
        <v>1.3</v>
      </c>
      <c r="J3" s="2">
        <v>1.21</v>
      </c>
      <c r="K3" s="2">
        <v>1.1499999999999999</v>
      </c>
    </row>
    <row r="4" spans="1:11" ht="15" thickBot="1" x14ac:dyDescent="0.35"/>
    <row r="5" spans="1:11" ht="15" thickBot="1" x14ac:dyDescent="0.3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11" x14ac:dyDescent="0.3">
      <c r="A6" s="4">
        <v>1</v>
      </c>
      <c r="B6" s="5">
        <v>10.15</v>
      </c>
      <c r="C6" s="6">
        <f>A6*B6</f>
        <v>10.15</v>
      </c>
      <c r="D6" s="6">
        <f>A6*A6</f>
        <v>1</v>
      </c>
      <c r="E6" s="7">
        <f>B6*B6</f>
        <v>103.02250000000001</v>
      </c>
    </row>
    <row r="7" spans="1:11" x14ac:dyDescent="0.3">
      <c r="A7" s="8">
        <v>2</v>
      </c>
      <c r="B7" s="9">
        <v>5.52</v>
      </c>
      <c r="C7" s="10">
        <f t="shared" ref="C7:C15" si="0">A7*B7</f>
        <v>11.04</v>
      </c>
      <c r="D7" s="10">
        <f t="shared" ref="D7:E15" si="1">A7*A7</f>
        <v>4</v>
      </c>
      <c r="E7" s="11">
        <f t="shared" si="1"/>
        <v>30.470399999999994</v>
      </c>
    </row>
    <row r="8" spans="1:11" x14ac:dyDescent="0.3">
      <c r="A8" s="8">
        <v>3</v>
      </c>
      <c r="B8" s="9">
        <v>4.08</v>
      </c>
      <c r="C8" s="10">
        <f t="shared" si="0"/>
        <v>12.24</v>
      </c>
      <c r="D8" s="10">
        <f t="shared" si="1"/>
        <v>9</v>
      </c>
      <c r="E8" s="11">
        <f t="shared" si="1"/>
        <v>16.6464</v>
      </c>
    </row>
    <row r="9" spans="1:11" x14ac:dyDescent="0.3">
      <c r="A9" s="8">
        <v>5</v>
      </c>
      <c r="B9" s="9">
        <v>2.85</v>
      </c>
      <c r="C9" s="10">
        <f t="shared" si="0"/>
        <v>14.25</v>
      </c>
      <c r="D9" s="10">
        <f t="shared" si="1"/>
        <v>25</v>
      </c>
      <c r="E9" s="11">
        <f t="shared" si="1"/>
        <v>8.1225000000000005</v>
      </c>
    </row>
    <row r="10" spans="1:11" x14ac:dyDescent="0.3">
      <c r="A10" s="8">
        <v>10</v>
      </c>
      <c r="B10" s="9">
        <v>2.11</v>
      </c>
      <c r="C10" s="10">
        <f t="shared" si="0"/>
        <v>21.099999999999998</v>
      </c>
      <c r="D10" s="10">
        <f t="shared" si="1"/>
        <v>100</v>
      </c>
      <c r="E10" s="11">
        <f t="shared" si="1"/>
        <v>4.4520999999999997</v>
      </c>
    </row>
    <row r="11" spans="1:11" x14ac:dyDescent="0.3">
      <c r="A11" s="8">
        <v>20</v>
      </c>
      <c r="B11" s="9">
        <v>1.62</v>
      </c>
      <c r="C11" s="10">
        <f t="shared" si="0"/>
        <v>32.400000000000006</v>
      </c>
      <c r="D11" s="10">
        <f t="shared" si="1"/>
        <v>400</v>
      </c>
      <c r="E11" s="11">
        <f t="shared" si="1"/>
        <v>2.6244000000000005</v>
      </c>
    </row>
    <row r="12" spans="1:11" x14ac:dyDescent="0.3">
      <c r="A12" s="8">
        <v>30</v>
      </c>
      <c r="B12" s="9">
        <v>1.41</v>
      </c>
      <c r="C12" s="10">
        <f t="shared" si="0"/>
        <v>42.3</v>
      </c>
      <c r="D12" s="10">
        <f t="shared" si="1"/>
        <v>900</v>
      </c>
      <c r="E12" s="11">
        <f t="shared" si="1"/>
        <v>1.9880999999999998</v>
      </c>
    </row>
    <row r="13" spans="1:11" x14ac:dyDescent="0.3">
      <c r="A13" s="8">
        <v>50</v>
      </c>
      <c r="B13" s="9">
        <v>1.3</v>
      </c>
      <c r="C13" s="10">
        <f t="shared" si="0"/>
        <v>65</v>
      </c>
      <c r="D13" s="10">
        <f t="shared" si="1"/>
        <v>2500</v>
      </c>
      <c r="E13" s="11">
        <f t="shared" si="1"/>
        <v>1.6900000000000002</v>
      </c>
    </row>
    <row r="14" spans="1:11" x14ac:dyDescent="0.3">
      <c r="A14" s="8">
        <v>100</v>
      </c>
      <c r="B14" s="9">
        <v>1.21</v>
      </c>
      <c r="C14" s="10">
        <f t="shared" si="0"/>
        <v>121</v>
      </c>
      <c r="D14" s="10">
        <f t="shared" si="1"/>
        <v>10000</v>
      </c>
      <c r="E14" s="11">
        <f t="shared" si="1"/>
        <v>1.4641</v>
      </c>
    </row>
    <row r="15" spans="1:11" ht="15" thickBot="1" x14ac:dyDescent="0.35">
      <c r="A15" s="12">
        <v>200</v>
      </c>
      <c r="B15" s="13">
        <v>1.1499999999999999</v>
      </c>
      <c r="C15" s="14">
        <f t="shared" si="0"/>
        <v>229.99999999999997</v>
      </c>
      <c r="D15" s="14">
        <f t="shared" si="1"/>
        <v>40000</v>
      </c>
      <c r="E15" s="15">
        <f t="shared" si="1"/>
        <v>1.3224999999999998</v>
      </c>
    </row>
    <row r="16" spans="1:11" ht="15" thickBot="1" x14ac:dyDescent="0.35">
      <c r="A16" s="16">
        <f>SUM(A6:A15)</f>
        <v>421</v>
      </c>
      <c r="B16" s="16">
        <f t="shared" ref="B16:E16" si="2">SUM(B6:B15)</f>
        <v>31.400000000000002</v>
      </c>
      <c r="C16" s="16">
        <f t="shared" si="2"/>
        <v>559.48</v>
      </c>
      <c r="D16" s="16">
        <f t="shared" si="2"/>
        <v>53939</v>
      </c>
      <c r="E16" s="16">
        <f t="shared" si="2"/>
        <v>171.803</v>
      </c>
    </row>
    <row r="18" spans="1:13" x14ac:dyDescent="0.3">
      <c r="A18" s="20" t="s">
        <v>9</v>
      </c>
      <c r="B18" s="21">
        <v>10</v>
      </c>
    </row>
    <row r="19" spans="1:13" x14ac:dyDescent="0.3">
      <c r="A19" s="19" t="s">
        <v>10</v>
      </c>
      <c r="B19" s="19">
        <f>CORREL(A6:A15,B6:B15)</f>
        <v>-0.4682708402448677</v>
      </c>
      <c r="C19" s="19" t="s">
        <v>11</v>
      </c>
      <c r="D19" s="19">
        <f>ABS(B19)*SQRT((B18-2)/(1-B19^2))</f>
        <v>1.4989729040907227</v>
      </c>
      <c r="E19" s="19" t="s">
        <v>12</v>
      </c>
      <c r="F19" s="19">
        <f>_xlfn.T.INV.2T(0.05,B18-2)</f>
        <v>2.3060041352041671</v>
      </c>
    </row>
    <row r="21" spans="1:13" ht="15" thickBot="1" x14ac:dyDescent="0.35">
      <c r="A21" s="18" t="s">
        <v>13</v>
      </c>
    </row>
    <row r="22" spans="1:13" x14ac:dyDescent="0.3">
      <c r="A22" s="22">
        <f>B18</f>
        <v>10</v>
      </c>
      <c r="B22" s="23">
        <f>A16</f>
        <v>421</v>
      </c>
      <c r="D22" s="26">
        <f>B16</f>
        <v>31.400000000000002</v>
      </c>
    </row>
    <row r="23" spans="1:13" ht="15" thickBot="1" x14ac:dyDescent="0.35">
      <c r="A23" s="24">
        <f>A16</f>
        <v>421</v>
      </c>
      <c r="B23" s="25">
        <f>D16</f>
        <v>53939</v>
      </c>
      <c r="D23" s="27">
        <f>C16</f>
        <v>559.48</v>
      </c>
    </row>
    <row r="24" spans="1:13" ht="15" thickBot="1" x14ac:dyDescent="0.35"/>
    <row r="25" spans="1:13" ht="15" thickBot="1" x14ac:dyDescent="0.35">
      <c r="A25" s="3">
        <f t="array" ref="A25:B26">MINVERSE(A22:B23)</f>
        <v>0.14894145779775728</v>
      </c>
      <c r="B25" s="3">
        <v>-1.1625049358137119E-3</v>
      </c>
      <c r="C25" s="1" t="s">
        <v>14</v>
      </c>
      <c r="D25" s="3">
        <f t="array" ref="D25:D26">MMULT(A25:B26,D22:D23)</f>
        <v>4.0263635133605238</v>
      </c>
    </row>
    <row r="26" spans="1:13" ht="15" thickBot="1" x14ac:dyDescent="0.35">
      <c r="A26" s="3">
        <v>-1.1625049358137121E-3</v>
      </c>
      <c r="B26" s="3">
        <v>2.7612943843556106E-5</v>
      </c>
      <c r="C26" s="1" t="s">
        <v>15</v>
      </c>
      <c r="D26" s="3">
        <v>-2.1053765162957788E-2</v>
      </c>
    </row>
    <row r="27" spans="1:13" ht="15" thickBot="1" x14ac:dyDescent="0.35">
      <c r="A27" s="18" t="s">
        <v>16</v>
      </c>
      <c r="K27" s="18" t="s">
        <v>19</v>
      </c>
    </row>
    <row r="28" spans="1:13" ht="15" thickBot="1" x14ac:dyDescent="0.35">
      <c r="A28" s="3" t="s">
        <v>30</v>
      </c>
      <c r="B28" s="3" t="s">
        <v>18</v>
      </c>
      <c r="C28" s="3" t="s">
        <v>22</v>
      </c>
      <c r="D28" s="3" t="s">
        <v>23</v>
      </c>
      <c r="E28" s="3" t="s">
        <v>24</v>
      </c>
      <c r="K28" s="1" t="s">
        <v>17</v>
      </c>
      <c r="L28" s="1" t="s">
        <v>18</v>
      </c>
    </row>
    <row r="29" spans="1:13" ht="15" thickBot="1" x14ac:dyDescent="0.35">
      <c r="A29" s="8">
        <f>1/A6</f>
        <v>1</v>
      </c>
      <c r="B29" s="8">
        <f>B6</f>
        <v>10.15</v>
      </c>
      <c r="C29" s="10">
        <f>A29*B29</f>
        <v>10.15</v>
      </c>
      <c r="D29" s="10">
        <f>A29*A29</f>
        <v>1</v>
      </c>
      <c r="E29" s="11">
        <f>B29*B29</f>
        <v>103.02250000000001</v>
      </c>
      <c r="K29" s="4">
        <f>A6</f>
        <v>1</v>
      </c>
      <c r="L29" s="28">
        <f>1/B6</f>
        <v>9.852216748768472E-2</v>
      </c>
      <c r="M29" s="17"/>
    </row>
    <row r="30" spans="1:13" ht="15" thickBot="1" x14ac:dyDescent="0.35">
      <c r="A30" s="8">
        <f t="shared" ref="A30:A38" si="3">1/A7</f>
        <v>0.5</v>
      </c>
      <c r="B30" s="8">
        <f t="shared" ref="B30:B38" si="4">B7</f>
        <v>5.52</v>
      </c>
      <c r="C30" s="10">
        <f t="shared" ref="C30:C38" si="5">A30*B30</f>
        <v>2.76</v>
      </c>
      <c r="D30" s="10">
        <f t="shared" ref="D30:E38" si="6">A30*A30</f>
        <v>0.25</v>
      </c>
      <c r="E30" s="11">
        <f t="shared" si="6"/>
        <v>30.470399999999994</v>
      </c>
      <c r="K30" s="4">
        <f t="shared" ref="K30:K38" si="7">A7</f>
        <v>2</v>
      </c>
      <c r="L30" s="28">
        <f t="shared" ref="L30:L38" si="8">1/B7</f>
        <v>0.1811594202898551</v>
      </c>
      <c r="M30" s="17"/>
    </row>
    <row r="31" spans="1:13" ht="15" thickBot="1" x14ac:dyDescent="0.35">
      <c r="A31" s="8">
        <f t="shared" si="3"/>
        <v>0.33333333333333331</v>
      </c>
      <c r="B31" s="8">
        <f t="shared" si="4"/>
        <v>4.08</v>
      </c>
      <c r="C31" s="10">
        <f t="shared" si="5"/>
        <v>1.3599999999999999</v>
      </c>
      <c r="D31" s="10">
        <f t="shared" si="6"/>
        <v>0.1111111111111111</v>
      </c>
      <c r="E31" s="11">
        <f t="shared" si="6"/>
        <v>16.6464</v>
      </c>
      <c r="K31" s="4">
        <f t="shared" si="7"/>
        <v>3</v>
      </c>
      <c r="L31" s="28">
        <f t="shared" si="8"/>
        <v>0.24509803921568626</v>
      </c>
      <c r="M31" s="17"/>
    </row>
    <row r="32" spans="1:13" ht="15" thickBot="1" x14ac:dyDescent="0.35">
      <c r="A32" s="8">
        <f t="shared" si="3"/>
        <v>0.2</v>
      </c>
      <c r="B32" s="8">
        <f t="shared" si="4"/>
        <v>2.85</v>
      </c>
      <c r="C32" s="10">
        <f t="shared" si="5"/>
        <v>0.57000000000000006</v>
      </c>
      <c r="D32" s="10">
        <f t="shared" si="6"/>
        <v>4.0000000000000008E-2</v>
      </c>
      <c r="E32" s="11">
        <f t="shared" si="6"/>
        <v>8.1225000000000005</v>
      </c>
      <c r="K32" s="4">
        <f t="shared" si="7"/>
        <v>5</v>
      </c>
      <c r="L32" s="28">
        <f t="shared" si="8"/>
        <v>0.35087719298245612</v>
      </c>
      <c r="M32" s="17"/>
    </row>
    <row r="33" spans="1:13" ht="15" thickBot="1" x14ac:dyDescent="0.35">
      <c r="A33" s="8">
        <f t="shared" si="3"/>
        <v>0.1</v>
      </c>
      <c r="B33" s="8">
        <f t="shared" si="4"/>
        <v>2.11</v>
      </c>
      <c r="C33" s="10">
        <f t="shared" si="5"/>
        <v>0.21099999999999999</v>
      </c>
      <c r="D33" s="10">
        <f t="shared" si="6"/>
        <v>1.0000000000000002E-2</v>
      </c>
      <c r="E33" s="11">
        <f t="shared" si="6"/>
        <v>4.4520999999999997</v>
      </c>
      <c r="K33" s="4">
        <f t="shared" si="7"/>
        <v>10</v>
      </c>
      <c r="L33" s="28">
        <f t="shared" si="8"/>
        <v>0.47393364928909953</v>
      </c>
      <c r="M33" s="17"/>
    </row>
    <row r="34" spans="1:13" ht="15" thickBot="1" x14ac:dyDescent="0.35">
      <c r="A34" s="8">
        <f t="shared" si="3"/>
        <v>0.05</v>
      </c>
      <c r="B34" s="8">
        <f t="shared" si="4"/>
        <v>1.62</v>
      </c>
      <c r="C34" s="10">
        <f t="shared" si="5"/>
        <v>8.1000000000000016E-2</v>
      </c>
      <c r="D34" s="10">
        <f t="shared" si="6"/>
        <v>2.5000000000000005E-3</v>
      </c>
      <c r="E34" s="11">
        <f t="shared" si="6"/>
        <v>2.6244000000000005</v>
      </c>
      <c r="K34" s="4">
        <f t="shared" si="7"/>
        <v>20</v>
      </c>
      <c r="L34" s="28">
        <f t="shared" si="8"/>
        <v>0.61728395061728392</v>
      </c>
      <c r="M34" s="17"/>
    </row>
    <row r="35" spans="1:13" ht="15" thickBot="1" x14ac:dyDescent="0.35">
      <c r="A35" s="8">
        <f t="shared" si="3"/>
        <v>3.3333333333333333E-2</v>
      </c>
      <c r="B35" s="8">
        <f t="shared" si="4"/>
        <v>1.41</v>
      </c>
      <c r="C35" s="10">
        <f t="shared" si="5"/>
        <v>4.7E-2</v>
      </c>
      <c r="D35" s="10">
        <f t="shared" si="6"/>
        <v>1.1111111111111111E-3</v>
      </c>
      <c r="E35" s="11">
        <f t="shared" si="6"/>
        <v>1.9880999999999998</v>
      </c>
      <c r="K35" s="4">
        <f t="shared" si="7"/>
        <v>30</v>
      </c>
      <c r="L35" s="28">
        <f t="shared" si="8"/>
        <v>0.70921985815602839</v>
      </c>
      <c r="M35" s="17"/>
    </row>
    <row r="36" spans="1:13" ht="15" thickBot="1" x14ac:dyDescent="0.35">
      <c r="A36" s="8">
        <f t="shared" si="3"/>
        <v>0.02</v>
      </c>
      <c r="B36" s="8">
        <f t="shared" si="4"/>
        <v>1.3</v>
      </c>
      <c r="C36" s="10">
        <f t="shared" si="5"/>
        <v>2.6000000000000002E-2</v>
      </c>
      <c r="D36" s="10">
        <f t="shared" si="6"/>
        <v>4.0000000000000002E-4</v>
      </c>
      <c r="E36" s="11">
        <f t="shared" si="6"/>
        <v>1.6900000000000002</v>
      </c>
      <c r="K36" s="4">
        <f t="shared" si="7"/>
        <v>50</v>
      </c>
      <c r="L36" s="28">
        <f t="shared" si="8"/>
        <v>0.76923076923076916</v>
      </c>
      <c r="M36" s="17"/>
    </row>
    <row r="37" spans="1:13" ht="15" thickBot="1" x14ac:dyDescent="0.35">
      <c r="A37" s="8">
        <f t="shared" si="3"/>
        <v>0.01</v>
      </c>
      <c r="B37" s="8">
        <f t="shared" si="4"/>
        <v>1.21</v>
      </c>
      <c r="C37" s="10">
        <f t="shared" si="5"/>
        <v>1.21E-2</v>
      </c>
      <c r="D37" s="10">
        <f t="shared" si="6"/>
        <v>1E-4</v>
      </c>
      <c r="E37" s="11">
        <f t="shared" si="6"/>
        <v>1.4641</v>
      </c>
      <c r="K37" s="4">
        <f t="shared" si="7"/>
        <v>100</v>
      </c>
      <c r="L37" s="28">
        <f t="shared" si="8"/>
        <v>0.82644628099173556</v>
      </c>
      <c r="M37" s="17"/>
    </row>
    <row r="38" spans="1:13" ht="15" thickBot="1" x14ac:dyDescent="0.35">
      <c r="A38" s="8">
        <f t="shared" si="3"/>
        <v>5.0000000000000001E-3</v>
      </c>
      <c r="B38" s="8">
        <f t="shared" si="4"/>
        <v>1.1499999999999999</v>
      </c>
      <c r="C38" s="10">
        <f t="shared" si="5"/>
        <v>5.7499999999999999E-3</v>
      </c>
      <c r="D38" s="10">
        <f t="shared" si="6"/>
        <v>2.5000000000000001E-5</v>
      </c>
      <c r="E38" s="11">
        <f t="shared" si="6"/>
        <v>1.3224999999999998</v>
      </c>
      <c r="K38" s="4">
        <f t="shared" si="7"/>
        <v>200</v>
      </c>
      <c r="L38" s="28">
        <f t="shared" si="8"/>
        <v>0.86956521739130443</v>
      </c>
      <c r="M38" s="17"/>
    </row>
    <row r="39" spans="1:13" ht="15" thickBot="1" x14ac:dyDescent="0.35">
      <c r="A39" s="16">
        <f>SUM(A29:A38)</f>
        <v>2.251666666666666</v>
      </c>
      <c r="B39" s="16">
        <f>SUM(B29:B38)</f>
        <v>31.400000000000002</v>
      </c>
      <c r="C39" s="16">
        <f t="shared" ref="C39:D39" si="9">SUM(C29:C38)</f>
        <v>15.222850000000001</v>
      </c>
      <c r="D39" s="16">
        <f t="shared" si="9"/>
        <v>1.4152472222222221</v>
      </c>
      <c r="E39" s="16">
        <f>SUM(E29:E38)</f>
        <v>171.803</v>
      </c>
      <c r="M39" s="17"/>
    </row>
    <row r="41" spans="1:13" x14ac:dyDescent="0.3">
      <c r="A41" s="20" t="s">
        <v>9</v>
      </c>
      <c r="B41" s="21">
        <v>10</v>
      </c>
      <c r="G41" s="1" t="s">
        <v>25</v>
      </c>
      <c r="H41" s="1" t="s">
        <v>26</v>
      </c>
      <c r="I41" s="1" t="s">
        <v>27</v>
      </c>
      <c r="J41" s="1" t="s">
        <v>28</v>
      </c>
      <c r="K41" s="1" t="s">
        <v>29</v>
      </c>
    </row>
    <row r="42" spans="1:13" x14ac:dyDescent="0.3">
      <c r="A42" s="19" t="s">
        <v>10</v>
      </c>
      <c r="B42" s="19">
        <f>CORREL(A29:A38,B29:B38)</f>
        <v>0.99981292026874846</v>
      </c>
      <c r="C42" s="19" t="s">
        <v>11</v>
      </c>
      <c r="D42" s="19">
        <f>ABS(B42)*SQRT((B41-2)/(1-B42^2))</f>
        <v>146.20279814230304</v>
      </c>
      <c r="E42" s="19" t="s">
        <v>12</v>
      </c>
      <c r="F42" s="19">
        <f>_xlfn.T.INV.2T(0.05,B41-2)</f>
        <v>2.3060041352041671</v>
      </c>
      <c r="G42" s="1">
        <f>A29</f>
        <v>1</v>
      </c>
      <c r="H42" s="1">
        <f>D51+D52*G42</f>
        <v>10.095067876486112</v>
      </c>
      <c r="I42" s="1">
        <f>$D$51+$D$52/G42</f>
        <v>10.095067876486112</v>
      </c>
      <c r="J42" s="1">
        <f>$D$51+$D$52*LN(G42)</f>
        <v>1.1188563774719862</v>
      </c>
      <c r="K42" s="1">
        <f>1/($D$51+$D$52*G42)</f>
        <v>9.9058274024015736E-2</v>
      </c>
    </row>
    <row r="43" spans="1:13" x14ac:dyDescent="0.3">
      <c r="G43" s="1">
        <f t="shared" ref="G43:G53" si="10">A30</f>
        <v>0.5</v>
      </c>
      <c r="H43" s="1">
        <f>$D$51+$D$52*G43</f>
        <v>5.6069621269790497</v>
      </c>
      <c r="I43" s="1">
        <f t="shared" ref="I43:I51" si="11">$D$51+$D$52/G43</f>
        <v>19.071279375500239</v>
      </c>
      <c r="J43" s="1">
        <f t="shared" ref="J43:J51" si="12">$D$51+$D$52*LN(G43)</f>
        <v>-5.1029793151794163</v>
      </c>
      <c r="K43" s="1">
        <f t="shared" ref="K43:K51" si="13">1/($D$51+$D$52*G43)</f>
        <v>0.17834969763542627</v>
      </c>
    </row>
    <row r="44" spans="1:13" x14ac:dyDescent="0.3">
      <c r="A44" s="18" t="s">
        <v>20</v>
      </c>
      <c r="G44" s="1">
        <f t="shared" si="10"/>
        <v>0.33333333333333331</v>
      </c>
      <c r="H44" s="1">
        <f t="shared" ref="H44:H51" si="14">$D$51+$D$52*G44</f>
        <v>4.1109268771433616</v>
      </c>
      <c r="I44" s="1">
        <f t="shared" si="11"/>
        <v>28.047490874514367</v>
      </c>
      <c r="J44" s="1">
        <f t="shared" si="12"/>
        <v>-8.7425198810289295</v>
      </c>
      <c r="K44" s="1">
        <f t="shared" si="13"/>
        <v>0.24325414435366682</v>
      </c>
    </row>
    <row r="45" spans="1:13" x14ac:dyDescent="0.3">
      <c r="A45" s="18" t="s">
        <v>21</v>
      </c>
      <c r="G45" s="1">
        <f t="shared" si="10"/>
        <v>0.2</v>
      </c>
      <c r="H45" s="1">
        <f t="shared" si="14"/>
        <v>2.9140986772748114</v>
      </c>
      <c r="I45" s="1">
        <f t="shared" si="11"/>
        <v>45.999913872542621</v>
      </c>
      <c r="J45" s="1">
        <f t="shared" si="12"/>
        <v>-13.327798719068277</v>
      </c>
      <c r="K45" s="1">
        <f t="shared" si="13"/>
        <v>0.34315927864706824</v>
      </c>
    </row>
    <row r="46" spans="1:13" x14ac:dyDescent="0.3">
      <c r="G46" s="1">
        <f t="shared" si="10"/>
        <v>0.1</v>
      </c>
      <c r="H46" s="1">
        <f t="shared" si="14"/>
        <v>2.0164775273733988</v>
      </c>
      <c r="I46" s="1">
        <f t="shared" si="11"/>
        <v>90.880971367613256</v>
      </c>
      <c r="J46" s="1">
        <f t="shared" si="12"/>
        <v>-19.54963441171968</v>
      </c>
      <c r="K46" s="1">
        <f t="shared" si="13"/>
        <v>0.49591427944281086</v>
      </c>
    </row>
    <row r="47" spans="1:13" ht="15" thickBot="1" x14ac:dyDescent="0.35">
      <c r="A47" s="18" t="s">
        <v>13</v>
      </c>
      <c r="G47" s="1">
        <f t="shared" si="10"/>
        <v>0.05</v>
      </c>
      <c r="H47" s="1">
        <f t="shared" si="14"/>
        <v>1.5676669524226925</v>
      </c>
      <c r="I47" s="1">
        <f t="shared" si="11"/>
        <v>180.64308635775453</v>
      </c>
      <c r="J47" s="1">
        <f t="shared" si="12"/>
        <v>-25.771470104371083</v>
      </c>
      <c r="K47" s="1">
        <f t="shared" si="13"/>
        <v>0.63789059178327845</v>
      </c>
    </row>
    <row r="48" spans="1:13" ht="15" thickBot="1" x14ac:dyDescent="0.35">
      <c r="A48" s="16">
        <f>B41</f>
        <v>10</v>
      </c>
      <c r="B48" s="29">
        <f>A39</f>
        <v>2.251666666666666</v>
      </c>
      <c r="D48" s="16">
        <f>B39</f>
        <v>31.400000000000002</v>
      </c>
      <c r="G48" s="1">
        <f t="shared" si="10"/>
        <v>3.3333333333333333E-2</v>
      </c>
      <c r="H48" s="1">
        <f t="shared" si="14"/>
        <v>1.4180634274391237</v>
      </c>
      <c r="I48" s="1">
        <f t="shared" si="11"/>
        <v>270.40520134789585</v>
      </c>
      <c r="J48" s="1">
        <f t="shared" si="12"/>
        <v>-29.411010670220595</v>
      </c>
      <c r="K48" s="1">
        <f t="shared" si="13"/>
        <v>0.7051870746049046</v>
      </c>
    </row>
    <row r="49" spans="1:11" ht="15" thickBot="1" x14ac:dyDescent="0.35">
      <c r="A49" s="16">
        <f>A39</f>
        <v>2.251666666666666</v>
      </c>
      <c r="B49" s="29">
        <f>D39</f>
        <v>1.4152472222222221</v>
      </c>
      <c r="D49" s="16">
        <f>C39</f>
        <v>15.222850000000001</v>
      </c>
      <c r="G49" s="1">
        <f t="shared" si="10"/>
        <v>0.02</v>
      </c>
      <c r="H49" s="1">
        <f t="shared" si="14"/>
        <v>1.2983806074522688</v>
      </c>
      <c r="I49" s="1">
        <f t="shared" si="11"/>
        <v>449.92943132817834</v>
      </c>
      <c r="J49" s="1">
        <f t="shared" si="12"/>
        <v>-33.996289508259942</v>
      </c>
      <c r="K49" s="1">
        <f t="shared" si="13"/>
        <v>0.77019018480431367</v>
      </c>
    </row>
    <row r="50" spans="1:11" ht="15" thickBot="1" x14ac:dyDescent="0.35">
      <c r="G50" s="1">
        <f t="shared" si="10"/>
        <v>0.01</v>
      </c>
      <c r="H50" s="1">
        <f t="shared" si="14"/>
        <v>1.2086184924621275</v>
      </c>
      <c r="I50" s="1">
        <f t="shared" si="11"/>
        <v>898.74000627888461</v>
      </c>
      <c r="J50" s="1">
        <f t="shared" si="12"/>
        <v>-40.218125200911345</v>
      </c>
      <c r="K50" s="1">
        <f t="shared" si="13"/>
        <v>0.82739094779433497</v>
      </c>
    </row>
    <row r="51" spans="1:11" ht="15" thickBot="1" x14ac:dyDescent="0.35">
      <c r="A51" s="3">
        <f t="array" ref="A51:B52">MINVERSE(A48:B49)</f>
        <v>0.15582185339339608</v>
      </c>
      <c r="B51" s="3">
        <v>-0.24791348657318774</v>
      </c>
      <c r="C51" s="1" t="s">
        <v>14</v>
      </c>
      <c r="D51" s="3">
        <f t="array" ref="D51:D52">MMULT(A51:B52,D48:D49)</f>
        <v>1.1188563774719862</v>
      </c>
      <c r="G51" s="1">
        <f t="shared" si="10"/>
        <v>5.0000000000000001E-3</v>
      </c>
      <c r="H51" s="1">
        <f t="shared" si="14"/>
        <v>1.1637374349670568</v>
      </c>
      <c r="I51" s="1">
        <f t="shared" si="11"/>
        <v>1796.3611561802973</v>
      </c>
      <c r="J51" s="1">
        <f t="shared" si="12"/>
        <v>-46.439960893562748</v>
      </c>
      <c r="K51" s="1">
        <f t="shared" si="13"/>
        <v>0.85930036273887511</v>
      </c>
    </row>
    <row r="52" spans="1:11" ht="15" thickBot="1" x14ac:dyDescent="0.35">
      <c r="A52" s="3">
        <v>-0.24791348657318771</v>
      </c>
      <c r="B52" s="3">
        <v>1.101022146142951</v>
      </c>
      <c r="C52" s="1" t="s">
        <v>15</v>
      </c>
      <c r="D52" s="3">
        <v>8.9762114990141271</v>
      </c>
    </row>
    <row r="53" spans="1:11" x14ac:dyDescent="0.3">
      <c r="A53" s="18" t="s">
        <v>31</v>
      </c>
      <c r="B53" s="18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Vseslav Bryachislavich</dc:creator>
  <cp:lastModifiedBy>Vseslav Bryachislavich</cp:lastModifiedBy>
  <dcterms:created xsi:type="dcterms:W3CDTF">2022-12-04T07:54:10Z</dcterms:created>
  <dcterms:modified xsi:type="dcterms:W3CDTF">2022-12-05T17:57:54Z</dcterms:modified>
</cp:coreProperties>
</file>