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_УЧЁБА_\Лабораторные работы\Тервер\"/>
    </mc:Choice>
  </mc:AlternateContent>
  <xr:revisionPtr revIDLastSave="0" documentId="13_ncr:1_{B04294E5-8678-4FC1-8DE4-90E63B3330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17" i="1"/>
  <c r="A34" i="1"/>
  <c r="B33" i="1"/>
  <c r="A33" i="1"/>
  <c r="E38" i="1"/>
  <c r="H38" i="1" s="1"/>
  <c r="B34" i="1"/>
  <c r="A29" i="1"/>
  <c r="U32" i="1"/>
  <c r="U33" i="1" s="1"/>
  <c r="U34" i="1" s="1"/>
  <c r="U36" i="1"/>
  <c r="U37" i="1" s="1"/>
  <c r="U38" i="1" s="1"/>
  <c r="U39" i="1" s="1"/>
  <c r="F25" i="1"/>
  <c r="E25" i="1"/>
  <c r="C37" i="1"/>
  <c r="D25" i="1"/>
  <c r="H19" i="1" l="1"/>
  <c r="D12" i="1"/>
  <c r="D13" i="1"/>
  <c r="B13" i="1"/>
  <c r="A17" i="1" l="1"/>
  <c r="F13" i="1"/>
  <c r="C14" i="1" s="1"/>
  <c r="F14" i="1" s="1"/>
  <c r="B17" i="1" l="1"/>
  <c r="A18" i="1"/>
  <c r="B18" i="1" l="1"/>
  <c r="B19" i="1" s="1"/>
  <c r="C17" i="1"/>
  <c r="D17" i="1"/>
  <c r="E17" i="1" s="1"/>
  <c r="A19" i="1"/>
  <c r="A20" i="1" s="1"/>
  <c r="C18" i="1" l="1"/>
  <c r="D18" i="1"/>
  <c r="E18" i="1" s="1"/>
  <c r="F18" i="1" s="1"/>
  <c r="B29" i="1"/>
  <c r="F17" i="1"/>
  <c r="C19" i="1"/>
  <c r="B20" i="1"/>
  <c r="C20" i="1" s="1"/>
  <c r="B30" i="1"/>
  <c r="A31" i="1"/>
  <c r="D19" i="1"/>
  <c r="C30" i="1" s="1"/>
  <c r="A30" i="1"/>
  <c r="A21" i="1"/>
  <c r="D20" i="1" l="1"/>
  <c r="C31" i="1" s="1"/>
  <c r="A32" i="1"/>
  <c r="E19" i="1"/>
  <c r="F19" i="1" s="1"/>
  <c r="B21" i="1"/>
  <c r="C21" i="1" s="1"/>
  <c r="B31" i="1"/>
  <c r="A22" i="1"/>
  <c r="E20" i="1" l="1"/>
  <c r="F20" i="1" s="1"/>
  <c r="B22" i="1"/>
  <c r="C22" i="1" s="1"/>
  <c r="B32" i="1"/>
  <c r="D21" i="1"/>
  <c r="C32" i="1" s="1"/>
  <c r="A23" i="1"/>
  <c r="E21" i="1" l="1"/>
  <c r="B23" i="1"/>
  <c r="D22" i="1"/>
  <c r="C33" i="1" s="1"/>
  <c r="A24" i="1"/>
  <c r="F21" i="1" l="1"/>
  <c r="D23" i="1"/>
  <c r="C23" i="1"/>
  <c r="B24" i="1"/>
  <c r="E22" i="1"/>
  <c r="F22" i="1" s="1"/>
  <c r="D24" i="1"/>
  <c r="C24" i="1"/>
  <c r="C34" i="1" l="1"/>
  <c r="E23" i="1"/>
  <c r="F23" i="1" s="1"/>
  <c r="E24" i="1"/>
  <c r="F24" i="1" s="1"/>
  <c r="H20" i="1" l="1"/>
  <c r="H21" i="1" s="1"/>
  <c r="D34" i="1" l="1"/>
  <c r="E34" i="1" s="1"/>
  <c r="F34" i="1" s="1"/>
  <c r="G34" i="1" s="1"/>
  <c r="H34" i="1" s="1"/>
  <c r="D32" i="1"/>
  <c r="D29" i="1"/>
  <c r="E29" i="1" s="1"/>
  <c r="F29" i="1" s="1"/>
  <c r="G29" i="1" s="1"/>
  <c r="D30" i="1"/>
  <c r="D33" i="1"/>
  <c r="E33" i="1" s="1"/>
  <c r="E32" i="1"/>
  <c r="D31" i="1"/>
  <c r="E31" i="1" s="1"/>
  <c r="E30" i="1"/>
  <c r="D37" i="1" l="1"/>
  <c r="I33" i="1"/>
  <c r="F33" i="1"/>
  <c r="G33" i="1" s="1"/>
  <c r="H33" i="1" s="1"/>
  <c r="E37" i="1"/>
  <c r="F31" i="1"/>
  <c r="G31" i="1" s="1"/>
  <c r="H31" i="1" s="1"/>
  <c r="I31" i="1"/>
  <c r="H29" i="1"/>
  <c r="I29" i="1"/>
  <c r="I30" i="1"/>
  <c r="F30" i="1"/>
  <c r="G30" i="1" s="1"/>
  <c r="H30" i="1" s="1"/>
  <c r="F32" i="1"/>
  <c r="G32" i="1" s="1"/>
  <c r="H32" i="1" s="1"/>
  <c r="I32" i="1"/>
  <c r="I34" i="1"/>
  <c r="I37" i="1" l="1"/>
</calcChain>
</file>

<file path=xl/sharedStrings.xml><?xml version="1.0" encoding="utf-8"?>
<sst xmlns="http://schemas.openxmlformats.org/spreadsheetml/2006/main" count="39" uniqueCount="38">
  <si>
    <t>Исходные данные</t>
  </si>
  <si>
    <t>Кол-во интервалов</t>
  </si>
  <si>
    <t xml:space="preserve">k= </t>
  </si>
  <si>
    <t>min=</t>
  </si>
  <si>
    <t xml:space="preserve">max= </t>
  </si>
  <si>
    <t xml:space="preserve">Длина интервалов </t>
  </si>
  <si>
    <t>округляем</t>
  </si>
  <si>
    <t>xi</t>
  </si>
  <si>
    <t>xi+1</t>
  </si>
  <si>
    <t>xi*</t>
  </si>
  <si>
    <t>W=</t>
  </si>
  <si>
    <t>Интервальный статистический ряд</t>
  </si>
  <si>
    <t>ni</t>
  </si>
  <si>
    <t>ni/n</t>
  </si>
  <si>
    <t>ni/n/h</t>
  </si>
  <si>
    <t xml:space="preserve">h = </t>
  </si>
  <si>
    <t>n =</t>
  </si>
  <si>
    <t>Выборочное среднее</t>
  </si>
  <si>
    <t>x-ср=</t>
  </si>
  <si>
    <t>Dв=</t>
  </si>
  <si>
    <t>s2=</t>
  </si>
  <si>
    <t>s=</t>
  </si>
  <si>
    <t>Выборочная дисперсия</t>
  </si>
  <si>
    <t>несмещенную оценку дисперсии</t>
  </si>
  <si>
    <t>оценку среднего квадратического отклонения</t>
  </si>
  <si>
    <t>Проверка гипотезы о законе распределения по критерию Пирсона</t>
  </si>
  <si>
    <t>[xi;</t>
  </si>
  <si>
    <t>xi+1)</t>
  </si>
  <si>
    <t>pi</t>
  </si>
  <si>
    <t>ni-n*pi</t>
  </si>
  <si>
    <t>(ni-n*pi)2/npi</t>
  </si>
  <si>
    <t>n*pi</t>
  </si>
  <si>
    <t xml:space="preserve">X2Расч = </t>
  </si>
  <si>
    <t xml:space="preserve">X2Крит = </t>
  </si>
  <si>
    <t>Fn*(x)</t>
  </si>
  <si>
    <r>
      <t>(ni-n*pi)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</si>
  <si>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ni</t>
    </r>
    <r>
      <rPr>
        <vertAlign val="super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/npi</t>
    </r>
  </si>
  <si>
    <t xml:space="preserve">k-r-2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</si>
</sst>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>
        <c:manualLayout>
          <c:xMode val="edge"/>
          <c:yMode val="edge"/>
          <c:x val="0.184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37.1</c:v>
                </c:pt>
                <c:pt idx="1">
                  <c:v>41.300000000000004</c:v>
                </c:pt>
                <c:pt idx="2">
                  <c:v>45.500000000000007</c:v>
                </c:pt>
                <c:pt idx="3">
                  <c:v>49.70000000000001</c:v>
                </c:pt>
                <c:pt idx="4">
                  <c:v>53.900000000000013</c:v>
                </c:pt>
                <c:pt idx="5">
                  <c:v>58.100000000000016</c:v>
                </c:pt>
                <c:pt idx="6">
                  <c:v>62.300000000000018</c:v>
                </c:pt>
                <c:pt idx="7">
                  <c:v>66.500000000000028</c:v>
                </c:pt>
              </c:numCache>
            </c:numRef>
          </c:cat>
          <c:val>
            <c:numRef>
              <c:f>Лист1!$F$17:$F$24</c:f>
              <c:numCache>
                <c:formatCode>0.000</c:formatCode>
                <c:ptCount val="8"/>
                <c:pt idx="0">
                  <c:v>4.7619047619047632E-3</c:v>
                </c:pt>
                <c:pt idx="1">
                  <c:v>9.5238095238095264E-3</c:v>
                </c:pt>
                <c:pt idx="2">
                  <c:v>3.333333333333334E-2</c:v>
                </c:pt>
                <c:pt idx="3">
                  <c:v>3.095238095238096E-2</c:v>
                </c:pt>
                <c:pt idx="4">
                  <c:v>6.9047619047619052E-2</c:v>
                </c:pt>
                <c:pt idx="5">
                  <c:v>6.666666666666668E-2</c:v>
                </c:pt>
                <c:pt idx="6">
                  <c:v>1.4285714285714287E-2</c:v>
                </c:pt>
                <c:pt idx="7">
                  <c:v>9.5238095238095264E-3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8-46BF-AB01-6ECE5C0F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68"/>
        <c:axId val="428572848"/>
        <c:axId val="428573632"/>
      </c:barChart>
      <c:catAx>
        <c:axId val="4285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73632"/>
        <c:crosses val="autoZero"/>
        <c:auto val="1"/>
        <c:lblAlgn val="ctr"/>
        <c:lblOffset val="100"/>
        <c:noMultiLvlLbl val="0"/>
      </c:catAx>
      <c:valAx>
        <c:axId val="4285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Fn*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  <a:prstDash val="sysDash"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37.1</c:v>
                </c:pt>
                <c:pt idx="1">
                  <c:v>41.300000000000004</c:v>
                </c:pt>
                <c:pt idx="2">
                  <c:v>45.500000000000007</c:v>
                </c:pt>
                <c:pt idx="3">
                  <c:v>49.70000000000001</c:v>
                </c:pt>
                <c:pt idx="4">
                  <c:v>53.900000000000013</c:v>
                </c:pt>
                <c:pt idx="5">
                  <c:v>58.100000000000016</c:v>
                </c:pt>
                <c:pt idx="6">
                  <c:v>62.300000000000018</c:v>
                </c:pt>
                <c:pt idx="7">
                  <c:v>66.500000000000028</c:v>
                </c:pt>
              </c:numCache>
            </c:numRef>
          </c:cat>
          <c:val>
            <c:numRef>
              <c:f>Лист1!$U$32:$U$39</c:f>
              <c:numCache>
                <c:formatCode>General</c:formatCode>
                <c:ptCount val="8"/>
                <c:pt idx="0">
                  <c:v>0.02</c:v>
                </c:pt>
                <c:pt idx="1">
                  <c:v>0.06</c:v>
                </c:pt>
                <c:pt idx="2">
                  <c:v>0.2</c:v>
                </c:pt>
                <c:pt idx="3">
                  <c:v>0.65</c:v>
                </c:pt>
                <c:pt idx="4">
                  <c:v>0.94</c:v>
                </c:pt>
                <c:pt idx="5">
                  <c:v>1.22</c:v>
                </c:pt>
                <c:pt idx="6">
                  <c:v>1.28</c:v>
                </c:pt>
                <c:pt idx="7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E-4EA3-84B0-7242D24A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1990551408"/>
        <c:axId val="1990552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strCache>
                      <c:ptCount val="8"/>
                      <c:pt idx="0">
                        <c:v>37,1</c:v>
                      </c:pt>
                      <c:pt idx="1">
                        <c:v>41,3</c:v>
                      </c:pt>
                      <c:pt idx="2">
                        <c:v>45,5</c:v>
                      </c:pt>
                      <c:pt idx="3">
                        <c:v>49,7</c:v>
                      </c:pt>
                      <c:pt idx="4">
                        <c:v>53,9</c:v>
                      </c:pt>
                      <c:pt idx="5">
                        <c:v>58,1</c:v>
                      </c:pt>
                      <c:pt idx="6">
                        <c:v>62,3</c:v>
                      </c:pt>
                      <c:pt idx="7">
                        <c:v>66,5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37.1</c:v>
                      </c:pt>
                      <c:pt idx="1">
                        <c:v>41.300000000000004</c:v>
                      </c:pt>
                      <c:pt idx="2">
                        <c:v>45.500000000000007</c:v>
                      </c:pt>
                      <c:pt idx="3">
                        <c:v>49.70000000000001</c:v>
                      </c:pt>
                      <c:pt idx="4">
                        <c:v>53.900000000000013</c:v>
                      </c:pt>
                      <c:pt idx="5">
                        <c:v>58.100000000000016</c:v>
                      </c:pt>
                      <c:pt idx="6">
                        <c:v>62.300000000000018</c:v>
                      </c:pt>
                      <c:pt idx="7">
                        <c:v>66.500000000000028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C2AE-4EA3-84B0-7242D24AE9EF}"/>
                  </c:ext>
                </c:extLst>
              </c15:ser>
            </c15:filteredBarSeries>
          </c:ext>
        </c:extLst>
      </c:barChart>
      <c:catAx>
        <c:axId val="19905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552240"/>
        <c:crosses val="autoZero"/>
        <c:auto val="1"/>
        <c:lblAlgn val="l"/>
        <c:lblOffset val="100"/>
        <c:noMultiLvlLbl val="0"/>
      </c:catAx>
      <c:valAx>
        <c:axId val="19905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5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121920</xdr:rowOff>
    </xdr:from>
    <xdr:to>
      <xdr:col>18</xdr:col>
      <xdr:colOff>190500</xdr:colOff>
      <xdr:row>16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320040</xdr:colOff>
      <xdr:row>18</xdr:row>
      <xdr:rowOff>160020</xdr:rowOff>
    </xdr:from>
    <xdr:to>
      <xdr:col>22</xdr:col>
      <xdr:colOff>205740</xdr:colOff>
      <xdr:row>27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774680" y="3451860"/>
          <a:ext cx="2933700" cy="16459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</a:t>
          </a:r>
          <a:r>
            <a:rPr lang="en-US" sz="1100" baseline="0"/>
            <a:t>0      </a:t>
          </a:r>
          <a:r>
            <a:rPr lang="ru-RU" sz="1100" baseline="0"/>
            <a:t>  при            </a:t>
          </a:r>
          <a:r>
            <a:rPr lang="en-US" sz="1100" baseline="0"/>
            <a:t>x &lt;=</a:t>
          </a:r>
          <a:r>
            <a:rPr lang="ru-RU" sz="1100" baseline="0"/>
            <a:t>37,1</a:t>
          </a:r>
          <a:endParaRPr lang="en-US" sz="1100"/>
        </a:p>
        <a:p>
          <a:r>
            <a:rPr lang="en-US" sz="1100"/>
            <a:t>                </a:t>
          </a:r>
          <a:r>
            <a:rPr lang="ru-RU" sz="1100"/>
            <a:t>0,02</a:t>
          </a:r>
          <a:r>
            <a:rPr lang="en-US" sz="1100"/>
            <a:t>  </a:t>
          </a:r>
          <a:r>
            <a:rPr lang="ru-RU" sz="1100"/>
            <a:t>при</a:t>
          </a:r>
          <a:r>
            <a:rPr lang="ru-RU" sz="1100" baseline="0"/>
            <a:t> 37,1 </a:t>
          </a:r>
          <a:r>
            <a:rPr lang="en-US" sz="1100" baseline="0"/>
            <a:t>&lt;x &lt;=</a:t>
          </a:r>
          <a:r>
            <a:rPr lang="ru-RU" sz="1100" baseline="0"/>
            <a:t>41,3</a:t>
          </a:r>
          <a:endParaRPr lang="en-US" sz="1100" baseline="0"/>
        </a:p>
        <a:p>
          <a:r>
            <a:rPr lang="en-US" sz="1100" baseline="0"/>
            <a:t>  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41,3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&lt;x &lt;=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45,5</a:t>
          </a:r>
          <a:endParaRPr lang="ru-RU">
            <a:effectLst/>
          </a:endParaRPr>
        </a:p>
        <a:p>
          <a:pPr eaLnBrk="1" fontAlgn="auto" latinLnBrk="0" hangingPunct="1"/>
          <a:r>
            <a:rPr lang="en-US" sz="1100"/>
            <a:t>                0,</a:t>
          </a:r>
          <a:r>
            <a:rPr lang="ru-RU" sz="1100"/>
            <a:t>2</a:t>
          </a:r>
          <a:r>
            <a:rPr lang="en-US" sz="1100"/>
            <a:t>  </a:t>
          </a:r>
          <a:r>
            <a:rPr lang="ru-RU" sz="1100"/>
            <a:t> 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45,5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&lt;x &lt;=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49,7</a:t>
          </a:r>
          <a:endParaRPr lang="ru-RU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Fn*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    </a:t>
          </a:r>
          <a:r>
            <a:rPr lang="en-US" sz="1100"/>
            <a:t>0, </a:t>
          </a:r>
          <a:r>
            <a:rPr lang="ru-RU" sz="1100"/>
            <a:t>33</a:t>
          </a:r>
          <a:r>
            <a:rPr lang="en-US" sz="1100"/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49,7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&lt;x &lt;=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53,9</a:t>
          </a:r>
          <a:endParaRPr lang="ru-RU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53,9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&lt;x &lt;=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58,1</a:t>
          </a:r>
          <a:endParaRPr lang="ru-RU">
            <a:effectLst/>
          </a:endParaRPr>
        </a:p>
        <a:p>
          <a:pPr eaLnBrk="1" fontAlgn="auto" latinLnBrk="0" hangingPunct="1"/>
          <a:r>
            <a:rPr lang="en-US" sz="1100"/>
            <a:t>  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при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58,1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&lt;x &lt;=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62,3</a:t>
          </a:r>
          <a:endParaRPr lang="ru-R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0,96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62,3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&lt;x &lt;=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66,5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1   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при      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66,5</a:t>
          </a:r>
          <a:endParaRPr lang="ru-R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18</xdr:col>
      <xdr:colOff>160021</xdr:colOff>
      <xdr:row>19</xdr:row>
      <xdr:rowOff>22860</xdr:rowOff>
    </xdr:from>
    <xdr:to>
      <xdr:col>18</xdr:col>
      <xdr:colOff>342901</xdr:colOff>
      <xdr:row>27</xdr:row>
      <xdr:rowOff>121920</xdr:rowOff>
    </xdr:to>
    <xdr:sp macro="" textlink="">
      <xdr:nvSpPr>
        <xdr:cNvPr id="6" name="Левая фигурная скобк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224261" y="3497580"/>
          <a:ext cx="182880" cy="1562100"/>
        </a:xfrm>
        <a:prstGeom prst="leftBrace">
          <a:avLst>
            <a:gd name="adj1" fmla="val 8333"/>
            <a:gd name="adj2" fmla="val 50488"/>
          </a:avLst>
        </a:prstGeom>
        <a:noFill/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533400</xdr:colOff>
      <xdr:row>38</xdr:row>
      <xdr:rowOff>167640</xdr:rowOff>
    </xdr:from>
    <xdr:to>
      <xdr:col>11</xdr:col>
      <xdr:colOff>99060</xdr:colOff>
      <xdr:row>44</xdr:row>
      <xdr:rowOff>137160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6387A6-8AB9-4D45-A4E6-FEF4440D4A14}"/>
                </a:ext>
              </a:extLst>
            </xdr:cNvPr>
            <xdr:cNvSpPr txBox="1"/>
          </xdr:nvSpPr>
          <xdr:spPr>
            <a:xfrm>
              <a:off x="4282440" y="7139940"/>
              <a:ext cx="2613660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</m:nary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E37</a:t>
              </a:r>
              <a:endParaRPr lang="ru-BY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37</m:t>
                        </m:r>
                      </m:e>
                    </m:nary>
                  </m:oMath>
                </m:oMathPara>
              </a14:m>
              <a:endParaRPr lang="ru-BY">
                <a:effectLst/>
              </a:endParaRPr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n = I37 = H37 + n</a:t>
              </a:r>
              <a:endParaRPr lang="ru-BY">
                <a:effectLst/>
              </a:endParaRPr>
            </a:p>
            <a:p>
              <a:endParaRPr lang="ru-B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6387A6-8AB9-4D45-A4E6-FEF4440D4A14}"/>
                </a:ext>
              </a:extLst>
            </xdr:cNvPr>
            <xdr:cNvSpPr txBox="1"/>
          </xdr:nvSpPr>
          <xdr:spPr>
            <a:xfrm>
              <a:off x="4282440" y="7139940"/>
              <a:ext cx="2613660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^𝑘▒〖𝑛𝑝_𝑖=𝑛〗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E37</a:t>
              </a:r>
              <a:endParaRPr lang="ru-BY">
                <a:effectLst/>
              </a:endParaRPr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2= ∑_(𝑖=1)^𝑘▒〖〖(𝑛_𝑖  − 𝑛𝑝_𝑖  )〗^2/(𝑛𝑝_𝑖 )=𝐻3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ru-BY">
                <a:effectLst/>
              </a:endParaRPr>
            </a:p>
            <a:p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^𝑘▒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n = I37 = H37 + n</a:t>
              </a:r>
              <a:endParaRPr lang="ru-BY">
                <a:effectLst/>
              </a:endParaRPr>
            </a:p>
            <a:p>
              <a:endParaRPr lang="ru-BY" sz="1100"/>
            </a:p>
          </xdr:txBody>
        </xdr:sp>
      </mc:Fallback>
    </mc:AlternateContent>
    <xdr:clientData/>
  </xdr:twoCellAnchor>
  <xdr:twoCellAnchor>
    <xdr:from>
      <xdr:col>13</xdr:col>
      <xdr:colOff>259080</xdr:colOff>
      <xdr:row>28</xdr:row>
      <xdr:rowOff>167640</xdr:rowOff>
    </xdr:from>
    <xdr:to>
      <xdr:col>19</xdr:col>
      <xdr:colOff>601980</xdr:colOff>
      <xdr:row>41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406BD3-F4CC-4B33-B30E-7F6776126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6" zoomScaleNormal="100" workbookViewId="0">
      <selection activeCell="G35" sqref="G35"/>
    </sheetView>
  </sheetViews>
  <sheetFormatPr defaultRowHeight="15.6" x14ac:dyDescent="0.3"/>
  <cols>
    <col min="1" max="1" width="9" style="1" bestFit="1" customWidth="1"/>
    <col min="2" max="2" width="13.33203125" style="1" bestFit="1" customWidth="1"/>
    <col min="3" max="3" width="9" style="1" bestFit="1" customWidth="1"/>
    <col min="4" max="4" width="9.6640625" style="1" customWidth="1"/>
    <col min="5" max="5" width="9" style="1" bestFit="1" customWidth="1"/>
    <col min="6" max="6" width="9.5546875" style="1" bestFit="1" customWidth="1"/>
    <col min="7" max="10" width="9" style="1" bestFit="1" customWidth="1"/>
    <col min="11" max="20" width="8.88671875" style="1"/>
    <col min="21" max="21" width="9" style="1" bestFit="1" customWidth="1"/>
    <col min="22" max="16384" width="8.88671875" style="1"/>
  </cols>
  <sheetData>
    <row r="1" spans="1:10" x14ac:dyDescent="0.3">
      <c r="A1" s="1" t="s">
        <v>0</v>
      </c>
    </row>
    <row r="2" spans="1:10" x14ac:dyDescent="0.3">
      <c r="A2" s="5">
        <v>46</v>
      </c>
      <c r="B2" s="5">
        <v>61</v>
      </c>
      <c r="C2" s="5">
        <v>53</v>
      </c>
      <c r="D2" s="5">
        <v>44</v>
      </c>
      <c r="E2" s="5">
        <v>59</v>
      </c>
      <c r="F2" s="5">
        <v>49</v>
      </c>
      <c r="G2" s="5">
        <v>56</v>
      </c>
      <c r="H2" s="5">
        <v>59</v>
      </c>
      <c r="I2" s="5">
        <v>56</v>
      </c>
      <c r="J2" s="5">
        <v>58</v>
      </c>
    </row>
    <row r="3" spans="1:10" x14ac:dyDescent="0.3">
      <c r="A3" s="5">
        <v>53</v>
      </c>
      <c r="B3" s="5">
        <v>53</v>
      </c>
      <c r="C3" s="5">
        <v>55</v>
      </c>
      <c r="D3" s="5">
        <v>44</v>
      </c>
      <c r="E3" s="5">
        <v>63</v>
      </c>
      <c r="F3" s="5">
        <v>53</v>
      </c>
      <c r="G3" s="5">
        <v>67</v>
      </c>
      <c r="H3" s="5">
        <v>64</v>
      </c>
      <c r="I3" s="5">
        <v>46</v>
      </c>
      <c r="J3" s="5">
        <v>43</v>
      </c>
    </row>
    <row r="4" spans="1:10" x14ac:dyDescent="0.3">
      <c r="A4" s="5">
        <v>54</v>
      </c>
      <c r="B4" s="5">
        <v>59</v>
      </c>
      <c r="C4" s="5">
        <v>52</v>
      </c>
      <c r="D4" s="5">
        <v>56</v>
      </c>
      <c r="E4" s="5">
        <v>53</v>
      </c>
      <c r="F4" s="5">
        <v>54</v>
      </c>
      <c r="G4" s="5">
        <v>47</v>
      </c>
      <c r="H4" s="5">
        <v>59</v>
      </c>
      <c r="I4" s="5">
        <v>56</v>
      </c>
      <c r="J4" s="5">
        <v>49</v>
      </c>
    </row>
    <row r="5" spans="1:10" x14ac:dyDescent="0.3">
      <c r="A5" s="5">
        <v>58</v>
      </c>
      <c r="B5" s="5">
        <v>52</v>
      </c>
      <c r="C5" s="5">
        <v>48</v>
      </c>
      <c r="D5" s="5">
        <v>67</v>
      </c>
      <c r="E5" s="5">
        <v>48</v>
      </c>
      <c r="F5" s="5">
        <v>52</v>
      </c>
      <c r="G5" s="5">
        <v>52</v>
      </c>
      <c r="H5" s="5">
        <v>52</v>
      </c>
      <c r="I5" s="5">
        <v>58</v>
      </c>
      <c r="J5" s="5">
        <v>63</v>
      </c>
    </row>
    <row r="6" spans="1:10" x14ac:dyDescent="0.3">
      <c r="A6" s="5">
        <v>55</v>
      </c>
      <c r="B6" s="5">
        <v>53</v>
      </c>
      <c r="C6" s="5">
        <v>48</v>
      </c>
      <c r="D6" s="5">
        <v>57</v>
      </c>
      <c r="E6" s="5">
        <v>47</v>
      </c>
      <c r="F6" s="5">
        <v>53</v>
      </c>
      <c r="G6" s="5">
        <v>55</v>
      </c>
      <c r="H6" s="5">
        <v>51</v>
      </c>
      <c r="I6" s="5">
        <v>60</v>
      </c>
      <c r="J6" s="5">
        <v>47</v>
      </c>
    </row>
    <row r="7" spans="1:10" x14ac:dyDescent="0.3">
      <c r="A7" s="5">
        <v>56</v>
      </c>
      <c r="B7" s="5">
        <v>47</v>
      </c>
      <c r="C7" s="5">
        <v>54</v>
      </c>
      <c r="D7" s="5">
        <v>49</v>
      </c>
      <c r="E7" s="5">
        <v>59</v>
      </c>
      <c r="F7" s="5">
        <v>56</v>
      </c>
      <c r="G7" s="5">
        <v>58</v>
      </c>
      <c r="H7" s="5">
        <v>64</v>
      </c>
      <c r="I7" s="5">
        <v>50</v>
      </c>
      <c r="J7" s="5">
        <v>45</v>
      </c>
    </row>
    <row r="8" spans="1:10" x14ac:dyDescent="0.3">
      <c r="A8" s="5">
        <v>58</v>
      </c>
      <c r="B8" s="5">
        <v>51</v>
      </c>
      <c r="C8" s="5">
        <v>60</v>
      </c>
      <c r="D8" s="5">
        <v>49</v>
      </c>
      <c r="E8" s="5">
        <v>47</v>
      </c>
      <c r="F8" s="5">
        <v>46</v>
      </c>
      <c r="G8" s="5">
        <v>43</v>
      </c>
      <c r="H8" s="5">
        <v>58</v>
      </c>
      <c r="I8" s="5">
        <v>47</v>
      </c>
      <c r="J8" s="5">
        <v>59</v>
      </c>
    </row>
    <row r="9" spans="1:10" x14ac:dyDescent="0.3">
      <c r="A9" s="5">
        <v>58</v>
      </c>
      <c r="B9" s="5">
        <v>43</v>
      </c>
      <c r="C9" s="5">
        <v>58</v>
      </c>
      <c r="D9" s="5">
        <v>52</v>
      </c>
      <c r="E9" s="5">
        <v>59</v>
      </c>
      <c r="F9" s="5">
        <v>56</v>
      </c>
      <c r="G9" s="5">
        <v>39</v>
      </c>
      <c r="H9" s="5">
        <v>63</v>
      </c>
      <c r="I9" s="5">
        <v>49</v>
      </c>
      <c r="J9" s="5">
        <v>48</v>
      </c>
    </row>
    <row r="10" spans="1:10" x14ac:dyDescent="0.3">
      <c r="A10" s="5">
        <v>57</v>
      </c>
      <c r="B10" s="5">
        <v>46</v>
      </c>
      <c r="C10" s="5">
        <v>65</v>
      </c>
      <c r="D10" s="5">
        <v>68</v>
      </c>
      <c r="E10" s="5">
        <v>46</v>
      </c>
      <c r="F10" s="5">
        <v>48</v>
      </c>
      <c r="G10" s="5">
        <v>57</v>
      </c>
      <c r="H10" s="5">
        <v>54</v>
      </c>
      <c r="I10" s="5">
        <v>52</v>
      </c>
      <c r="J10" s="5">
        <v>35</v>
      </c>
    </row>
    <row r="11" spans="1:10" x14ac:dyDescent="0.3">
      <c r="A11" s="5">
        <v>52</v>
      </c>
      <c r="B11" s="5">
        <v>53</v>
      </c>
      <c r="C11" s="5">
        <v>54</v>
      </c>
      <c r="D11" s="5">
        <v>55</v>
      </c>
      <c r="E11" s="5">
        <v>55</v>
      </c>
      <c r="F11" s="5">
        <v>52</v>
      </c>
      <c r="G11" s="5">
        <v>55</v>
      </c>
      <c r="H11" s="5">
        <v>57</v>
      </c>
      <c r="I11" s="5">
        <v>42</v>
      </c>
      <c r="J11" s="5">
        <v>53</v>
      </c>
    </row>
    <row r="12" spans="1:10" x14ac:dyDescent="0.3">
      <c r="A12" s="1" t="s">
        <v>1</v>
      </c>
      <c r="C12" s="1" t="s">
        <v>2</v>
      </c>
      <c r="D12" s="1">
        <f>ROUND(1+LOG(100,2),0)</f>
        <v>8</v>
      </c>
    </row>
    <row r="13" spans="1:10" x14ac:dyDescent="0.3">
      <c r="A13" s="1" t="s">
        <v>3</v>
      </c>
      <c r="B13" s="1">
        <f>MIN(A2:J11)</f>
        <v>35</v>
      </c>
      <c r="C13" s="1" t="s">
        <v>4</v>
      </c>
      <c r="D13" s="1">
        <f>MAX(A2:J11)</f>
        <v>68</v>
      </c>
      <c r="E13" s="1" t="s">
        <v>10</v>
      </c>
      <c r="F13" s="1">
        <f>D13-B13</f>
        <v>33</v>
      </c>
      <c r="G13" s="1" t="s">
        <v>16</v>
      </c>
      <c r="H13" s="1">
        <v>100</v>
      </c>
    </row>
    <row r="14" spans="1:10" x14ac:dyDescent="0.3">
      <c r="A14" s="1" t="s">
        <v>5</v>
      </c>
      <c r="C14" s="1">
        <f>F13/D12</f>
        <v>4.125</v>
      </c>
      <c r="D14" s="1" t="s">
        <v>6</v>
      </c>
      <c r="E14" s="1" t="s">
        <v>15</v>
      </c>
      <c r="F14" s="1">
        <f>ROUNDUP(C14,1)</f>
        <v>4.1999999999999993</v>
      </c>
    </row>
    <row r="15" spans="1:10" x14ac:dyDescent="0.3">
      <c r="A15" s="1" t="s">
        <v>11</v>
      </c>
    </row>
    <row r="16" spans="1:10" x14ac:dyDescent="0.3">
      <c r="A16" s="1" t="s">
        <v>7</v>
      </c>
      <c r="B16" s="1" t="s">
        <v>8</v>
      </c>
      <c r="C16" s="1" t="s">
        <v>9</v>
      </c>
      <c r="D16" s="1" t="s">
        <v>12</v>
      </c>
      <c r="E16" s="1" t="s">
        <v>13</v>
      </c>
      <c r="F16" s="1" t="s">
        <v>14</v>
      </c>
      <c r="G16" s="1" t="s">
        <v>17</v>
      </c>
    </row>
    <row r="17" spans="1:21" x14ac:dyDescent="0.3">
      <c r="A17" s="1">
        <f>B13</f>
        <v>35</v>
      </c>
      <c r="B17" s="1">
        <f>A17+$F$14</f>
        <v>39.200000000000003</v>
      </c>
      <c r="C17" s="1">
        <f t="shared" ref="C17:C24" si="0">(A17+B17)/2</f>
        <v>37.1</v>
      </c>
      <c r="D17" s="1">
        <f>COUNTIFS($A$2:$J$11,"&gt;="&amp;A17,$A$2:$J$11,"&lt;"&amp;B17)</f>
        <v>2</v>
      </c>
      <c r="E17" s="1">
        <f xml:space="preserve"> D17/$H$13</f>
        <v>0.02</v>
      </c>
      <c r="F17" s="2">
        <f>E17/$F$14</f>
        <v>4.7619047619047632E-3</v>
      </c>
      <c r="G17" s="3" t="s">
        <v>18</v>
      </c>
      <c r="H17" s="1">
        <f>SUMPRODUCT(C17:C24,D17:D24)/100</f>
        <v>53.522000000000006</v>
      </c>
    </row>
    <row r="18" spans="1:21" x14ac:dyDescent="0.3">
      <c r="A18" s="1">
        <f>A17+$F$14</f>
        <v>39.200000000000003</v>
      </c>
      <c r="B18" s="1">
        <f>B17+$F$14</f>
        <v>43.400000000000006</v>
      </c>
      <c r="C18" s="1">
        <f t="shared" si="0"/>
        <v>41.300000000000004</v>
      </c>
      <c r="D18" s="1">
        <f>COUNTIFS($A$2:$J$11,"&gt;="&amp;A18,$A$2:$J$11,"&lt;"&amp;B18)</f>
        <v>4</v>
      </c>
      <c r="E18" s="1">
        <f t="shared" ref="E18:E24" si="1" xml:space="preserve"> D18/$H$13</f>
        <v>0.04</v>
      </c>
      <c r="F18" s="2">
        <f t="shared" ref="F18:F24" si="2">E18/$F$14</f>
        <v>9.5238095238095264E-3</v>
      </c>
      <c r="G18" s="3"/>
      <c r="H18" s="1" t="s">
        <v>22</v>
      </c>
    </row>
    <row r="19" spans="1:21" x14ac:dyDescent="0.3">
      <c r="A19" s="1">
        <f t="shared" ref="A19:A24" si="3">A18+$F$14</f>
        <v>43.400000000000006</v>
      </c>
      <c r="B19" s="1">
        <f t="shared" ref="B19:B24" si="4">B18+$F$14</f>
        <v>47.600000000000009</v>
      </c>
      <c r="C19" s="1">
        <f t="shared" si="0"/>
        <v>45.500000000000007</v>
      </c>
      <c r="D19" s="1">
        <f>COUNTIFS($A$2:$J$11,"&gt;="&amp;A19,$A$2:$J$11,"&lt;"&amp;B19)</f>
        <v>14</v>
      </c>
      <c r="E19" s="1">
        <f t="shared" si="1"/>
        <v>0.14000000000000001</v>
      </c>
      <c r="F19" s="2">
        <f t="shared" si="2"/>
        <v>3.333333333333334E-2</v>
      </c>
      <c r="G19" s="3" t="s">
        <v>19</v>
      </c>
      <c r="H19" s="1">
        <f>SUMPRODUCT(C17:C24,C17:C24,D17:D24)/100-H17*H17</f>
        <v>39.547116000001097</v>
      </c>
    </row>
    <row r="20" spans="1:21" x14ac:dyDescent="0.3">
      <c r="A20" s="1">
        <f t="shared" si="3"/>
        <v>47.600000000000009</v>
      </c>
      <c r="B20" s="1">
        <f t="shared" si="4"/>
        <v>51.800000000000011</v>
      </c>
      <c r="C20" s="1">
        <f t="shared" si="0"/>
        <v>49.70000000000001</v>
      </c>
      <c r="D20" s="1">
        <f>COUNTIFS($A$2:$J$11,"&gt;="&amp;A20,$A$2:$J$11,"&lt;"&amp;B20)</f>
        <v>13</v>
      </c>
      <c r="E20" s="1">
        <f t="shared" si="1"/>
        <v>0.13</v>
      </c>
      <c r="F20" s="2">
        <f t="shared" si="2"/>
        <v>3.095238095238096E-2</v>
      </c>
      <c r="G20" s="3" t="s">
        <v>20</v>
      </c>
      <c r="H20" s="1">
        <f>H19*100/99</f>
        <v>39.946581818182928</v>
      </c>
      <c r="I20" s="1" t="s">
        <v>23</v>
      </c>
    </row>
    <row r="21" spans="1:21" x14ac:dyDescent="0.3">
      <c r="A21" s="1">
        <f t="shared" si="3"/>
        <v>51.800000000000011</v>
      </c>
      <c r="B21" s="1">
        <f t="shared" si="4"/>
        <v>56.000000000000014</v>
      </c>
      <c r="C21" s="1">
        <f t="shared" si="0"/>
        <v>53.900000000000013</v>
      </c>
      <c r="D21" s="1">
        <f>COUNTIFS($A$2:$J$11,"&gt;="&amp;A21,$A$2:$J$11,"&lt;"&amp;B21)</f>
        <v>29</v>
      </c>
      <c r="E21" s="1">
        <f t="shared" si="1"/>
        <v>0.28999999999999998</v>
      </c>
      <c r="F21" s="2">
        <f t="shared" si="2"/>
        <v>6.9047619047619052E-2</v>
      </c>
      <c r="G21" s="3" t="s">
        <v>21</v>
      </c>
      <c r="H21" s="1">
        <f>SQRT(H20)</f>
        <v>6.320330831387146</v>
      </c>
      <c r="I21" s="1" t="s">
        <v>24</v>
      </c>
    </row>
    <row r="22" spans="1:21" x14ac:dyDescent="0.3">
      <c r="A22" s="1">
        <f t="shared" si="3"/>
        <v>56.000000000000014</v>
      </c>
      <c r="B22" s="1">
        <f t="shared" si="4"/>
        <v>60.200000000000017</v>
      </c>
      <c r="C22" s="1">
        <f t="shared" si="0"/>
        <v>58.100000000000016</v>
      </c>
      <c r="D22" s="1">
        <f t="shared" ref="D22:D23" si="5">COUNTIFS($A$2:$J$11,"&gt;="&amp;A22,$A$2:$J$11,"&lt;"&amp;B22)</f>
        <v>28</v>
      </c>
      <c r="E22" s="1">
        <f t="shared" si="1"/>
        <v>0.28000000000000003</v>
      </c>
      <c r="F22" s="2">
        <f t="shared" si="2"/>
        <v>6.666666666666668E-2</v>
      </c>
    </row>
    <row r="23" spans="1:21" x14ac:dyDescent="0.3">
      <c r="A23" s="1">
        <f t="shared" si="3"/>
        <v>60.200000000000017</v>
      </c>
      <c r="B23" s="1">
        <f t="shared" si="4"/>
        <v>64.40000000000002</v>
      </c>
      <c r="C23" s="1">
        <f t="shared" si="0"/>
        <v>62.300000000000018</v>
      </c>
      <c r="D23" s="1">
        <f t="shared" si="5"/>
        <v>6</v>
      </c>
      <c r="E23" s="1">
        <f t="shared" si="1"/>
        <v>0.06</v>
      </c>
      <c r="F23" s="2">
        <f t="shared" si="2"/>
        <v>1.4285714285714287E-2</v>
      </c>
    </row>
    <row r="24" spans="1:21" x14ac:dyDescent="0.3">
      <c r="A24" s="1">
        <f t="shared" si="3"/>
        <v>64.40000000000002</v>
      </c>
      <c r="B24" s="1">
        <f t="shared" si="4"/>
        <v>68.600000000000023</v>
      </c>
      <c r="C24" s="1">
        <f t="shared" si="0"/>
        <v>66.500000000000028</v>
      </c>
      <c r="D24" s="1">
        <f>COUNTIFS($A$2:$J$11,"&gt;="&amp;A24,$A$2:$J$11,"&lt;"&amp;B24)</f>
        <v>4</v>
      </c>
      <c r="E24" s="1">
        <f t="shared" si="1"/>
        <v>0.04</v>
      </c>
      <c r="F24" s="2">
        <f t="shared" si="2"/>
        <v>9.5238095238095264E-3</v>
      </c>
    </row>
    <row r="25" spans="1:21" x14ac:dyDescent="0.3">
      <c r="D25" s="1">
        <f>SUM(D17:D24)</f>
        <v>100</v>
      </c>
      <c r="E25" s="1">
        <f t="shared" ref="E25" si="6">SUM(E17:E24)</f>
        <v>1</v>
      </c>
      <c r="F25" s="1">
        <f>SUM(F17:F24)*F14</f>
        <v>1</v>
      </c>
    </row>
    <row r="26" spans="1:21" x14ac:dyDescent="0.3">
      <c r="A26" s="1" t="s">
        <v>25</v>
      </c>
    </row>
    <row r="27" spans="1:21" ht="17.399999999999999" x14ac:dyDescent="0.3">
      <c r="A27" s="1" t="s">
        <v>26</v>
      </c>
      <c r="B27" s="1" t="s">
        <v>27</v>
      </c>
      <c r="C27" s="1" t="s">
        <v>12</v>
      </c>
      <c r="D27" s="1" t="s">
        <v>28</v>
      </c>
      <c r="E27" s="1" t="s">
        <v>31</v>
      </c>
      <c r="F27" s="1" t="s">
        <v>29</v>
      </c>
      <c r="G27" s="1" t="s">
        <v>35</v>
      </c>
      <c r="H27" s="1" t="s">
        <v>30</v>
      </c>
      <c r="I27" s="1" t="s">
        <v>36</v>
      </c>
    </row>
    <row r="28" spans="1:21" x14ac:dyDescent="0.3">
      <c r="A28" s="4">
        <v>0</v>
      </c>
      <c r="B28" s="1">
        <v>0</v>
      </c>
      <c r="C28" s="1">
        <v>0</v>
      </c>
      <c r="D28" s="1">
        <v>0</v>
      </c>
      <c r="E28" s="2">
        <v>0</v>
      </c>
      <c r="F28" s="2">
        <v>0</v>
      </c>
      <c r="G28" s="1">
        <v>0</v>
      </c>
      <c r="H28" s="1">
        <v>0</v>
      </c>
      <c r="I28" s="1">
        <v>0</v>
      </c>
    </row>
    <row r="29" spans="1:21" x14ac:dyDescent="0.3">
      <c r="A29" s="4">
        <f>-1E+37</f>
        <v>-9.9999999999999995E+36</v>
      </c>
      <c r="B29" s="1">
        <f t="shared" ref="B29:B32" si="7">B18</f>
        <v>43.400000000000006</v>
      </c>
      <c r="C29" s="1">
        <v>6</v>
      </c>
      <c r="D29" s="1">
        <f>_xlfn.NORM.DIST(B29,$H$17,$H$21,TRUE)-
_xlfn.NORM.DIST(A29,$H$17,$H$21,TRUE)</f>
        <v>5.4633282047298559E-2</v>
      </c>
      <c r="E29" s="2">
        <f>$H$13*D29</f>
        <v>5.4633282047298559</v>
      </c>
      <c r="F29" s="2">
        <f>C29-E29</f>
        <v>0.53667179527014408</v>
      </c>
      <c r="G29" s="1">
        <f>POWER(F29,2)</f>
        <v>0.28801661583847943</v>
      </c>
      <c r="H29" s="1">
        <f t="shared" ref="H29:H33" si="8">G29/E29</f>
        <v>5.271816099005916E-2</v>
      </c>
      <c r="I29" s="1">
        <f t="shared" ref="I29:I34" si="9">(POWER(C29,2))/E29</f>
        <v>6.5893899562602032</v>
      </c>
    </row>
    <row r="30" spans="1:21" x14ac:dyDescent="0.3">
      <c r="A30" s="1">
        <f t="shared" ref="A30:A33" si="10">A19</f>
        <v>43.400000000000006</v>
      </c>
      <c r="B30" s="1">
        <f t="shared" si="7"/>
        <v>47.600000000000009</v>
      </c>
      <c r="C30" s="1">
        <f t="shared" ref="C30:C33" si="11">D19</f>
        <v>14</v>
      </c>
      <c r="D30" s="1">
        <f>_xlfn.NORM.DIST(B30,$H$17,$H$21,TRUE)-
_xlfn.NORM.DIST(A30,$H$17,$H$21,TRUE)</f>
        <v>0.11975210051085455</v>
      </c>
      <c r="E30" s="2">
        <f t="shared" ref="E30:E33" si="12">$H$13*D30</f>
        <v>11.975210051085455</v>
      </c>
      <c r="F30" s="2">
        <f t="shared" ref="F30:F33" si="13">C30-E30</f>
        <v>2.0247899489145453</v>
      </c>
      <c r="G30" s="1">
        <f t="shared" ref="G30:G33" si="14">POWER(F30,2)</f>
        <v>4.0997743372253668</v>
      </c>
      <c r="H30" s="1">
        <f t="shared" si="8"/>
        <v>0.34235510857312734</v>
      </c>
      <c r="I30" s="1">
        <f t="shared" si="9"/>
        <v>16.367145057487672</v>
      </c>
    </row>
    <row r="31" spans="1:21" x14ac:dyDescent="0.3">
      <c r="A31" s="1">
        <f t="shared" si="10"/>
        <v>47.600000000000009</v>
      </c>
      <c r="B31" s="1">
        <f t="shared" si="7"/>
        <v>51.800000000000011</v>
      </c>
      <c r="C31" s="1">
        <f t="shared" si="11"/>
        <v>13</v>
      </c>
      <c r="D31" s="1">
        <f t="shared" ref="D31" si="15">_xlfn.NORM.DIST(B31,$H$17,$H$21,TRUE)-
_xlfn.NORM.DIST(A31,$H$17,$H$21,TRUE)</f>
        <v>0.21825106017721368</v>
      </c>
      <c r="E31" s="2">
        <f t="shared" si="12"/>
        <v>21.825106017721367</v>
      </c>
      <c r="F31" s="2">
        <f t="shared" si="13"/>
        <v>-8.8251060177213674</v>
      </c>
      <c r="G31" s="1">
        <f t="shared" si="14"/>
        <v>77.882496224021892</v>
      </c>
      <c r="H31" s="1">
        <f t="shared" si="8"/>
        <v>3.5684819198946163</v>
      </c>
      <c r="I31" s="1">
        <f t="shared" si="9"/>
        <v>7.7433759021732493</v>
      </c>
      <c r="U31" s="1" t="s">
        <v>34</v>
      </c>
    </row>
    <row r="32" spans="1:21" x14ac:dyDescent="0.3">
      <c r="A32" s="1">
        <f t="shared" si="10"/>
        <v>51.800000000000011</v>
      </c>
      <c r="B32" s="1">
        <f t="shared" si="7"/>
        <v>56.000000000000014</v>
      </c>
      <c r="C32" s="1">
        <f t="shared" si="11"/>
        <v>29</v>
      </c>
      <c r="D32" s="1">
        <f>_xlfn.NORM.DIST(B32,$H$17,$H$21,TRUE)-
_xlfn.NORM.DIST(A32,$H$17,$H$21,TRUE)</f>
        <v>0.25985960293071886</v>
      </c>
      <c r="E32" s="2">
        <f t="shared" si="12"/>
        <v>25.985960293071887</v>
      </c>
      <c r="F32" s="2">
        <f t="shared" si="13"/>
        <v>3.0140397069281128</v>
      </c>
      <c r="G32" s="1">
        <f t="shared" si="14"/>
        <v>9.0844353549393038</v>
      </c>
      <c r="H32" s="1">
        <f t="shared" si="8"/>
        <v>0.3495901345374296</v>
      </c>
      <c r="I32" s="1">
        <f t="shared" si="9"/>
        <v>32.363629841465546</v>
      </c>
      <c r="U32" s="1">
        <f>E17</f>
        <v>0.02</v>
      </c>
    </row>
    <row r="33" spans="1:21" x14ac:dyDescent="0.3">
      <c r="A33" s="1">
        <f t="shared" si="10"/>
        <v>56.000000000000014</v>
      </c>
      <c r="B33" s="1">
        <f>B22</f>
        <v>60.200000000000017</v>
      </c>
      <c r="C33" s="1">
        <f t="shared" si="11"/>
        <v>28</v>
      </c>
      <c r="D33" s="1">
        <f>_xlfn.NORM.DIST(B33,$H$17,$H$21,TRUE)-
_xlfn.NORM.DIST(A33,$H$17,$H$21,TRUE)</f>
        <v>0.20215464065424193</v>
      </c>
      <c r="E33" s="2">
        <f t="shared" si="12"/>
        <v>20.215464065424193</v>
      </c>
      <c r="F33" s="2">
        <f t="shared" si="13"/>
        <v>7.7845359345758069</v>
      </c>
      <c r="G33" s="1">
        <f t="shared" si="14"/>
        <v>60.598999716702032</v>
      </c>
      <c r="H33" s="1">
        <f t="shared" si="8"/>
        <v>2.9976556323704879</v>
      </c>
      <c r="I33" s="1">
        <f t="shared" si="9"/>
        <v>38.782191566946295</v>
      </c>
      <c r="U33" s="1">
        <f>U32+E18</f>
        <v>0.06</v>
      </c>
    </row>
    <row r="34" spans="1:21" x14ac:dyDescent="0.3">
      <c r="A34" s="1">
        <f>B33</f>
        <v>60.200000000000017</v>
      </c>
      <c r="B34" s="1">
        <f>1E+37</f>
        <v>9.9999999999999995E+36</v>
      </c>
      <c r="C34" s="1">
        <f>D23+D24</f>
        <v>10</v>
      </c>
      <c r="D34" s="1">
        <f>_xlfn.NORM.DIST(B34,$H$17,$H$21,TRUE)-
_xlfn.NORM.DIST(A34,$H$17,$H$21,TRUE)</f>
        <v>0.14534931367967241</v>
      </c>
      <c r="E34" s="2">
        <f>$H$13*D34</f>
        <v>14.534931367967241</v>
      </c>
      <c r="F34" s="2">
        <f>C34-E34</f>
        <v>-4.5349313679672409</v>
      </c>
      <c r="G34" s="1">
        <f>POWER(F34,2)</f>
        <v>20.565602512173232</v>
      </c>
      <c r="H34" s="1">
        <f>G34/E34</f>
        <v>1.4149088146020878</v>
      </c>
      <c r="I34" s="1">
        <f t="shared" si="9"/>
        <v>6.8799774466348467</v>
      </c>
      <c r="U34" s="1">
        <f>U33+E19</f>
        <v>0.2</v>
      </c>
    </row>
    <row r="35" spans="1:21" x14ac:dyDescent="0.3">
      <c r="U35" s="1">
        <v>0.65</v>
      </c>
    </row>
    <row r="36" spans="1:21" x14ac:dyDescent="0.3">
      <c r="E36" s="2"/>
      <c r="F36" s="2"/>
      <c r="U36" s="1">
        <f>U35+E21</f>
        <v>0.94</v>
      </c>
    </row>
    <row r="37" spans="1:21" x14ac:dyDescent="0.3">
      <c r="C37" s="1">
        <f>SUM(C28:C35)</f>
        <v>100</v>
      </c>
      <c r="D37" s="1">
        <f>SUM(D28:D34)</f>
        <v>1</v>
      </c>
      <c r="E37" s="2">
        <f>SUM(E28:E34)</f>
        <v>100.00000000000001</v>
      </c>
      <c r="G37" s="1" t="s">
        <v>32</v>
      </c>
      <c r="H37" s="1">
        <f>SUM(H28:H34)</f>
        <v>8.7257097709678071</v>
      </c>
      <c r="I37" s="1">
        <f>SUM(I28:I34)</f>
        <v>108.72570977096782</v>
      </c>
      <c r="U37" s="1">
        <f t="shared" ref="U37:U39" si="16">U36+E22</f>
        <v>1.22</v>
      </c>
    </row>
    <row r="38" spans="1:21" x14ac:dyDescent="0.3">
      <c r="D38" s="1" t="s">
        <v>37</v>
      </c>
      <c r="E38" s="2">
        <f>6-2-1</f>
        <v>3</v>
      </c>
      <c r="G38" s="1" t="s">
        <v>33</v>
      </c>
      <c r="H38" s="1">
        <f>_xlfn.CHISQ.INV.RT(0.05,E38)</f>
        <v>7.8147279032511792</v>
      </c>
      <c r="U38" s="1">
        <f t="shared" si="16"/>
        <v>1.28</v>
      </c>
    </row>
    <row r="39" spans="1:21" x14ac:dyDescent="0.3">
      <c r="U39" s="1">
        <f t="shared" si="16"/>
        <v>1.32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 Zhuk</dc:creator>
  <cp:lastModifiedBy>Vseslav Bryachislavich</cp:lastModifiedBy>
  <dcterms:created xsi:type="dcterms:W3CDTF">2022-11-14T09:21:22Z</dcterms:created>
  <dcterms:modified xsi:type="dcterms:W3CDTF">2022-11-28T11:13:15Z</dcterms:modified>
</cp:coreProperties>
</file>