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УЧЁБА_\Лабораторные работы\Тервер\"/>
    </mc:Choice>
  </mc:AlternateContent>
  <xr:revisionPtr revIDLastSave="0" documentId="13_ncr:1_{C3CD8B0B-6ACF-4652-A5C6-BBFB9F5D825C}" xr6:coauthVersionLast="47" xr6:coauthVersionMax="47" xr10:uidLastSave="{00000000-0000-0000-0000-000000000000}"/>
  <bookViews>
    <workbookView xWindow="-108" yWindow="-108" windowWidth="23256" windowHeight="12576" xr2:uid="{C3C5C50C-1F56-4DE2-B104-55DC884EF5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1" l="1"/>
  <c r="B22" i="1"/>
  <c r="B25" i="1"/>
  <c r="B21" i="1"/>
  <c r="B40" i="1"/>
  <c r="B39" i="1"/>
  <c r="M38" i="1"/>
  <c r="N38" i="1" s="1"/>
  <c r="L38" i="1"/>
  <c r="C38" i="1"/>
  <c r="D38" i="1"/>
  <c r="E38" i="1"/>
  <c r="F38" i="1"/>
  <c r="G38" i="1"/>
  <c r="H38" i="1"/>
  <c r="I38" i="1"/>
  <c r="J38" i="1"/>
  <c r="K38" i="1"/>
  <c r="B38" i="1"/>
  <c r="B34" i="1"/>
  <c r="E24" i="1"/>
  <c r="E36" i="1"/>
  <c r="E35" i="1"/>
  <c r="E34" i="1"/>
  <c r="B35" i="1"/>
  <c r="O33" i="1"/>
  <c r="O32" i="1"/>
  <c r="R33" i="1"/>
  <c r="R32" i="1"/>
  <c r="E25" i="1"/>
  <c r="B24" i="1"/>
  <c r="E20" i="1"/>
  <c r="E19" i="1"/>
  <c r="E18" i="1"/>
  <c r="B20" i="1"/>
  <c r="N15" i="1"/>
  <c r="N16" i="1"/>
  <c r="N17" i="1"/>
  <c r="N14" i="1"/>
  <c r="M15" i="1"/>
  <c r="M16" i="1"/>
  <c r="M17" i="1"/>
  <c r="M14" i="1"/>
  <c r="B19" i="1"/>
  <c r="L15" i="1"/>
  <c r="L16" i="1"/>
  <c r="L17" i="1"/>
  <c r="L14" i="1"/>
  <c r="B18" i="1"/>
  <c r="J17" i="1"/>
  <c r="J16" i="1"/>
  <c r="J15" i="1"/>
  <c r="J14" i="1"/>
  <c r="N33" i="1" l="1"/>
  <c r="N32" i="1"/>
  <c r="M33" i="1"/>
  <c r="M32" i="1"/>
  <c r="L33" i="1"/>
  <c r="L32" i="1"/>
  <c r="G17" i="1"/>
  <c r="I17" i="1" s="1"/>
  <c r="I15" i="1"/>
  <c r="I16" i="1"/>
  <c r="I14" i="1"/>
  <c r="H17" i="1"/>
  <c r="H16" i="1"/>
  <c r="H15" i="1"/>
  <c r="H14" i="1"/>
  <c r="G16" i="1"/>
  <c r="G15" i="1"/>
  <c r="G14" i="1"/>
  <c r="B8" i="1"/>
  <c r="B7" i="1"/>
</calcChain>
</file>

<file path=xl/sharedStrings.xml><?xml version="1.0" encoding="utf-8"?>
<sst xmlns="http://schemas.openxmlformats.org/spreadsheetml/2006/main" count="67" uniqueCount="49">
  <si>
    <t>1)</t>
  </si>
  <si>
    <t>n</t>
  </si>
  <si>
    <t>x avg</t>
  </si>
  <si>
    <t>mm</t>
  </si>
  <si>
    <t>s2</t>
  </si>
  <si>
    <t>mm2</t>
  </si>
  <si>
    <t>x tabl</t>
  </si>
  <si>
    <t>гипотеза:</t>
  </si>
  <si>
    <t>x avg = x tabl</t>
  </si>
  <si>
    <t>Гипотеза принимается, если t расч = |x avg - a0 | / sqrt(s2/n)&lt; t табл = t alpha;n-1</t>
  </si>
  <si>
    <t>t табл</t>
  </si>
  <si>
    <t>t расч</t>
  </si>
  <si>
    <t>t расч &gt; t табл =&gt; гипотеза отвергается</t>
  </si>
  <si>
    <t>2)</t>
  </si>
  <si>
    <t>гипотеза 1: способы 2 и 4 обеспечивают одинаковое содержание влаги</t>
  </si>
  <si>
    <t>гипотеза 2: все способы обеспечивают одинаковое количество влаги</t>
  </si>
  <si>
    <t>способ</t>
  </si>
  <si>
    <t>содержание влаги</t>
  </si>
  <si>
    <t>М2</t>
  </si>
  <si>
    <t>М</t>
  </si>
  <si>
    <t>Д</t>
  </si>
  <si>
    <t>3)</t>
  </si>
  <si>
    <t>левая</t>
  </si>
  <si>
    <t>правая</t>
  </si>
  <si>
    <t>гипотеза: износ шин зависит от местоположения колеса</t>
  </si>
  <si>
    <t>s2 факт =</t>
  </si>
  <si>
    <t>ni</t>
  </si>
  <si>
    <t>x две черты</t>
  </si>
  <si>
    <t>степ</t>
  </si>
  <si>
    <t>fi</t>
  </si>
  <si>
    <t>fisi2</t>
  </si>
  <si>
    <t xml:space="preserve">s2 ост = </t>
  </si>
  <si>
    <t xml:space="preserve">Fтабл = </t>
  </si>
  <si>
    <t>Fрасч =</t>
  </si>
  <si>
    <t>значит, дисперсии однородны</t>
  </si>
  <si>
    <t xml:space="preserve">s2 = </t>
  </si>
  <si>
    <t xml:space="preserve">s2max = </t>
  </si>
  <si>
    <t>s2min =</t>
  </si>
  <si>
    <t>F расч =</t>
  </si>
  <si>
    <t>Fтабл =</t>
  </si>
  <si>
    <t>Fрасч &lt; Fтабл =&gt; гипотеза 2 принимается</t>
  </si>
  <si>
    <t>дисперсии однородны</t>
  </si>
  <si>
    <t>s2 =</t>
  </si>
  <si>
    <t>t расч =</t>
  </si>
  <si>
    <t>t табл =</t>
  </si>
  <si>
    <t>t расч &lt; t табл =&gt; гипотеза принимается</t>
  </si>
  <si>
    <t>t расч &lt; t табл =&gt; гипотеза 1 принимается</t>
  </si>
  <si>
    <t>дельта</t>
  </si>
  <si>
    <t>гипотеза отвергается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</si>
</sst>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0A17-1996-4EE6-8A5A-93C481CC7A79}">
  <dimension ref="A1:R41"/>
  <sheetViews>
    <sheetView tabSelected="1" topLeftCell="A29" workbookViewId="0">
      <selection activeCell="D41" sqref="D41"/>
    </sheetView>
  </sheetViews>
  <sheetFormatPr defaultRowHeight="14.4" x14ac:dyDescent="0.3"/>
  <sheetData>
    <row r="1" spans="1:14" x14ac:dyDescent="0.3">
      <c r="A1" t="s">
        <v>0</v>
      </c>
      <c r="B1" t="s">
        <v>7</v>
      </c>
      <c r="C1" t="s">
        <v>8</v>
      </c>
    </row>
    <row r="2" spans="1:14" x14ac:dyDescent="0.3">
      <c r="A2" t="s">
        <v>1</v>
      </c>
      <c r="B2">
        <v>90</v>
      </c>
    </row>
    <row r="3" spans="1:14" x14ac:dyDescent="0.3">
      <c r="A3" t="s">
        <v>2</v>
      </c>
      <c r="B3">
        <v>12.074999999999999</v>
      </c>
      <c r="C3" t="s">
        <v>3</v>
      </c>
    </row>
    <row r="4" spans="1:14" x14ac:dyDescent="0.3">
      <c r="A4" t="s">
        <v>4</v>
      </c>
      <c r="B4">
        <v>6.9000000000000006E-2</v>
      </c>
      <c r="C4" t="s">
        <v>5</v>
      </c>
    </row>
    <row r="5" spans="1:14" x14ac:dyDescent="0.3">
      <c r="A5" t="s">
        <v>6</v>
      </c>
      <c r="B5">
        <v>12</v>
      </c>
      <c r="C5" t="s">
        <v>3</v>
      </c>
    </row>
    <row r="6" spans="1:14" x14ac:dyDescent="0.3">
      <c r="A6" t="s">
        <v>9</v>
      </c>
    </row>
    <row r="7" spans="1:14" x14ac:dyDescent="0.3">
      <c r="A7" t="s">
        <v>10</v>
      </c>
      <c r="B7">
        <f>_xlfn.T.INV.2T(0.05,B2-1)</f>
        <v>1.986978699506285</v>
      </c>
    </row>
    <row r="8" spans="1:14" x14ac:dyDescent="0.3">
      <c r="A8" t="s">
        <v>11</v>
      </c>
      <c r="B8">
        <f>ABS(B3-B5)/SQRT(B4/B2)</f>
        <v>2.7086816944297811</v>
      </c>
    </row>
    <row r="9" spans="1:14" x14ac:dyDescent="0.3">
      <c r="A9" t="s">
        <v>12</v>
      </c>
    </row>
    <row r="11" spans="1:14" x14ac:dyDescent="0.3">
      <c r="A11" t="s">
        <v>13</v>
      </c>
      <c r="B11" t="s">
        <v>14</v>
      </c>
    </row>
    <row r="12" spans="1:14" ht="15" thickBot="1" x14ac:dyDescent="0.35">
      <c r="B12" t="s">
        <v>15</v>
      </c>
    </row>
    <row r="13" spans="1:14" ht="15" thickBot="1" x14ac:dyDescent="0.35">
      <c r="A13" s="8" t="s">
        <v>16</v>
      </c>
      <c r="B13" s="21" t="s">
        <v>17</v>
      </c>
      <c r="C13" s="21"/>
      <c r="D13" s="21"/>
      <c r="E13" s="21"/>
      <c r="F13" s="22"/>
      <c r="G13" t="s">
        <v>19</v>
      </c>
      <c r="H13" t="s">
        <v>18</v>
      </c>
      <c r="I13" t="s">
        <v>20</v>
      </c>
      <c r="J13" t="s">
        <v>4</v>
      </c>
      <c r="K13" t="s">
        <v>26</v>
      </c>
      <c r="L13" t="s">
        <v>28</v>
      </c>
      <c r="M13" t="s">
        <v>29</v>
      </c>
      <c r="N13" t="s">
        <v>30</v>
      </c>
    </row>
    <row r="14" spans="1:14" x14ac:dyDescent="0.3">
      <c r="A14" s="5">
        <v>1</v>
      </c>
      <c r="B14" s="1">
        <v>7.3</v>
      </c>
      <c r="C14" s="1">
        <v>8.3000000000000007</v>
      </c>
      <c r="D14" s="1">
        <v>7.6</v>
      </c>
      <c r="E14" s="1">
        <v>8.4</v>
      </c>
      <c r="F14" s="2">
        <v>8.3000000000000007</v>
      </c>
      <c r="G14">
        <f>SUM(B14:F14)/5</f>
        <v>7.9800000000000013</v>
      </c>
      <c r="H14">
        <f>SUMSQ(B14:F14)/5</f>
        <v>63.878</v>
      </c>
      <c r="I14">
        <f>H14-G14*G14</f>
        <v>0.19759999999998001</v>
      </c>
      <c r="J14">
        <f>I14*5/4</f>
        <v>0.24699999999997502</v>
      </c>
      <c r="K14">
        <v>5</v>
      </c>
      <c r="L14">
        <f>POWER(G14-$B$18, 2)*K14</f>
        <v>0.21751020408163371</v>
      </c>
      <c r="M14">
        <f>K14-1</f>
        <v>4</v>
      </c>
      <c r="N14">
        <f>M14*J14</f>
        <v>0.98799999999990007</v>
      </c>
    </row>
    <row r="15" spans="1:14" x14ac:dyDescent="0.3">
      <c r="A15" s="6">
        <v>2</v>
      </c>
      <c r="B15" s="3">
        <v>5.4</v>
      </c>
      <c r="C15" s="3">
        <v>7.4</v>
      </c>
      <c r="D15" s="3">
        <v>7.1</v>
      </c>
      <c r="E15" s="9"/>
      <c r="F15" s="10"/>
      <c r="G15">
        <f>SUM(B15:F15)/3</f>
        <v>6.6333333333333329</v>
      </c>
      <c r="H15">
        <f>SUMSQ(B15:F15)/3</f>
        <v>44.776666666666671</v>
      </c>
      <c r="I15">
        <f t="shared" ref="I15:I17" si="0">H15-G15*G15</f>
        <v>0.7755555555555631</v>
      </c>
      <c r="J15">
        <f>I15*3/2</f>
        <v>1.1633333333333447</v>
      </c>
      <c r="K15">
        <v>3</v>
      </c>
      <c r="L15">
        <f t="shared" ref="L15:L17" si="1">POWER(G15-$B$18, 2)*K15</f>
        <v>3.8857823129251789</v>
      </c>
      <c r="M15">
        <f t="shared" ref="M15:M17" si="2">K15-1</f>
        <v>2</v>
      </c>
      <c r="N15">
        <f t="shared" ref="N15:N17" si="3">M15*J15</f>
        <v>2.3266666666666893</v>
      </c>
    </row>
    <row r="16" spans="1:14" x14ac:dyDescent="0.3">
      <c r="A16" s="6">
        <v>3</v>
      </c>
      <c r="B16" s="3">
        <v>8.1</v>
      </c>
      <c r="C16" s="3">
        <v>6.4</v>
      </c>
      <c r="D16" s="9"/>
      <c r="E16" s="9"/>
      <c r="F16" s="10"/>
      <c r="G16">
        <f>SUM(B16:F16)/2</f>
        <v>7.25</v>
      </c>
      <c r="H16">
        <f>SUMSQ(B16:F16)/2</f>
        <v>53.285000000000004</v>
      </c>
      <c r="I16">
        <f t="shared" si="0"/>
        <v>0.72250000000000369</v>
      </c>
      <c r="J16">
        <f>I16*2</f>
        <v>1.4450000000000074</v>
      </c>
      <c r="K16">
        <v>2</v>
      </c>
      <c r="L16">
        <f t="shared" si="1"/>
        <v>0.54377551020408332</v>
      </c>
      <c r="M16">
        <f t="shared" si="2"/>
        <v>1</v>
      </c>
      <c r="N16">
        <f t="shared" si="3"/>
        <v>1.4450000000000074</v>
      </c>
    </row>
    <row r="17" spans="1:18" ht="15" thickBot="1" x14ac:dyDescent="0.35">
      <c r="A17" s="7">
        <v>4</v>
      </c>
      <c r="B17" s="4">
        <v>7.9</v>
      </c>
      <c r="C17" s="4">
        <v>9.5</v>
      </c>
      <c r="D17" s="4">
        <v>10</v>
      </c>
      <c r="E17" s="4">
        <v>7.1</v>
      </c>
      <c r="F17" s="11"/>
      <c r="G17">
        <f>SUM(B17:E17)/4</f>
        <v>8.625</v>
      </c>
      <c r="H17">
        <f>SUMSQ(B17:F17)/4</f>
        <v>75.767499999999998</v>
      </c>
      <c r="I17">
        <f t="shared" si="0"/>
        <v>1.3768749999999983</v>
      </c>
      <c r="J17">
        <f>I17*4/3</f>
        <v>1.835833333333331</v>
      </c>
      <c r="K17">
        <v>4</v>
      </c>
      <c r="L17">
        <f t="shared" si="1"/>
        <v>2.914336734693872</v>
      </c>
      <c r="M17">
        <f t="shared" si="2"/>
        <v>3</v>
      </c>
      <c r="N17">
        <f t="shared" si="3"/>
        <v>5.5074999999999932</v>
      </c>
    </row>
    <row r="18" spans="1:18" x14ac:dyDescent="0.3">
      <c r="A18" t="s">
        <v>27</v>
      </c>
      <c r="B18">
        <f>SUM(B14:F17)/14</f>
        <v>7.7714285714285722</v>
      </c>
      <c r="D18" t="s">
        <v>35</v>
      </c>
      <c r="E18">
        <f>(M15*J15+M17*J17)/(M15+M17)</f>
        <v>1.5668333333333364</v>
      </c>
    </row>
    <row r="19" spans="1:18" x14ac:dyDescent="0.3">
      <c r="A19" t="s">
        <v>25</v>
      </c>
      <c r="B19">
        <f>1/3*SUM(L14:L17)</f>
        <v>2.5204682539682559</v>
      </c>
      <c r="D19" t="s">
        <v>44</v>
      </c>
      <c r="E19">
        <f>_xlfn.T.INV.2T(0.05, M15+M17)</f>
        <v>2.570581835636315</v>
      </c>
    </row>
    <row r="20" spans="1:18" x14ac:dyDescent="0.3">
      <c r="A20" t="s">
        <v>31</v>
      </c>
      <c r="B20" s="12">
        <f>SUM(N14:N17)/SUM(M14:M17)</f>
        <v>1.026716666666659</v>
      </c>
      <c r="D20" t="s">
        <v>43</v>
      </c>
      <c r="E20">
        <f>ABS(G15-G17)/SQRT(E18*(1/K15+1/K17))</f>
        <v>2.0832762210983224</v>
      </c>
    </row>
    <row r="21" spans="1:18" x14ac:dyDescent="0.3">
      <c r="A21" t="s">
        <v>32</v>
      </c>
      <c r="B21">
        <f>_xlfn.F.INV.RT(0.05/2, 3, 4)</f>
        <v>9.9791985322438865</v>
      </c>
      <c r="D21" t="s">
        <v>46</v>
      </c>
    </row>
    <row r="22" spans="1:18" x14ac:dyDescent="0.3">
      <c r="A22" t="s">
        <v>38</v>
      </c>
      <c r="B22">
        <f>B24/B25</f>
        <v>7.4325236167348852</v>
      </c>
    </row>
    <row r="23" spans="1:18" x14ac:dyDescent="0.3">
      <c r="A23" t="s">
        <v>34</v>
      </c>
    </row>
    <row r="24" spans="1:18" x14ac:dyDescent="0.3">
      <c r="A24" t="s">
        <v>36</v>
      </c>
      <c r="B24">
        <f>J17</f>
        <v>1.835833333333331</v>
      </c>
      <c r="D24" t="s">
        <v>33</v>
      </c>
      <c r="E24">
        <f>B19/B20</f>
        <v>2.4548819901319172</v>
      </c>
    </row>
    <row r="25" spans="1:18" x14ac:dyDescent="0.3">
      <c r="A25" t="s">
        <v>37</v>
      </c>
      <c r="B25">
        <f>J14</f>
        <v>0.24699999999997502</v>
      </c>
      <c r="D25" t="s">
        <v>39</v>
      </c>
      <c r="E25">
        <f>_xlfn.F.INV.RT(0.05, 3, 10)</f>
        <v>3.7082648190468448</v>
      </c>
    </row>
    <row r="26" spans="1:18" x14ac:dyDescent="0.3">
      <c r="D26" t="s">
        <v>40</v>
      </c>
    </row>
    <row r="31" spans="1:18" ht="15" thickBot="1" x14ac:dyDescent="0.35">
      <c r="A31" t="s">
        <v>21</v>
      </c>
      <c r="B31" t="s">
        <v>24</v>
      </c>
      <c r="L31" t="s">
        <v>19</v>
      </c>
      <c r="M31" t="s">
        <v>18</v>
      </c>
      <c r="N31" t="s">
        <v>20</v>
      </c>
      <c r="O31" t="s">
        <v>4</v>
      </c>
      <c r="P31" t="s">
        <v>26</v>
      </c>
      <c r="R31" t="s">
        <v>29</v>
      </c>
    </row>
    <row r="32" spans="1:18" x14ac:dyDescent="0.3">
      <c r="A32" s="19" t="s">
        <v>22</v>
      </c>
      <c r="B32" s="17">
        <v>47</v>
      </c>
      <c r="C32" s="13">
        <v>41</v>
      </c>
      <c r="D32" s="13">
        <v>40</v>
      </c>
      <c r="E32" s="13">
        <v>100</v>
      </c>
      <c r="F32" s="13">
        <v>58</v>
      </c>
      <c r="G32" s="13">
        <v>38</v>
      </c>
      <c r="H32" s="13">
        <v>73</v>
      </c>
      <c r="I32" s="13">
        <v>89</v>
      </c>
      <c r="J32" s="13">
        <v>58</v>
      </c>
      <c r="K32" s="14">
        <v>60</v>
      </c>
      <c r="L32">
        <f>SUM(B32:K32)/10</f>
        <v>60.4</v>
      </c>
      <c r="M32">
        <f>SUMSQ(B32:K32)/10</f>
        <v>4051.2</v>
      </c>
      <c r="N32">
        <f>M32-L32*L32</f>
        <v>403.03999999999996</v>
      </c>
      <c r="O32">
        <f>N32*10/9</f>
        <v>447.82222222222219</v>
      </c>
      <c r="P32">
        <v>10</v>
      </c>
      <c r="R32">
        <f>P32-1</f>
        <v>9</v>
      </c>
    </row>
    <row r="33" spans="1:18" ht="15" thickBot="1" x14ac:dyDescent="0.35">
      <c r="A33" s="20" t="s">
        <v>23</v>
      </c>
      <c r="B33" s="18">
        <v>86</v>
      </c>
      <c r="C33" s="15">
        <v>60</v>
      </c>
      <c r="D33" s="15">
        <v>34</v>
      </c>
      <c r="E33" s="15">
        <v>117</v>
      </c>
      <c r="F33" s="15">
        <v>78</v>
      </c>
      <c r="G33" s="15">
        <v>56</v>
      </c>
      <c r="H33" s="15">
        <v>85</v>
      </c>
      <c r="I33" s="15">
        <v>65</v>
      </c>
      <c r="J33" s="15">
        <v>72</v>
      </c>
      <c r="K33" s="16">
        <v>85</v>
      </c>
      <c r="L33">
        <f>SUM(B33:K33)/10</f>
        <v>73.8</v>
      </c>
      <c r="M33">
        <f>SUMSQ(B33:K33)/10</f>
        <v>5892</v>
      </c>
      <c r="N33">
        <f>M33-L33*L33</f>
        <v>445.5600000000004</v>
      </c>
      <c r="O33">
        <f>N33*10/9</f>
        <v>495.06666666666712</v>
      </c>
      <c r="P33">
        <v>10</v>
      </c>
      <c r="R33">
        <f t="shared" ref="R33" si="4">P33-1</f>
        <v>9</v>
      </c>
    </row>
    <row r="34" spans="1:18" x14ac:dyDescent="0.3">
      <c r="A34" t="s">
        <v>33</v>
      </c>
      <c r="B34">
        <f>O33/O32</f>
        <v>1.1054982135768172</v>
      </c>
      <c r="D34" t="s">
        <v>42</v>
      </c>
      <c r="E34">
        <f>(R32*O32+R33*O33)/(R32+R33)</f>
        <v>471.44444444444463</v>
      </c>
    </row>
    <row r="35" spans="1:18" x14ac:dyDescent="0.3">
      <c r="A35" t="s">
        <v>39</v>
      </c>
      <c r="B35">
        <f>_xlfn.F.INV.RT(0.05/2, 9, 9)</f>
        <v>4.0259941582829777</v>
      </c>
      <c r="D35" t="s">
        <v>43</v>
      </c>
      <c r="E35">
        <f>ABS(L33-L32)/SQRT(E34*(1/P32+1/P33))</f>
        <v>1.3799855515746513</v>
      </c>
    </row>
    <row r="36" spans="1:18" x14ac:dyDescent="0.3">
      <c r="A36" t="s">
        <v>41</v>
      </c>
      <c r="B36" s="12"/>
      <c r="D36" t="s">
        <v>44</v>
      </c>
      <c r="E36">
        <f>_xlfn.T.INV.2T(0.05, R32+R33)</f>
        <v>2.1009220402410378</v>
      </c>
    </row>
    <row r="37" spans="1:18" x14ac:dyDescent="0.3">
      <c r="D37" t="s">
        <v>45</v>
      </c>
      <c r="L37" t="s">
        <v>19</v>
      </c>
      <c r="M37" t="s">
        <v>18</v>
      </c>
      <c r="N37" t="s">
        <v>20</v>
      </c>
      <c r="O37" t="s">
        <v>4</v>
      </c>
    </row>
    <row r="38" spans="1:18" x14ac:dyDescent="0.3">
      <c r="A38" t="s">
        <v>47</v>
      </c>
      <c r="B38">
        <f>B32-B33</f>
        <v>-39</v>
      </c>
      <c r="C38">
        <f t="shared" ref="C38:K38" si="5">C32-C33</f>
        <v>-19</v>
      </c>
      <c r="D38">
        <f t="shared" si="5"/>
        <v>6</v>
      </c>
      <c r="E38">
        <f t="shared" si="5"/>
        <v>-17</v>
      </c>
      <c r="F38">
        <f t="shared" si="5"/>
        <v>-20</v>
      </c>
      <c r="G38">
        <f t="shared" si="5"/>
        <v>-18</v>
      </c>
      <c r="H38">
        <f t="shared" si="5"/>
        <v>-12</v>
      </c>
      <c r="I38">
        <f t="shared" si="5"/>
        <v>24</v>
      </c>
      <c r="J38">
        <f t="shared" si="5"/>
        <v>-14</v>
      </c>
      <c r="K38">
        <f t="shared" si="5"/>
        <v>-25</v>
      </c>
      <c r="L38">
        <f>SUM(B38:K38)/10</f>
        <v>-13.4</v>
      </c>
      <c r="M38">
        <f>SUMSQ(B38:K38)/10</f>
        <v>447.2</v>
      </c>
      <c r="N38">
        <f>M38-L38*L38</f>
        <v>267.64</v>
      </c>
      <c r="O38">
        <f>N38*10/9</f>
        <v>297.37777777777774</v>
      </c>
    </row>
    <row r="39" spans="1:18" x14ac:dyDescent="0.3">
      <c r="A39" t="s">
        <v>43</v>
      </c>
      <c r="B39">
        <f>ABS(L38-0)/SQRT(O38/10)</f>
        <v>2.457256782518344</v>
      </c>
    </row>
    <row r="40" spans="1:18" x14ac:dyDescent="0.3">
      <c r="A40" t="s">
        <v>44</v>
      </c>
      <c r="B40">
        <f>_xlfn.T.INV.2T(0.05, 9)</f>
        <v>2.2621571627982053</v>
      </c>
    </row>
    <row r="41" spans="1:18" x14ac:dyDescent="0.3">
      <c r="A41" t="s">
        <v>48</v>
      </c>
    </row>
  </sheetData>
  <mergeCells count="1">
    <mergeCell ref="B13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Vseslav Bryachislavich</dc:creator>
  <cp:lastModifiedBy>Vseslav Bryachislavich</cp:lastModifiedBy>
  <dcterms:created xsi:type="dcterms:W3CDTF">2022-12-19T17:18:38Z</dcterms:created>
  <dcterms:modified xsi:type="dcterms:W3CDTF">2022-12-24T13:33:26Z</dcterms:modified>
</cp:coreProperties>
</file>