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st.lan\Data\7-term\"/>
    </mc:Choice>
  </mc:AlternateContent>
  <xr:revisionPtr revIDLastSave="0" documentId="13_ncr:1_{E2EEEE44-CE93-4B48-8CA0-434708958E5B}" xr6:coauthVersionLast="47" xr6:coauthVersionMax="47" xr10:uidLastSave="{00000000-0000-0000-0000-000000000000}"/>
  <bookViews>
    <workbookView xWindow="-105" yWindow="600" windowWidth="29010" windowHeight="14565" xr2:uid="{F1C27781-87AC-49BC-9327-FF46314937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I3" i="1"/>
  <c r="J3" i="1" s="1"/>
  <c r="M3" i="1" s="1"/>
  <c r="I4" i="1"/>
  <c r="I5" i="1"/>
  <c r="I6" i="1"/>
  <c r="J6" i="1" s="1"/>
  <c r="I7" i="1"/>
  <c r="I8" i="1"/>
  <c r="I9" i="1"/>
  <c r="I10" i="1"/>
  <c r="I2" i="1"/>
  <c r="J2" i="1" s="1"/>
  <c r="M2" i="1" s="1"/>
  <c r="J4" i="1"/>
  <c r="J5" i="1"/>
  <c r="N5" i="1" s="1"/>
  <c r="J7" i="1"/>
  <c r="J8" i="1"/>
  <c r="J9" i="1"/>
  <c r="K9" i="1" s="1"/>
  <c r="J10" i="1"/>
  <c r="M7" i="1"/>
  <c r="K5" i="1"/>
  <c r="L5" i="1" s="1"/>
  <c r="M4" i="1"/>
  <c r="M8" i="1"/>
  <c r="H10" i="1"/>
  <c r="H9" i="1"/>
  <c r="H8" i="1"/>
  <c r="H7" i="1"/>
  <c r="H5" i="1"/>
  <c r="H6" i="1"/>
  <c r="H4" i="1"/>
  <c r="H3" i="1"/>
  <c r="H2" i="1"/>
  <c r="N9" i="1" l="1"/>
  <c r="N8" i="1"/>
  <c r="K8" i="1"/>
  <c r="L8" i="1" s="1"/>
  <c r="K4" i="1"/>
  <c r="L4" i="1" s="1"/>
  <c r="L9" i="1"/>
  <c r="O9" i="1" s="1"/>
  <c r="M10" i="1"/>
  <c r="M6" i="1"/>
  <c r="N2" i="1"/>
  <c r="N7" i="1"/>
  <c r="N3" i="1"/>
  <c r="O8" i="1"/>
  <c r="N4" i="1"/>
  <c r="O4" i="1" s="1"/>
  <c r="K2" i="1"/>
  <c r="L2" i="1" s="1"/>
  <c r="K7" i="1"/>
  <c r="L7" i="1" s="1"/>
  <c r="K3" i="1"/>
  <c r="L3" i="1" s="1"/>
  <c r="M9" i="1"/>
  <c r="M5" i="1"/>
  <c r="O5" i="1" s="1"/>
  <c r="N10" i="1"/>
  <c r="O10" i="1" s="1"/>
  <c r="N6" i="1"/>
  <c r="K10" i="1"/>
  <c r="L10" i="1" s="1"/>
  <c r="K6" i="1"/>
  <c r="L6" i="1" s="1"/>
  <c r="O6" i="1" l="1"/>
  <c r="O3" i="1"/>
  <c r="O7" i="1"/>
  <c r="O2" i="1"/>
  <c r="B26" i="1" l="1"/>
  <c r="B27" i="1" s="1"/>
  <c r="B28" i="1" s="1"/>
  <c r="B30" i="1" l="1"/>
  <c r="B31" i="1" s="1"/>
</calcChain>
</file>

<file path=xl/sharedStrings.xml><?xml version="1.0" encoding="utf-8"?>
<sst xmlns="http://schemas.openxmlformats.org/spreadsheetml/2006/main" count="72" uniqueCount="66">
  <si>
    <t>Содержание работ</t>
  </si>
  <si>
    <t>Исполнитель</t>
  </si>
  <si>
    <t>Трудозатраты</t>
  </si>
  <si>
    <t>Специалист</t>
  </si>
  <si>
    <t>Стоимость разработки</t>
  </si>
  <si>
    <t>Рентабельность</t>
  </si>
  <si>
    <t>Полная себестоимость</t>
  </si>
  <si>
    <t>Прибыль</t>
  </si>
  <si>
    <t>Цена</t>
  </si>
  <si>
    <t>Дизайн приложения</t>
  </si>
  <si>
    <t>Общие требования</t>
  </si>
  <si>
    <t>Функциональные требования</t>
  </si>
  <si>
    <t>Нефункциональные требования</t>
  </si>
  <si>
    <t>Проектирование приложения</t>
  </si>
  <si>
    <t>Проектирование базы данных</t>
  </si>
  <si>
    <t>Разработка серверной части приложения</t>
  </si>
  <si>
    <t>Разработка сайта</t>
  </si>
  <si>
    <t>Тестирование серверной части приложения</t>
  </si>
  <si>
    <t>Тестирование сайта</t>
  </si>
  <si>
    <t>Разработка технической документации</t>
  </si>
  <si>
    <t>Разработка руководства пользователя</t>
  </si>
  <si>
    <t>Дизайнер</t>
  </si>
  <si>
    <t>БА</t>
  </si>
  <si>
    <t>Техлид</t>
  </si>
  <si>
    <t>MBD, JBD</t>
  </si>
  <si>
    <t>MFD, JFD, Дизайнер</t>
  </si>
  <si>
    <t>MBD, JBD, MQA, JQA</t>
  </si>
  <si>
    <t>MFD, JFD, MQA, JQA</t>
  </si>
  <si>
    <t>MFD, JFD</t>
  </si>
  <si>
    <t>Норматив ФЗН</t>
  </si>
  <si>
    <t>Норматив доп ЗП</t>
  </si>
  <si>
    <t>Норматив прочих затрат</t>
  </si>
  <si>
    <t>Норматив накладных расходов</t>
  </si>
  <si>
    <t>Норматив расходов на реализацию</t>
  </si>
  <si>
    <t>Ставка НДС</t>
  </si>
  <si>
    <t>Вот тут с того, какое ровное число получилось, я сам охренел. Взял 1500 долларов по курсу 3.36</t>
  </si>
  <si>
    <t>Здесь взял стандартные папяццот</t>
  </si>
  <si>
    <t>И здесь папяццот</t>
  </si>
  <si>
    <t>И здесь</t>
  </si>
  <si>
    <t>1400$</t>
  </si>
  <si>
    <t>1200$</t>
  </si>
  <si>
    <t>$5k, да что ж ты будешь делать, какие цифры ровные выходят</t>
  </si>
  <si>
    <t>А здесь брал 3500 в рублях, сразу вся красота испарилась</t>
  </si>
  <si>
    <t>1000 баксов</t>
  </si>
  <si>
    <t>Стоимость подписки на ГПТ за два месяца, руб</t>
  </si>
  <si>
    <t>JBD (junior backend developer)</t>
  </si>
  <si>
    <t>MBD (middle backend developer)</t>
  </si>
  <si>
    <t>JFD (junior frontend developer)</t>
  </si>
  <si>
    <t>MFD (middle frontend developer)</t>
  </si>
  <si>
    <t>JQA (junior quality assurance specialist)</t>
  </si>
  <si>
    <t>MQA (middle quality assurance specialist)</t>
  </si>
  <si>
    <t>БА (бизнес-аналитик)</t>
  </si>
  <si>
    <t>Стоимость сопровождения и адаптации</t>
  </si>
  <si>
    <t>НДС</t>
  </si>
  <si>
    <t>Цена с НДС</t>
  </si>
  <si>
    <t>Считал, отталиваясь от рентабельности (пункт А)</t>
  </si>
  <si>
    <t>Повышающий коэффициент ЗП (не помню, для чего точно)</t>
  </si>
  <si>
    <t>Трудозатраты, ч</t>
  </si>
  <si>
    <t>Базовая ставка в час, руб</t>
  </si>
  <si>
    <t>Ставка в час, руб</t>
  </si>
  <si>
    <t>ЗП осн, руб</t>
  </si>
  <si>
    <t>ЗП доп, руб</t>
  </si>
  <si>
    <t>ФСЗН, руб</t>
  </si>
  <si>
    <t>Прочие затраты, руб</t>
  </si>
  <si>
    <t>Накладные расходы, руб</t>
  </si>
  <si>
    <t>Стоимость разработки,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</si>
</sst>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2DA9-1D7F-4103-A34E-8B4BEF3BE912}">
  <dimension ref="A1:P31"/>
  <sheetViews>
    <sheetView tabSelected="1" workbookViewId="0">
      <selection activeCell="O2" sqref="O2"/>
    </sheetView>
  </sheetViews>
  <sheetFormatPr defaultRowHeight="15" x14ac:dyDescent="0.25"/>
  <cols>
    <col min="1" max="1" width="29.5703125" customWidth="1"/>
    <col min="2" max="2" width="13.42578125" customWidth="1"/>
    <col min="6" max="6" width="11.7109375" customWidth="1"/>
    <col min="7" max="7" width="13.140625" customWidth="1"/>
    <col min="8" max="9" width="13.42578125" customWidth="1"/>
  </cols>
  <sheetData>
    <row r="1" spans="1:16" x14ac:dyDescent="0.25">
      <c r="A1" s="8" t="s">
        <v>0</v>
      </c>
      <c r="B1" s="9" t="s">
        <v>1</v>
      </c>
      <c r="C1" s="10" t="s">
        <v>2</v>
      </c>
      <c r="F1" s="8" t="s">
        <v>58</v>
      </c>
      <c r="G1" s="9" t="s">
        <v>3</v>
      </c>
      <c r="H1" s="9" t="s">
        <v>57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10" t="s">
        <v>65</v>
      </c>
    </row>
    <row r="2" spans="1:16" x14ac:dyDescent="0.25">
      <c r="A2" s="2" t="s">
        <v>9</v>
      </c>
      <c r="B2" s="3" t="s">
        <v>21</v>
      </c>
      <c r="C2" s="4">
        <v>40</v>
      </c>
      <c r="F2" s="2">
        <v>20</v>
      </c>
      <c r="G2" s="3" t="s">
        <v>21</v>
      </c>
      <c r="H2" s="3">
        <f>C2+C9/3</f>
        <v>120</v>
      </c>
      <c r="I2" s="3">
        <f>F2*$B$22</f>
        <v>24</v>
      </c>
      <c r="J2" s="3">
        <f>H2*I2</f>
        <v>2880</v>
      </c>
      <c r="K2" s="3">
        <f>J2*$B$16</f>
        <v>432</v>
      </c>
      <c r="L2" s="11">
        <f>(K2+J2)*$B$15</f>
        <v>19.872</v>
      </c>
      <c r="M2" s="3">
        <f>J2*$B$17</f>
        <v>720</v>
      </c>
      <c r="N2" s="3">
        <f>J2*$B$18</f>
        <v>1440</v>
      </c>
      <c r="O2" s="12">
        <f>SUM(J2:N2)</f>
        <v>5491.8719999999994</v>
      </c>
      <c r="P2" t="s">
        <v>43</v>
      </c>
    </row>
    <row r="3" spans="1:16" x14ac:dyDescent="0.25">
      <c r="A3" s="2" t="s">
        <v>10</v>
      </c>
      <c r="B3" s="3" t="s">
        <v>22</v>
      </c>
      <c r="C3" s="4">
        <v>8</v>
      </c>
      <c r="F3" s="2">
        <v>20.83</v>
      </c>
      <c r="G3" s="3" t="s">
        <v>51</v>
      </c>
      <c r="H3" s="3">
        <f>C3+C5</f>
        <v>24</v>
      </c>
      <c r="I3" s="11">
        <f t="shared" ref="I3:I10" si="0">F3*$B$22</f>
        <v>24.995999999999999</v>
      </c>
      <c r="J3" s="11">
        <f t="shared" ref="J3:J10" si="1">H3*I3</f>
        <v>599.904</v>
      </c>
      <c r="K3" s="11">
        <f t="shared" ref="K3:K10" si="2">J3*$B$16</f>
        <v>89.985599999999991</v>
      </c>
      <c r="L3" s="11">
        <f t="shared" ref="L3:L10" si="3">(K3+J3)*$B$15</f>
        <v>4.1393376000000002</v>
      </c>
      <c r="M3" s="11">
        <f t="shared" ref="M3:M10" si="4">J3*$B$17</f>
        <v>149.976</v>
      </c>
      <c r="N3" s="11">
        <f t="shared" ref="N3:N10" si="5">J3*$B$18</f>
        <v>299.952</v>
      </c>
      <c r="O3" s="12">
        <f t="shared" ref="O3:O10" si="6">SUM(J3:N3)</f>
        <v>1143.9569375999999</v>
      </c>
      <c r="P3" t="s">
        <v>42</v>
      </c>
    </row>
    <row r="4" spans="1:16" x14ac:dyDescent="0.25">
      <c r="A4" s="2" t="s">
        <v>11</v>
      </c>
      <c r="B4" s="3" t="s">
        <v>23</v>
      </c>
      <c r="C4" s="4">
        <v>8</v>
      </c>
      <c r="F4" s="2">
        <v>100</v>
      </c>
      <c r="G4" s="3" t="s">
        <v>23</v>
      </c>
      <c r="H4" s="3">
        <f>C4+C6</f>
        <v>16</v>
      </c>
      <c r="I4" s="3">
        <f t="shared" si="0"/>
        <v>120</v>
      </c>
      <c r="J4" s="3">
        <f t="shared" si="1"/>
        <v>1920</v>
      </c>
      <c r="K4" s="3">
        <f t="shared" si="2"/>
        <v>288</v>
      </c>
      <c r="L4" s="11">
        <f t="shared" si="3"/>
        <v>13.248000000000001</v>
      </c>
      <c r="M4" s="3">
        <f t="shared" si="4"/>
        <v>480</v>
      </c>
      <c r="N4" s="3">
        <f t="shared" si="5"/>
        <v>960</v>
      </c>
      <c r="O4" s="12">
        <f t="shared" si="6"/>
        <v>3661.248</v>
      </c>
      <c r="P4" t="s">
        <v>41</v>
      </c>
    </row>
    <row r="5" spans="1:16" x14ac:dyDescent="0.25">
      <c r="A5" s="2" t="s">
        <v>12</v>
      </c>
      <c r="B5" s="3" t="s">
        <v>22</v>
      </c>
      <c r="C5" s="4">
        <v>16</v>
      </c>
      <c r="F5" s="2">
        <v>10</v>
      </c>
      <c r="G5" s="3" t="s">
        <v>45</v>
      </c>
      <c r="H5" s="3">
        <f>C7/2+C8/2+C10/4+C12/2</f>
        <v>140</v>
      </c>
      <c r="I5" s="3">
        <f t="shared" si="0"/>
        <v>12</v>
      </c>
      <c r="J5" s="3">
        <f t="shared" si="1"/>
        <v>1680</v>
      </c>
      <c r="K5" s="3">
        <f t="shared" si="2"/>
        <v>252</v>
      </c>
      <c r="L5" s="11">
        <f t="shared" si="3"/>
        <v>11.592000000000001</v>
      </c>
      <c r="M5" s="3">
        <f t="shared" si="4"/>
        <v>420</v>
      </c>
      <c r="N5" s="3">
        <f t="shared" si="5"/>
        <v>840</v>
      </c>
      <c r="O5" s="12">
        <f t="shared" si="6"/>
        <v>3203.5920000000001</v>
      </c>
      <c r="P5" t="s">
        <v>36</v>
      </c>
    </row>
    <row r="6" spans="1:16" x14ac:dyDescent="0.25">
      <c r="A6" s="2" t="s">
        <v>13</v>
      </c>
      <c r="B6" s="3" t="s">
        <v>23</v>
      </c>
      <c r="C6" s="4">
        <v>8</v>
      </c>
      <c r="F6" s="2">
        <v>30</v>
      </c>
      <c r="G6" s="3" t="s">
        <v>46</v>
      </c>
      <c r="H6" s="3">
        <f>C7/2+C8/2+C10/4+C12/2</f>
        <v>140</v>
      </c>
      <c r="I6" s="3">
        <f t="shared" si="0"/>
        <v>36</v>
      </c>
      <c r="J6" s="3">
        <f t="shared" si="1"/>
        <v>5040</v>
      </c>
      <c r="K6" s="3">
        <f t="shared" si="2"/>
        <v>756</v>
      </c>
      <c r="L6" s="11">
        <f t="shared" si="3"/>
        <v>34.776000000000003</v>
      </c>
      <c r="M6" s="3">
        <f t="shared" si="4"/>
        <v>1260</v>
      </c>
      <c r="N6" s="3">
        <f t="shared" si="5"/>
        <v>2520</v>
      </c>
      <c r="O6" s="12">
        <f t="shared" si="6"/>
        <v>9610.7759999999998</v>
      </c>
      <c r="P6" t="s">
        <v>35</v>
      </c>
    </row>
    <row r="7" spans="1:16" x14ac:dyDescent="0.25">
      <c r="A7" s="2" t="s">
        <v>14</v>
      </c>
      <c r="B7" s="3" t="s">
        <v>24</v>
      </c>
      <c r="C7" s="4">
        <v>16</v>
      </c>
      <c r="F7" s="2">
        <v>10</v>
      </c>
      <c r="G7" s="3" t="s">
        <v>47</v>
      </c>
      <c r="H7" s="3">
        <f>C9/3+C11/4+C13/2</f>
        <v>124</v>
      </c>
      <c r="I7" s="3">
        <f t="shared" si="0"/>
        <v>12</v>
      </c>
      <c r="J7" s="3">
        <f t="shared" si="1"/>
        <v>1488</v>
      </c>
      <c r="K7" s="3">
        <f t="shared" si="2"/>
        <v>223.2</v>
      </c>
      <c r="L7" s="11">
        <f t="shared" si="3"/>
        <v>10.267200000000001</v>
      </c>
      <c r="M7" s="3">
        <f t="shared" si="4"/>
        <v>372</v>
      </c>
      <c r="N7" s="3">
        <f t="shared" si="5"/>
        <v>744</v>
      </c>
      <c r="O7" s="12">
        <f t="shared" si="6"/>
        <v>2837.4672</v>
      </c>
      <c r="P7" t="s">
        <v>37</v>
      </c>
    </row>
    <row r="8" spans="1:16" x14ac:dyDescent="0.25">
      <c r="A8" s="2" t="s">
        <v>15</v>
      </c>
      <c r="B8" s="3" t="s">
        <v>24</v>
      </c>
      <c r="C8" s="4">
        <v>176</v>
      </c>
      <c r="F8" s="2">
        <v>28</v>
      </c>
      <c r="G8" s="3" t="s">
        <v>48</v>
      </c>
      <c r="H8" s="3">
        <f>C9/3+C11/4+C13/2</f>
        <v>124</v>
      </c>
      <c r="I8" s="3">
        <f t="shared" si="0"/>
        <v>33.6</v>
      </c>
      <c r="J8" s="3">
        <f t="shared" si="1"/>
        <v>4166.4000000000005</v>
      </c>
      <c r="K8" s="3">
        <f t="shared" si="2"/>
        <v>624.96</v>
      </c>
      <c r="L8" s="11">
        <f t="shared" si="3"/>
        <v>28.748160000000006</v>
      </c>
      <c r="M8" s="3">
        <f t="shared" si="4"/>
        <v>1041.6000000000001</v>
      </c>
      <c r="N8" s="3">
        <f t="shared" si="5"/>
        <v>2083.2000000000003</v>
      </c>
      <c r="O8" s="12">
        <f t="shared" si="6"/>
        <v>7944.9081600000009</v>
      </c>
      <c r="P8" t="s">
        <v>39</v>
      </c>
    </row>
    <row r="9" spans="1:16" x14ac:dyDescent="0.25">
      <c r="A9" s="2" t="s">
        <v>16</v>
      </c>
      <c r="B9" s="3" t="s">
        <v>25</v>
      </c>
      <c r="C9" s="4">
        <v>240</v>
      </c>
      <c r="F9" s="2">
        <v>10</v>
      </c>
      <c r="G9" s="3" t="s">
        <v>49</v>
      </c>
      <c r="H9" s="3">
        <f>C10/4+C11/4</f>
        <v>40</v>
      </c>
      <c r="I9" s="3">
        <f t="shared" si="0"/>
        <v>12</v>
      </c>
      <c r="J9" s="3">
        <f t="shared" si="1"/>
        <v>480</v>
      </c>
      <c r="K9" s="3">
        <f t="shared" si="2"/>
        <v>72</v>
      </c>
      <c r="L9" s="11">
        <f t="shared" si="3"/>
        <v>3.3120000000000003</v>
      </c>
      <c r="M9" s="3">
        <f t="shared" si="4"/>
        <v>120</v>
      </c>
      <c r="N9" s="3">
        <f t="shared" si="5"/>
        <v>240</v>
      </c>
      <c r="O9" s="12">
        <f t="shared" si="6"/>
        <v>915.31200000000001</v>
      </c>
      <c r="P9" t="s">
        <v>38</v>
      </c>
    </row>
    <row r="10" spans="1:16" ht="15.75" thickBot="1" x14ac:dyDescent="0.3">
      <c r="A10" s="2" t="s">
        <v>17</v>
      </c>
      <c r="B10" s="3" t="s">
        <v>26</v>
      </c>
      <c r="C10" s="4">
        <v>80</v>
      </c>
      <c r="F10" s="5">
        <v>24</v>
      </c>
      <c r="G10" s="6" t="s">
        <v>50</v>
      </c>
      <c r="H10" s="6">
        <f>C10/4+C11/4</f>
        <v>40</v>
      </c>
      <c r="I10" s="6">
        <f t="shared" si="0"/>
        <v>28.799999999999997</v>
      </c>
      <c r="J10" s="6">
        <f t="shared" si="1"/>
        <v>1152</v>
      </c>
      <c r="K10" s="6">
        <f t="shared" si="2"/>
        <v>172.79999999999998</v>
      </c>
      <c r="L10" s="13">
        <f t="shared" si="3"/>
        <v>7.9488000000000003</v>
      </c>
      <c r="M10" s="6">
        <f t="shared" si="4"/>
        <v>288</v>
      </c>
      <c r="N10" s="6">
        <f t="shared" si="5"/>
        <v>576</v>
      </c>
      <c r="O10" s="14">
        <f t="shared" si="6"/>
        <v>2196.7487999999998</v>
      </c>
      <c r="P10" t="s">
        <v>40</v>
      </c>
    </row>
    <row r="11" spans="1:16" x14ac:dyDescent="0.25">
      <c r="A11" s="2" t="s">
        <v>18</v>
      </c>
      <c r="B11" s="3" t="s">
        <v>27</v>
      </c>
      <c r="C11" s="4">
        <v>80</v>
      </c>
    </row>
    <row r="12" spans="1:16" x14ac:dyDescent="0.25">
      <c r="A12" s="2" t="s">
        <v>19</v>
      </c>
      <c r="B12" s="3" t="s">
        <v>24</v>
      </c>
      <c r="C12" s="4">
        <v>48</v>
      </c>
    </row>
    <row r="13" spans="1:16" ht="15.75" thickBot="1" x14ac:dyDescent="0.3">
      <c r="A13" s="5" t="s">
        <v>20</v>
      </c>
      <c r="B13" s="6" t="s">
        <v>28</v>
      </c>
      <c r="C13" s="7">
        <v>48</v>
      </c>
    </row>
    <row r="15" spans="1:16" x14ac:dyDescent="0.25">
      <c r="A15" t="s">
        <v>29</v>
      </c>
      <c r="B15">
        <v>6.0000000000000001E-3</v>
      </c>
    </row>
    <row r="16" spans="1:16" x14ac:dyDescent="0.25">
      <c r="A16" t="s">
        <v>30</v>
      </c>
      <c r="B16">
        <v>0.15</v>
      </c>
    </row>
    <row r="17" spans="1:3" x14ac:dyDescent="0.25">
      <c r="A17" t="s">
        <v>31</v>
      </c>
      <c r="B17">
        <v>0.25</v>
      </c>
    </row>
    <row r="18" spans="1:3" x14ac:dyDescent="0.25">
      <c r="A18" t="s">
        <v>32</v>
      </c>
      <c r="B18">
        <v>0.5</v>
      </c>
    </row>
    <row r="19" spans="1:3" x14ac:dyDescent="0.25">
      <c r="A19" t="s">
        <v>33</v>
      </c>
      <c r="B19">
        <v>0.1</v>
      </c>
    </row>
    <row r="20" spans="1:3" x14ac:dyDescent="0.25">
      <c r="A20" t="s">
        <v>34</v>
      </c>
      <c r="B20">
        <v>0.2</v>
      </c>
    </row>
    <row r="21" spans="1:3" x14ac:dyDescent="0.25">
      <c r="A21" t="s">
        <v>44</v>
      </c>
      <c r="B21">
        <v>135.1</v>
      </c>
    </row>
    <row r="22" spans="1:3" x14ac:dyDescent="0.25">
      <c r="A22" t="s">
        <v>56</v>
      </c>
      <c r="B22">
        <v>1.2</v>
      </c>
    </row>
    <row r="24" spans="1:3" x14ac:dyDescent="0.25">
      <c r="A24" t="s">
        <v>4</v>
      </c>
      <c r="B24" s="1">
        <f>SUM(O2:O10)</f>
        <v>37005.881097599995</v>
      </c>
    </row>
    <row r="25" spans="1:3" x14ac:dyDescent="0.25">
      <c r="A25" t="s">
        <v>52</v>
      </c>
      <c r="B25">
        <v>0</v>
      </c>
    </row>
    <row r="26" spans="1:3" x14ac:dyDescent="0.25">
      <c r="A26" t="s">
        <v>6</v>
      </c>
      <c r="B26" s="1">
        <f>B25+B24+B21</f>
        <v>37140.981097599994</v>
      </c>
    </row>
    <row r="27" spans="1:3" x14ac:dyDescent="0.25">
      <c r="A27" t="s">
        <v>7</v>
      </c>
      <c r="B27" s="1">
        <f>B26*B29</f>
        <v>3714.0981097599997</v>
      </c>
    </row>
    <row r="28" spans="1:3" x14ac:dyDescent="0.25">
      <c r="A28" t="s">
        <v>8</v>
      </c>
      <c r="B28" s="1">
        <f>B26+B27</f>
        <v>40855.079207359995</v>
      </c>
    </row>
    <row r="29" spans="1:3" x14ac:dyDescent="0.25">
      <c r="A29" t="s">
        <v>5</v>
      </c>
      <c r="B29">
        <v>0.1</v>
      </c>
    </row>
    <row r="30" spans="1:3" x14ac:dyDescent="0.25">
      <c r="A30" t="s">
        <v>53</v>
      </c>
      <c r="B30" s="1">
        <f>B28*B20</f>
        <v>8171.015841471999</v>
      </c>
    </row>
    <row r="31" spans="1:3" x14ac:dyDescent="0.25">
      <c r="A31" t="s">
        <v>54</v>
      </c>
      <c r="B31" s="15">
        <f>B28+B30</f>
        <v>49026.095048831994</v>
      </c>
      <c r="C31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Docker</dc:creator>
  <cp:lastModifiedBy>Docker</cp:lastModifiedBy>
  <dcterms:created xsi:type="dcterms:W3CDTF">2024-12-10T00:37:39Z</dcterms:created>
  <dcterms:modified xsi:type="dcterms:W3CDTF">2024-12-10T01:30:32Z</dcterms:modified>
</cp:coreProperties>
</file>