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6626"/>
  <workbookPr dateCompatibility="0" codeName="ThisWorkbook"/>
  <mc:AlternateContent xmlns:mc="http://schemas.openxmlformats.org/markup-compatibility/2006">
    <mc:Choice Requires="x15">
      <x15ac:absPath xmlns:x15ac="http://schemas.microsoft.com/office/spreadsheetml/2010/11/ac" url="C:\CODE\Code\CMPG322\"/>
    </mc:Choice>
  </mc:AlternateContent>
  <xr:revisionPtr revIDLastSave="0" documentId="13_ncr:9_{C6E0FD91-2739-4443-A68D-81CCE694F748}" xr6:coauthVersionLast="47" xr6:coauthVersionMax="47" xr10:uidLastSave="{00000000-0000-0000-0000-000000000000}"/>
  <bookViews>
    <workbookView xWindow="-120" yWindow="-120" windowWidth="38640" windowHeight="15720" activeTab="3" xr2:uid="{00000000-000D-0000-FFFF-FFFF00000000}"/>
  </bookViews>
  <sheets>
    <sheet name="AAA start" sheetId="1" r:id="rId1"/>
    <sheet name="Question 1" sheetId="2" r:id="rId2"/>
    <sheet name="Question 2" sheetId="3" r:id="rId3"/>
    <sheet name="Question 3" sheetId="4" r:id="rId4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N5" i="4" l="1"/>
  <c r="M5" i="4"/>
  <c r="M4" i="4"/>
  <c r="AI46" i="3"/>
  <c r="I11" i="2"/>
  <c r="AI130" i="3"/>
  <c r="M11" i="2"/>
  <c r="M10" i="2"/>
  <c r="H20" i="2"/>
  <c r="J10" i="2"/>
  <c r="I10" i="2"/>
  <c r="H10" i="2"/>
  <c r="F8" i="2"/>
  <c r="L3" i="4"/>
  <c r="P3" i="4"/>
  <c r="O3" i="4"/>
  <c r="P4" i="4" s="1"/>
  <c r="K3" i="4"/>
  <c r="I4" i="4" s="1"/>
  <c r="J4" i="4" s="1"/>
  <c r="L4" i="4" l="1"/>
  <c r="N4" i="4"/>
  <c r="K4" i="4"/>
  <c r="AI150" i="3"/>
  <c r="AI144" i="3"/>
  <c r="AI111" i="3"/>
  <c r="AI105" i="3"/>
  <c r="AI91" i="3"/>
  <c r="AI84" i="3"/>
  <c r="AI73" i="3"/>
  <c r="AI66" i="3"/>
  <c r="AI123" i="3"/>
  <c r="AI52" i="3"/>
  <c r="O4" i="4" l="1"/>
  <c r="P5" i="4" s="1"/>
  <c r="I5" i="4"/>
  <c r="D12" i="4"/>
  <c r="D11" i="4"/>
  <c r="E11" i="4" s="1"/>
  <c r="F11" i="4" s="1"/>
  <c r="D10" i="4"/>
  <c r="E10" i="4" s="1"/>
  <c r="F10" i="4" s="1"/>
  <c r="D9" i="4"/>
  <c r="E9" i="4" s="1"/>
  <c r="F9" i="4" s="1"/>
  <c r="D8" i="4"/>
  <c r="E8" i="4" s="1"/>
  <c r="F8" i="4" s="1"/>
  <c r="D7" i="4"/>
  <c r="E7" i="4" s="1"/>
  <c r="F7" i="4" s="1"/>
  <c r="D6" i="4"/>
  <c r="E6" i="4" s="1"/>
  <c r="F6" i="4" s="1"/>
  <c r="D5" i="4"/>
  <c r="E5" i="4" s="1"/>
  <c r="F5" i="4" s="1"/>
  <c r="D4" i="4"/>
  <c r="E4" i="4" s="1"/>
  <c r="F4" i="4" s="1"/>
  <c r="D3" i="4"/>
  <c r="E3" i="4" s="1"/>
  <c r="F3" i="4" s="1"/>
  <c r="F9" i="2"/>
  <c r="J9" i="2" s="1"/>
  <c r="G8" i="2"/>
  <c r="J8" i="2" s="1"/>
  <c r="G7" i="2"/>
  <c r="G18" i="2" s="1"/>
  <c r="F7" i="2"/>
  <c r="J5" i="4" l="1"/>
  <c r="L5" i="4"/>
  <c r="M8" i="2"/>
  <c r="I7" i="2"/>
  <c r="M9" i="2"/>
  <c r="I9" i="2"/>
  <c r="M7" i="2"/>
  <c r="F13" i="2"/>
  <c r="F19" i="2"/>
  <c r="G17" i="2"/>
  <c r="G13" i="2"/>
  <c r="O5" i="4"/>
  <c r="M6" i="4" s="1"/>
  <c r="N6" i="4" s="1"/>
  <c r="K5" i="4"/>
  <c r="G11" i="4"/>
  <c r="H11" i="4"/>
  <c r="G10" i="4"/>
  <c r="H10" i="4"/>
  <c r="G9" i="4"/>
  <c r="H9" i="4"/>
  <c r="G8" i="4"/>
  <c r="H8" i="4"/>
  <c r="G7" i="4"/>
  <c r="H7" i="4"/>
  <c r="G6" i="4"/>
  <c r="H6" i="4"/>
  <c r="G5" i="4"/>
  <c r="H5" i="4"/>
  <c r="G4" i="4"/>
  <c r="H4" i="4"/>
  <c r="G3" i="4"/>
  <c r="H3" i="4"/>
  <c r="F13" i="4"/>
  <c r="F18" i="2"/>
  <c r="H18" i="2" s="1"/>
  <c r="J7" i="2"/>
  <c r="J11" i="2" s="1"/>
  <c r="I8" i="2"/>
  <c r="F17" i="2"/>
  <c r="G19" i="2"/>
  <c r="H7" i="2"/>
  <c r="H9" i="2"/>
  <c r="H8" i="2"/>
  <c r="K7" i="2" l="1"/>
  <c r="H17" i="2"/>
  <c r="H19" i="2"/>
  <c r="L7" i="2"/>
  <c r="P6" i="4"/>
  <c r="O6" i="4"/>
  <c r="M7" i="4" s="1"/>
  <c r="N7" i="4" s="1"/>
  <c r="I6" i="4"/>
  <c r="H13" i="4"/>
  <c r="G13" i="4"/>
  <c r="H11" i="2"/>
  <c r="H21" i="2"/>
  <c r="J6" i="4" l="1"/>
  <c r="L6" i="4"/>
  <c r="O7" i="4"/>
  <c r="M8" i="4" s="1"/>
  <c r="N8" i="4" s="1"/>
  <c r="P7" i="4"/>
  <c r="K6" i="4"/>
  <c r="I7" i="4" s="1"/>
  <c r="J7" i="4" l="1"/>
  <c r="L7" i="4"/>
  <c r="P8" i="4"/>
  <c r="O8" i="4"/>
  <c r="M9" i="4" s="1"/>
  <c r="N9" i="4" s="1"/>
  <c r="K7" i="4"/>
  <c r="P9" i="4" l="1"/>
  <c r="I8" i="4"/>
  <c r="J8" i="4" l="1"/>
  <c r="K8" i="4" s="1"/>
  <c r="L8" i="4"/>
  <c r="O9" i="4"/>
  <c r="M10" i="4" s="1"/>
  <c r="N10" i="4" s="1"/>
  <c r="P10" i="4" l="1"/>
  <c r="I9" i="4"/>
  <c r="J9" i="4" l="1"/>
  <c r="L9" i="4"/>
  <c r="O10" i="4"/>
  <c r="M11" i="4" s="1"/>
  <c r="N11" i="4" s="1"/>
  <c r="K9" i="4"/>
  <c r="O11" i="4" l="1"/>
  <c r="M12" i="4" s="1"/>
  <c r="N12" i="4" s="1"/>
  <c r="P11" i="4"/>
  <c r="P13" i="4" s="1"/>
  <c r="I10" i="4"/>
  <c r="J10" i="4" l="1"/>
  <c r="K10" i="4" s="1"/>
  <c r="L10" i="4"/>
  <c r="O12" i="4"/>
  <c r="I11" i="4" l="1"/>
  <c r="J11" i="4" l="1"/>
  <c r="L11" i="4"/>
  <c r="L13" i="4" s="1"/>
  <c r="K11" i="4"/>
  <c r="I12" i="4" l="1"/>
  <c r="J12" i="4" s="1"/>
  <c r="K12" i="4" l="1"/>
</calcChain>
</file>

<file path=xl/sharedStrings.xml><?xml version="1.0" encoding="utf-8"?>
<sst xmlns="http://purl.oclc.org/ooxml/spreadsheetml/main" count="105" uniqueCount="80">
  <si>
    <t>R</t>
  </si>
  <si>
    <t>Student number:</t>
  </si>
  <si>
    <t>Name:</t>
  </si>
  <si>
    <t>(select)</t>
  </si>
  <si>
    <t>&lt; 20 square m</t>
  </si>
  <si>
    <r>
      <rPr>
        <sz val="11"/>
        <color theme="0"/>
        <rFont val="Calibri"/>
        <family val="2"/>
      </rPr>
      <t>≥</t>
    </r>
    <r>
      <rPr>
        <sz val="11"/>
        <color theme="0"/>
        <rFont val="Calibri"/>
        <family val="2"/>
        <scheme val="minor"/>
      </rPr>
      <t xml:space="preserve"> 20 square m and &lt;</t>
    </r>
    <r>
      <rPr>
        <sz val="11"/>
        <color theme="0"/>
        <rFont val="Calibri"/>
        <family val="2"/>
      </rPr>
      <t xml:space="preserve"> 50 square m</t>
    </r>
  </si>
  <si>
    <r>
      <rPr>
        <sz val="11"/>
        <color theme="0"/>
        <rFont val="Calibri"/>
        <family val="2"/>
      </rPr>
      <t>≥</t>
    </r>
    <r>
      <rPr>
        <sz val="11"/>
        <color theme="0"/>
        <rFont val="Calibri"/>
        <family val="2"/>
        <scheme val="minor"/>
      </rPr>
      <t xml:space="preserve"> 50 square m</t>
    </r>
  </si>
  <si>
    <t>The rates for your current venue is increasing to: R</t>
  </si>
  <si>
    <t>The rates for the new venue is: R</t>
  </si>
  <si>
    <t>Profit for well supported business: R</t>
  </si>
  <si>
    <t>Profit for poorly supported business: R</t>
  </si>
  <si>
    <t>Probability for favourable market survey:</t>
  </si>
  <si>
    <t>P(good support for current venue|positive survey)</t>
  </si>
  <si>
    <t>P(good support for new venue|positive survey)</t>
  </si>
  <si>
    <t>P(good support for current venue|negative survey)</t>
  </si>
  <si>
    <t>P(good support for new venue|negative survey)</t>
  </si>
  <si>
    <t>P(good support at current venue) with no survey</t>
  </si>
  <si>
    <t>P(good support at new venue) with no survey</t>
  </si>
  <si>
    <t>Profit (R)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</si>
  <si>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</si>
  <si>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</si>
  <si>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</si>
  <si>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</si>
  <si>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</si>
  <si>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</si>
  <si>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</si>
  <si>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</si>
  <si>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</si>
  <si>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3. Month</t>
  </si>
  <si>
    <t>Please select the approximate size of your shop/warehouse:</t>
  </si>
  <si>
    <t>2. According to the approximate size of your shop/warehouse:</t>
  </si>
  <si>
    <t>December</t>
  </si>
  <si>
    <t xml:space="preserve">1. Investment unit: </t>
  </si>
  <si>
    <t>Bernard Swanepoel</t>
  </si>
  <si>
    <t>≥ 20 square m and &lt; 50 square m</t>
  </si>
  <si>
    <t>State of Nature</t>
  </si>
  <si>
    <t>favourable market</t>
  </si>
  <si>
    <t>unfavourable market</t>
  </si>
  <si>
    <t>Alternatives</t>
  </si>
  <si>
    <t xml:space="preserve">preferred stock </t>
  </si>
  <si>
    <t xml:space="preserve">common stock </t>
  </si>
  <si>
    <r>
      <t>corporate bonds</t>
    </r>
    <r>
      <rPr>
        <b/>
        <sz val="11"/>
        <color rgb="FF000000"/>
        <rFont val="Calibri"/>
        <family val="2"/>
        <scheme val="minor"/>
      </rPr>
      <t xml:space="preserve"> </t>
    </r>
  </si>
  <si>
    <t xml:space="preserve">Investment unit: </t>
  </si>
  <si>
    <t>Years:</t>
  </si>
  <si>
    <t>MaxiMax</t>
  </si>
  <si>
    <t>Answers:</t>
  </si>
  <si>
    <t>Opportunity loss table</t>
  </si>
  <si>
    <t>Minimax regret</t>
  </si>
  <si>
    <t>MaxiMin</t>
  </si>
  <si>
    <t>EMV</t>
  </si>
  <si>
    <t>EVwPI</t>
  </si>
  <si>
    <t>EVPI</t>
  </si>
  <si>
    <t>with perfect information</t>
  </si>
  <si>
    <t>Perfect info</t>
  </si>
  <si>
    <t>months</t>
  </si>
  <si>
    <t>profit</t>
  </si>
  <si>
    <t>MSE</t>
  </si>
  <si>
    <t>Error</t>
  </si>
  <si>
    <t>Forecast</t>
  </si>
  <si>
    <t>abs error</t>
  </si>
  <si>
    <t>abs error/ profit</t>
  </si>
  <si>
    <t>MAPE</t>
  </si>
  <si>
    <t>MAD</t>
  </si>
  <si>
    <t>error squar</t>
  </si>
  <si>
    <t>A.</t>
  </si>
  <si>
    <t>B.a Forcast Ft</t>
  </si>
  <si>
    <t>B.a Trend Tt</t>
  </si>
  <si>
    <t>B.a FITt</t>
  </si>
  <si>
    <t>a=0.8</t>
  </si>
  <si>
    <t>a=0.2</t>
  </si>
  <si>
    <t>b=0.8</t>
  </si>
  <si>
    <t>b=0.2</t>
  </si>
  <si>
    <t>B.</t>
  </si>
  <si>
    <t>B.b Forcast Ft</t>
  </si>
  <si>
    <t>B.b Trend Tt</t>
  </si>
  <si>
    <t>B.b FITt</t>
  </si>
  <si>
    <t>B.b abs Error</t>
  </si>
  <si>
    <t>B.a abs Error</t>
  </si>
  <si>
    <t xml:space="preserve">Do nothing </t>
  </si>
  <si>
    <r>
      <t>Hurwicz</t>
    </r>
    <r>
      <rPr>
        <b/>
        <sz val="11"/>
        <color theme="1"/>
        <rFont val="Calibri"/>
        <family val="2"/>
        <scheme val="minor"/>
      </rPr>
      <t>(a=0.6)</t>
    </r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</si>
</sst>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9">
    <border>
      <start/>
      <end/>
      <top/>
      <bottom/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38">
    <xf numFmtId="0" fontId="0" fillId="0" borderId="0" xfId="0"/>
    <xf numFmtId="0" fontId="0" fillId="0" borderId="0" xfId="0" quotePrefix="1" applyAlignment="1">
      <alignment horizontal="right"/>
    </xf>
    <xf numFmtId="0" fontId="0" fillId="0" borderId="1" xfId="0" applyBorder="1"/>
    <xf numFmtId="0" fontId="2" fillId="0" borderId="0" xfId="0" applyFont="1"/>
    <xf numFmtId="0" fontId="0" fillId="0" borderId="0" xfId="0" applyAlignment="1">
      <alignment horizontal="right"/>
    </xf>
    <xf numFmtId="0" fontId="0" fillId="0" borderId="8" xfId="0" applyBorder="1"/>
    <xf numFmtId="0" fontId="1" fillId="0" borderId="8" xfId="0" applyFont="1" applyBorder="1"/>
    <xf numFmtId="0" fontId="6" fillId="0" borderId="8" xfId="0" applyFont="1" applyBorder="1"/>
    <xf numFmtId="0" fontId="4" fillId="2" borderId="0" xfId="1"/>
    <xf numFmtId="0" fontId="5" fillId="3" borderId="0" xfId="2"/>
    <xf numFmtId="0" fontId="1" fillId="0" borderId="0" xfId="0" applyFont="1"/>
    <xf numFmtId="0" fontId="0" fillId="0" borderId="9" xfId="0" applyBorder="1"/>
    <xf numFmtId="0" fontId="7" fillId="0" borderId="9" xfId="0" applyFont="1" applyBorder="1"/>
    <xf numFmtId="0" fontId="4" fillId="2" borderId="12" xfId="1" applyBorder="1"/>
    <xf numFmtId="0" fontId="9" fillId="2" borderId="13" xfId="1" applyFont="1" applyBorder="1"/>
    <xf numFmtId="0" fontId="9" fillId="2" borderId="14" xfId="1" applyFont="1" applyBorder="1"/>
    <xf numFmtId="0" fontId="10" fillId="3" borderId="13" xfId="2" applyFont="1" applyBorder="1"/>
    <xf numFmtId="0" fontId="10" fillId="3" borderId="14" xfId="2" applyFont="1" applyBorder="1"/>
    <xf numFmtId="0" fontId="5" fillId="3" borderId="12" xfId="2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10" fillId="3" borderId="15" xfId="2" applyFont="1" applyBorder="1"/>
    <xf numFmtId="0" fontId="0" fillId="0" borderId="16" xfId="0" applyBorder="1"/>
    <xf numFmtId="0" fontId="0" fillId="0" borderId="15" xfId="0" applyBorder="1"/>
    <xf numFmtId="0" fontId="0" fillId="0" borderId="17" xfId="0" applyBorder="1"/>
    <xf numFmtId="0" fontId="0" fillId="0" borderId="10" xfId="0" applyBorder="1"/>
    <xf numFmtId="0" fontId="7" fillId="0" borderId="0" xfId="0" applyFont="1"/>
    <xf numFmtId="0" fontId="0" fillId="0" borderId="18" xfId="0" applyBorder="1"/>
    <xf numFmtId="0" fontId="9" fillId="2" borderId="0" xfId="1" applyFont="1" applyBorder="1"/>
    <xf numFmtId="0" fontId="10" fillId="3" borderId="0" xfId="2" applyFont="1" applyBorder="1"/>
    <xf numFmtId="0" fontId="0" fillId="0" borderId="13" xfId="0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Profit and trendline</a:t>
            </a:r>
            <a:r>
              <a:rPr lang="en-ZA" baseline="0%"/>
              <a:t> </a:t>
            </a:r>
            <a:endParaRPr lang="en-Z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'Question 3'!$C$2</c:f>
              <c:strCache>
                <c:ptCount val="1"/>
                <c:pt idx="0">
                  <c:v>profit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tx1">
                          <a:lumMod val="65%"/>
                          <a:lumOff val="3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'Question 3'!$B$3:$B$12</c:f>
              <c:strCache>
                <c:ptCount val="10"/>
                <c:pt idx="0">
                  <c:v>December</c:v>
                </c:pt>
                <c:pt idx="1">
                  <c:v>January</c:v>
                </c:pt>
                <c:pt idx="2">
                  <c:v>February</c:v>
                </c:pt>
                <c:pt idx="3">
                  <c:v>March</c:v>
                </c:pt>
                <c:pt idx="4">
                  <c:v>April</c:v>
                </c:pt>
                <c:pt idx="5">
                  <c:v>May</c:v>
                </c:pt>
                <c:pt idx="6">
                  <c:v>June</c:v>
                </c:pt>
                <c:pt idx="7">
                  <c:v>July</c:v>
                </c:pt>
                <c:pt idx="8">
                  <c:v>August</c:v>
                </c:pt>
                <c:pt idx="9">
                  <c:v>September</c:v>
                </c:pt>
              </c:strCache>
            </c:strRef>
          </c:cat>
          <c:val>
            <c:numRef>
              <c:f>'Question 3'!$C$3:$C$12</c:f>
              <c:numCache>
                <c:formatCode>General</c:formatCode>
                <c:ptCount val="10"/>
                <c:pt idx="0">
                  <c:v>195749.99999999997</c:v>
                </c:pt>
                <c:pt idx="1">
                  <c:v>212850.00000000003</c:v>
                </c:pt>
                <c:pt idx="2">
                  <c:v>252900</c:v>
                </c:pt>
                <c:pt idx="3">
                  <c:v>202950</c:v>
                </c:pt>
                <c:pt idx="4">
                  <c:v>210195</c:v>
                </c:pt>
                <c:pt idx="5">
                  <c:v>209250.00000000003</c:v>
                </c:pt>
                <c:pt idx="6">
                  <c:v>221400</c:v>
                </c:pt>
                <c:pt idx="7">
                  <c:v>234450</c:v>
                </c:pt>
                <c:pt idx="8">
                  <c:v>262350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5B-4CE1-AD56-0D009E4149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9565583"/>
        <c:axId val="992056351"/>
      </c:lineChart>
      <c:catAx>
        <c:axId val="1079565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056351"/>
        <c:crosses val="autoZero"/>
        <c:auto val="1"/>
        <c:lblAlgn val="ctr"/>
        <c:lblOffset val="100"/>
        <c:noMultiLvlLbl val="0"/>
      </c:catAx>
      <c:valAx>
        <c:axId val="99205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565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2" Type="http://purl.oclc.org/ooxml/officeDocument/relationships/image" Target="../media/image1.emf"/><Relationship Id="rId1" Type="http://purl.oclc.org/ooxml/officeDocument/relationships/image" Target="../media/image2.emf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83820</xdr:colOff>
      <xdr:row>4</xdr:row>
      <xdr:rowOff>45720</xdr:rowOff>
    </xdr:from>
    <xdr:to>
      <xdr:col>14</xdr:col>
      <xdr:colOff>373380</xdr:colOff>
      <xdr:row>21</xdr:row>
      <xdr:rowOff>129540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83820" y="693420"/>
          <a:ext cx="8930640" cy="3192780"/>
        </a:xfrm>
        <a:prstGeom prst="rect">
          <a:avLst/>
        </a:prstGeom>
        <a:solidFill>
          <a:schemeClr val="accent6">
            <a:lumMod val="20%"/>
            <a:lumOff val="80%"/>
          </a:schemeClr>
        </a:solidFill>
        <a:ln w="9525" cmpd="sng">
          <a:solidFill>
            <a:schemeClr val="lt1">
              <a:shade val="50%"/>
            </a:schemeClr>
          </a:solidFill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Now that you have started your own business, one of the first steps is to raise funds. You are considering three options: corporate bonds, preferred stock, and common stock. An investment </a:t>
          </a:r>
          <a:r>
            <a:rPr lang="en-GB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must be made in factors of the investment unit (see cell F23).</a:t>
          </a:r>
          <a:endParaRPr lang="en-ZA">
            <a:effectLst/>
          </a:endParaRPr>
        </a:p>
        <a:p>
          <a:r>
            <a:rPr lang="en-US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Ideally, </a:t>
          </a:r>
          <a:r>
            <a:rPr lang="en-US" sz="110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corporate bonds</a:t>
          </a:r>
          <a:r>
            <a:rPr lang="en-US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would return 13% (simple interest) per year for the next 3 years. Otherwise you guarantee that investors in the corporate bonds would get at least 110% of the money invested back at the end of 3 years. </a:t>
          </a:r>
          <a:endParaRPr lang="en-ZA">
            <a:effectLst/>
          </a:endParaRPr>
        </a:p>
        <a:p>
          <a:r>
            <a:rPr lang="en-US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Investors in </a:t>
          </a:r>
          <a:r>
            <a:rPr lang="en-US" sz="110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preferred stock </a:t>
          </a:r>
          <a:r>
            <a:rPr lang="en-US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should see their initial investment increase by a factor of 4 in a favourable market or see the investment worth only half of the initial investment in an unfavourable market. </a:t>
          </a:r>
          <a:endParaRPr lang="en-ZA">
            <a:effectLst/>
          </a:endParaRPr>
        </a:p>
        <a:p>
          <a:r>
            <a:rPr lang="en-US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-US" sz="110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common stock </a:t>
          </a:r>
          <a:r>
            <a:rPr lang="en-US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initial investment is expected to increase by a factor of 3 in a favourable market, but investors would lose everything if the market is unfavorable. </a:t>
          </a:r>
        </a:p>
        <a:p>
          <a:r>
            <a:rPr lang="en-US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 this information to complete your</a:t>
          </a:r>
          <a:r>
            <a:rPr lang="en-US" sz="1100" i="0" baseline="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report</a:t>
          </a:r>
          <a:r>
            <a:rPr lang="en-US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endParaRPr lang="en-ZA">
            <a:effectLst/>
          </a:endParaRPr>
        </a:p>
        <a:p>
          <a:pPr eaLnBrk="1" fontAlgn="auto" latinLnBrk="0" hangingPunct="1"/>
          <a:r>
            <a:rPr lang="en-ZA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en-Z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the economic wake of the Covid-19 pandemic</a:t>
          </a:r>
          <a:r>
            <a:rPr lang="en-ZA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the rates for your business’s venue have increased. You have to decide whether to stay at the existing venue and pay the increased rates, or to move to a venue farther away from the central business district and pay lower rates. You have the option of doing a market survey to determine if your customers will keep supporting your business at the new venue. The market survey will cost you a maximum of R2000. </a:t>
          </a:r>
          <a:r>
            <a:rPr lang="en-GB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the size of your store/venue in row 4 and find the rates for the current and new premises in rows 25 and 26, respectively. Find the probability values below that.</a:t>
          </a:r>
        </a:p>
        <a:p>
          <a:pPr eaLnBrk="1" fontAlgn="auto" latinLnBrk="0" hangingPunct="1"/>
          <a:endParaRPr lang="en-ZA">
            <a:effectLst/>
          </a:endParaRPr>
        </a:p>
        <a:p>
          <a:pPr eaLnBrk="1" fontAlgn="auto" latinLnBrk="0" hangingPunct="1"/>
          <a:r>
            <a:rPr lang="en-GB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You are unsure if your decision about the venue was the right one but you’ve made it now. To calm your nerves, you want to make a forecast of the sales for next month. Find the profit data for the last 10 months in rows 37-46.</a:t>
          </a:r>
          <a:endParaRPr lang="en-ZA">
            <a:effectLst/>
          </a:endParaRPr>
        </a:p>
      </xdr:txBody>
    </xdr:sp>
    <xdr:clientData/>
  </xdr:twoCellAnchor>
  <xdr:twoCellAnchor editAs="oneCell">
    <xdr:from>
      <xdr:col>9</xdr:col>
      <xdr:colOff>266700</xdr:colOff>
      <xdr:row>1</xdr:row>
      <xdr:rowOff>9525</xdr:rowOff>
    </xdr:from>
    <xdr:to>
      <xdr:col>12</xdr:col>
      <xdr:colOff>171450</xdr:colOff>
      <xdr:row>2</xdr:row>
      <xdr:rowOff>152400</xdr:rowOff>
    </xdr:to>
    <xdr:sp macro="" textlink="">
      <xdr:nvSpPr>
        <xdr:cNvPr id="1025" name="CommandButton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A5A2C9FB-D921-166E-A7FC-5FE1DE4993C8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342900</xdr:colOff>
      <xdr:row>2</xdr:row>
      <xdr:rowOff>171450</xdr:rowOff>
    </xdr:from>
    <xdr:to>
      <xdr:col>9</xdr:col>
      <xdr:colOff>381000</xdr:colOff>
      <xdr:row>3</xdr:row>
      <xdr:rowOff>180975</xdr:rowOff>
    </xdr:to>
    <xdr:sp macro="" textlink="">
      <xdr:nvSpPr>
        <xdr:cNvPr id="1028" name="ComboBox1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C4C9D11-50C0-552F-8728-8352B536A403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15</xdr:col>
      <xdr:colOff>226339</xdr:colOff>
      <xdr:row>74</xdr:row>
      <xdr:rowOff>180915</xdr:rowOff>
    </xdr:from>
    <xdr:to>
      <xdr:col>16</xdr:col>
      <xdr:colOff>318623</xdr:colOff>
      <xdr:row>78</xdr:row>
      <xdr:rowOff>85665</xdr:rowOff>
    </xdr:to>
    <xdr:sp macro="" textlink="">
      <xdr:nvSpPr>
        <xdr:cNvPr id="75" name="Oval 74">
          <a:extLst>
            <a:ext uri="{FF2B5EF4-FFF2-40B4-BE49-F238E27FC236}">
              <a16:creationId xmlns:a16="http://schemas.microsoft.com/office/drawing/2014/main" id="{C2B6C830-B182-4BA9-8DC5-658AFEF7CCF6}"/>
            </a:ext>
          </a:extLst>
        </xdr:cNvPr>
        <xdr:cNvSpPr/>
      </xdr:nvSpPr>
      <xdr:spPr>
        <a:xfrm>
          <a:off x="9318384" y="14277915"/>
          <a:ext cx="698421" cy="666750"/>
        </a:xfrm>
        <a:prstGeom prst="ellipse">
          <a:avLst/>
        </a:prstGeom>
      </xdr:spPr>
      <xdr:style>
        <a:lnRef idx="2">
          <a:schemeClr val="accent1">
            <a:shade val="50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1</a:t>
          </a:r>
        </a:p>
      </xdr:txBody>
    </xdr:sp>
    <xdr:clientData/>
  </xdr:twoCellAnchor>
  <xdr:twoCellAnchor>
    <xdr:from>
      <xdr:col>5</xdr:col>
      <xdr:colOff>34880</xdr:colOff>
      <xdr:row>76</xdr:row>
      <xdr:rowOff>133290</xdr:rowOff>
    </xdr:from>
    <xdr:to>
      <xdr:col>15</xdr:col>
      <xdr:colOff>226339</xdr:colOff>
      <xdr:row>103</xdr:row>
      <xdr:rowOff>143555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3CDE5997-180D-48D9-BE50-FB4E33DF1FE2}"/>
            </a:ext>
          </a:extLst>
        </xdr:cNvPr>
        <xdr:cNvCxnSpPr>
          <a:stCxn id="77" idx="3"/>
          <a:endCxn id="75" idx="2"/>
        </xdr:cNvCxnSpPr>
      </xdr:nvCxnSpPr>
      <xdr:spPr>
        <a:xfrm flipV="1">
          <a:off x="3065562" y="14611290"/>
          <a:ext cx="6252822" cy="51537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102</xdr:row>
      <xdr:rowOff>5442</xdr:rowOff>
    </xdr:from>
    <xdr:to>
      <xdr:col>5</xdr:col>
      <xdr:colOff>34880</xdr:colOff>
      <xdr:row>105</xdr:row>
      <xdr:rowOff>91167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A15065AC-A8AF-410A-8FA8-B63FB6DC1826}"/>
            </a:ext>
          </a:extLst>
        </xdr:cNvPr>
        <xdr:cNvSpPr/>
      </xdr:nvSpPr>
      <xdr:spPr>
        <a:xfrm>
          <a:off x="2424545" y="19436442"/>
          <a:ext cx="641017" cy="657225"/>
        </a:xfrm>
        <a:prstGeom prst="rect">
          <a:avLst/>
        </a:prstGeom>
      </xdr:spPr>
      <xdr:style>
        <a:lnRef idx="2">
          <a:schemeClr val="accent1">
            <a:shade val="50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R29000</a:t>
          </a:r>
        </a:p>
      </xdr:txBody>
    </xdr:sp>
    <xdr:clientData/>
  </xdr:twoCellAnchor>
  <xdr:twoCellAnchor>
    <xdr:from>
      <xdr:col>16</xdr:col>
      <xdr:colOff>318623</xdr:colOff>
      <xdr:row>57</xdr:row>
      <xdr:rowOff>45585</xdr:rowOff>
    </xdr:from>
    <xdr:to>
      <xdr:col>23</xdr:col>
      <xdr:colOff>480337</xdr:colOff>
      <xdr:row>76</xdr:row>
      <xdr:rowOff>133290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BF3D5927-C006-4CD7-8795-0B1C70119CEE}"/>
            </a:ext>
          </a:extLst>
        </xdr:cNvPr>
        <xdr:cNvCxnSpPr>
          <a:cxnSpLocks/>
          <a:stCxn id="75" idx="6"/>
          <a:endCxn id="115" idx="1"/>
        </xdr:cNvCxnSpPr>
      </xdr:nvCxnSpPr>
      <xdr:spPr>
        <a:xfrm flipV="1">
          <a:off x="10016805" y="10904085"/>
          <a:ext cx="4404668" cy="370720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318623</xdr:colOff>
      <xdr:row>76</xdr:row>
      <xdr:rowOff>133290</xdr:rowOff>
    </xdr:from>
    <xdr:to>
      <xdr:col>23</xdr:col>
      <xdr:colOff>470812</xdr:colOff>
      <xdr:row>95</xdr:row>
      <xdr:rowOff>155123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65A71DCE-2F94-488F-9191-D96EBF89D6AB}"/>
            </a:ext>
          </a:extLst>
        </xdr:cNvPr>
        <xdr:cNvCxnSpPr>
          <a:cxnSpLocks/>
          <a:stCxn id="75" idx="6"/>
          <a:endCxn id="100" idx="1"/>
        </xdr:cNvCxnSpPr>
      </xdr:nvCxnSpPr>
      <xdr:spPr>
        <a:xfrm>
          <a:off x="10016805" y="14611290"/>
          <a:ext cx="4395143" cy="36413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34880</xdr:colOff>
      <xdr:row>103</xdr:row>
      <xdr:rowOff>143555</xdr:rowOff>
    </xdr:from>
    <xdr:to>
      <xdr:col>23</xdr:col>
      <xdr:colOff>525920</xdr:colOff>
      <xdr:row>134</xdr:row>
      <xdr:rowOff>145598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165BF14A-F5F6-4FDF-AEF6-88019CC46413}"/>
            </a:ext>
          </a:extLst>
        </xdr:cNvPr>
        <xdr:cNvCxnSpPr>
          <a:cxnSpLocks/>
          <a:stCxn id="77" idx="3"/>
          <a:endCxn id="85" idx="1"/>
        </xdr:cNvCxnSpPr>
      </xdr:nvCxnSpPr>
      <xdr:spPr>
        <a:xfrm>
          <a:off x="3065562" y="19765055"/>
          <a:ext cx="11401494" cy="59075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253958</xdr:colOff>
      <xdr:row>83</xdr:row>
      <xdr:rowOff>101992</xdr:rowOff>
    </xdr:from>
    <xdr:to>
      <xdr:col>11</xdr:col>
      <xdr:colOff>103909</xdr:colOff>
      <xdr:row>86</xdr:row>
      <xdr:rowOff>65963</xdr:rowOff>
    </xdr:to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5EFF7E71-C45E-4E4A-A08D-664DC0D330E2}"/>
            </a:ext>
          </a:extLst>
        </xdr:cNvPr>
        <xdr:cNvSpPr txBox="1"/>
      </xdr:nvSpPr>
      <xdr:spPr>
        <a:xfrm>
          <a:off x="3890776" y="15913492"/>
          <a:ext cx="2880633" cy="5354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%"/>
            </a:schemeClr>
          </a:solidFill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/>
            <a:t>Do a </a:t>
          </a:r>
          <a:r>
            <a:rPr lang="en-ZA" sz="24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market survey </a:t>
          </a:r>
          <a:endParaRPr lang="en-US" sz="2400"/>
        </a:p>
      </xdr:txBody>
    </xdr:sp>
    <xdr:clientData/>
  </xdr:twoCellAnchor>
  <xdr:twoCellAnchor>
    <xdr:from>
      <xdr:col>9</xdr:col>
      <xdr:colOff>442354</xdr:colOff>
      <xdr:row>122</xdr:row>
      <xdr:rowOff>6744</xdr:rowOff>
    </xdr:from>
    <xdr:to>
      <xdr:col>15</xdr:col>
      <xdr:colOff>282347</xdr:colOff>
      <xdr:row>125</xdr:row>
      <xdr:rowOff>29257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21F6254-7FE1-44DC-86D3-655046ADA50D}"/>
            </a:ext>
          </a:extLst>
        </xdr:cNvPr>
        <xdr:cNvSpPr txBox="1"/>
      </xdr:nvSpPr>
      <xdr:spPr>
        <a:xfrm>
          <a:off x="5897581" y="23247744"/>
          <a:ext cx="3476811" cy="5940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%"/>
            </a:schemeClr>
          </a:solidFill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/>
            <a:t>Do not do </a:t>
          </a:r>
          <a:r>
            <a:rPr lang="en-ZA" sz="24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market survey </a:t>
          </a:r>
          <a:endParaRPr lang="en-US" sz="2400"/>
        </a:p>
      </xdr:txBody>
    </xdr:sp>
    <xdr:clientData/>
  </xdr:twoCellAnchor>
  <xdr:twoCellAnchor>
    <xdr:from>
      <xdr:col>16</xdr:col>
      <xdr:colOff>518988</xdr:colOff>
      <xdr:row>60</xdr:row>
      <xdr:rowOff>6742</xdr:rowOff>
    </xdr:from>
    <xdr:to>
      <xdr:col>20</xdr:col>
      <xdr:colOff>241836</xdr:colOff>
      <xdr:row>65</xdr:row>
      <xdr:rowOff>29256</xdr:rowOff>
    </xdr:to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246359FB-80A0-4B47-86F5-7A566646F0AA}"/>
            </a:ext>
          </a:extLst>
        </xdr:cNvPr>
        <xdr:cNvSpPr txBox="1"/>
      </xdr:nvSpPr>
      <xdr:spPr>
        <a:xfrm>
          <a:off x="10217170" y="11436742"/>
          <a:ext cx="2147393" cy="9750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%"/>
            </a:schemeClr>
          </a:solidFill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Positive</a:t>
          </a:r>
          <a:r>
            <a:rPr lang="en-US" sz="2400" i="0" baseline="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ZA" sz="24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market survey (0.6)</a:t>
          </a:r>
          <a:endParaRPr lang="en-US" sz="2400"/>
        </a:p>
      </xdr:txBody>
    </xdr:sp>
    <xdr:clientData/>
  </xdr:twoCellAnchor>
  <xdr:twoCellAnchor>
    <xdr:from>
      <xdr:col>17</xdr:col>
      <xdr:colOff>279564</xdr:colOff>
      <xdr:row>89</xdr:row>
      <xdr:rowOff>40078</xdr:rowOff>
    </xdr:from>
    <xdr:to>
      <xdr:col>20</xdr:col>
      <xdr:colOff>601745</xdr:colOff>
      <xdr:row>96</xdr:row>
      <xdr:rowOff>53067</xdr:rowOff>
    </xdr:to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4C6851AA-61B0-4AD1-9F0B-DD9B422AFDF5}"/>
            </a:ext>
          </a:extLst>
        </xdr:cNvPr>
        <xdr:cNvSpPr txBox="1"/>
      </xdr:nvSpPr>
      <xdr:spPr>
        <a:xfrm>
          <a:off x="10583882" y="16994578"/>
          <a:ext cx="2140590" cy="13464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%"/>
            </a:schemeClr>
          </a:solidFill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i="0" baseline="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Negative </a:t>
          </a:r>
          <a:r>
            <a:rPr lang="en-ZA" sz="24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market survey (0.4)</a:t>
          </a:r>
          <a:endParaRPr lang="en-US" sz="2400"/>
        </a:p>
      </xdr:txBody>
    </xdr:sp>
    <xdr:clientData/>
  </xdr:twoCellAnchor>
  <xdr:twoCellAnchor>
    <xdr:from>
      <xdr:col>23</xdr:col>
      <xdr:colOff>525920</xdr:colOff>
      <xdr:row>133</xdr:row>
      <xdr:rowOff>7485</xdr:rowOff>
    </xdr:from>
    <xdr:to>
      <xdr:col>24</xdr:col>
      <xdr:colOff>560797</xdr:colOff>
      <xdr:row>136</xdr:row>
      <xdr:rowOff>93210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4B626647-C539-4D3A-96C0-08534228A207}"/>
            </a:ext>
          </a:extLst>
        </xdr:cNvPr>
        <xdr:cNvSpPr/>
      </xdr:nvSpPr>
      <xdr:spPr>
        <a:xfrm>
          <a:off x="14467056" y="25343985"/>
          <a:ext cx="641014" cy="657225"/>
        </a:xfrm>
        <a:prstGeom prst="rect">
          <a:avLst/>
        </a:prstGeom>
      </xdr:spPr>
      <xdr:style>
        <a:lnRef idx="2">
          <a:schemeClr val="accent1">
            <a:shade val="50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R29000</a:t>
          </a:r>
        </a:p>
      </xdr:txBody>
    </xdr:sp>
    <xdr:clientData/>
  </xdr:twoCellAnchor>
  <xdr:twoCellAnchor>
    <xdr:from>
      <xdr:col>24</xdr:col>
      <xdr:colOff>560797</xdr:colOff>
      <xdr:row>125</xdr:row>
      <xdr:rowOff>100571</xdr:rowOff>
    </xdr:from>
    <xdr:to>
      <xdr:col>29</xdr:col>
      <xdr:colOff>41934</xdr:colOff>
      <xdr:row>134</xdr:row>
      <xdr:rowOff>145598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50A630F5-9E67-401D-BFCB-CE5FCDFD4FA5}"/>
            </a:ext>
          </a:extLst>
        </xdr:cNvPr>
        <xdr:cNvCxnSpPr>
          <a:stCxn id="85" idx="3"/>
          <a:endCxn id="87" idx="2"/>
        </xdr:cNvCxnSpPr>
      </xdr:nvCxnSpPr>
      <xdr:spPr>
        <a:xfrm flipV="1">
          <a:off x="15108070" y="23913071"/>
          <a:ext cx="2511819" cy="175952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41934</xdr:colOff>
      <xdr:row>123</xdr:row>
      <xdr:rowOff>148196</xdr:rowOff>
    </xdr:from>
    <xdr:to>
      <xdr:col>30</xdr:col>
      <xdr:colOff>134219</xdr:colOff>
      <xdr:row>127</xdr:row>
      <xdr:rowOff>52946</xdr:rowOff>
    </xdr:to>
    <xdr:sp macro="" textlink="">
      <xdr:nvSpPr>
        <xdr:cNvPr id="87" name="Oval 86">
          <a:extLst>
            <a:ext uri="{FF2B5EF4-FFF2-40B4-BE49-F238E27FC236}">
              <a16:creationId xmlns:a16="http://schemas.microsoft.com/office/drawing/2014/main" id="{910EF860-C778-4B03-85C4-F78A4BAE1F28}"/>
            </a:ext>
          </a:extLst>
        </xdr:cNvPr>
        <xdr:cNvSpPr/>
      </xdr:nvSpPr>
      <xdr:spPr>
        <a:xfrm>
          <a:off x="17619889" y="23579696"/>
          <a:ext cx="698421" cy="666750"/>
        </a:xfrm>
        <a:prstGeom prst="ellipse">
          <a:avLst/>
        </a:prstGeom>
      </xdr:spPr>
      <xdr:style>
        <a:lnRef idx="2">
          <a:schemeClr val="accent1">
            <a:shade val="50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6</a:t>
          </a:r>
        </a:p>
      </xdr:txBody>
    </xdr:sp>
    <xdr:clientData/>
  </xdr:twoCellAnchor>
  <xdr:twoCellAnchor>
    <xdr:from>
      <xdr:col>30</xdr:col>
      <xdr:colOff>30941</xdr:colOff>
      <xdr:row>122</xdr:row>
      <xdr:rowOff>124505</xdr:rowOff>
    </xdr:from>
    <xdr:to>
      <xdr:col>33</xdr:col>
      <xdr:colOff>560366</xdr:colOff>
      <xdr:row>124</xdr:row>
      <xdr:rowOff>55339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802B58DA-47AA-48FC-832E-4E287B0E5B0B}"/>
            </a:ext>
          </a:extLst>
        </xdr:cNvPr>
        <xdr:cNvCxnSpPr>
          <a:cxnSpLocks/>
          <a:stCxn id="87" idx="7"/>
        </xdr:cNvCxnSpPr>
      </xdr:nvCxnSpPr>
      <xdr:spPr>
        <a:xfrm flipV="1">
          <a:off x="18215032" y="23365505"/>
          <a:ext cx="2347834" cy="31183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30941</xdr:colOff>
      <xdr:row>126</xdr:row>
      <xdr:rowOff>145803</xdr:rowOff>
    </xdr:from>
    <xdr:to>
      <xdr:col>34</xdr:col>
      <xdr:colOff>18864</xdr:colOff>
      <xdr:row>129</xdr:row>
      <xdr:rowOff>76880</xdr:rowOff>
    </xdr:to>
    <xdr:cxnSp macro="">
      <xdr:nvCxnSpPr>
        <xdr:cNvPr id="89" name="Straight Connector 88">
          <a:extLst>
            <a:ext uri="{FF2B5EF4-FFF2-40B4-BE49-F238E27FC236}">
              <a16:creationId xmlns:a16="http://schemas.microsoft.com/office/drawing/2014/main" id="{C8014E74-D811-4240-B1DC-E2F9AA0E36AE}"/>
            </a:ext>
          </a:extLst>
        </xdr:cNvPr>
        <xdr:cNvCxnSpPr>
          <a:cxnSpLocks/>
          <a:stCxn id="87" idx="5"/>
        </xdr:cNvCxnSpPr>
      </xdr:nvCxnSpPr>
      <xdr:spPr>
        <a:xfrm>
          <a:off x="18215032" y="24148803"/>
          <a:ext cx="2412468" cy="50257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51459</xdr:colOff>
      <xdr:row>144</xdr:row>
      <xdr:rowOff>62471</xdr:rowOff>
    </xdr:from>
    <xdr:to>
      <xdr:col>30</xdr:col>
      <xdr:colOff>143744</xdr:colOff>
      <xdr:row>147</xdr:row>
      <xdr:rowOff>157721</xdr:rowOff>
    </xdr:to>
    <xdr:sp macro="" textlink="">
      <xdr:nvSpPr>
        <xdr:cNvPr id="90" name="Oval 89">
          <a:extLst>
            <a:ext uri="{FF2B5EF4-FFF2-40B4-BE49-F238E27FC236}">
              <a16:creationId xmlns:a16="http://schemas.microsoft.com/office/drawing/2014/main" id="{3EA4718B-02FD-4313-A2FC-C098BD166088}"/>
            </a:ext>
          </a:extLst>
        </xdr:cNvPr>
        <xdr:cNvSpPr/>
      </xdr:nvSpPr>
      <xdr:spPr>
        <a:xfrm>
          <a:off x="17629414" y="27494471"/>
          <a:ext cx="698421" cy="666750"/>
        </a:xfrm>
        <a:prstGeom prst="ellipse">
          <a:avLst/>
        </a:prstGeom>
      </xdr:spPr>
      <xdr:style>
        <a:lnRef idx="2">
          <a:schemeClr val="accent1">
            <a:shade val="50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7</a:t>
          </a:r>
        </a:p>
      </xdr:txBody>
    </xdr:sp>
    <xdr:clientData/>
  </xdr:twoCellAnchor>
  <xdr:twoCellAnchor>
    <xdr:from>
      <xdr:col>30</xdr:col>
      <xdr:colOff>40466</xdr:colOff>
      <xdr:row>143</xdr:row>
      <xdr:rowOff>29255</xdr:rowOff>
    </xdr:from>
    <xdr:to>
      <xdr:col>34</xdr:col>
      <xdr:colOff>18864</xdr:colOff>
      <xdr:row>144</xdr:row>
      <xdr:rowOff>160114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A186B0CC-14F0-473A-B281-A7B01B5FAA3B}"/>
            </a:ext>
          </a:extLst>
        </xdr:cNvPr>
        <xdr:cNvCxnSpPr>
          <a:cxnSpLocks/>
          <a:stCxn id="90" idx="7"/>
        </xdr:cNvCxnSpPr>
      </xdr:nvCxnSpPr>
      <xdr:spPr>
        <a:xfrm flipV="1">
          <a:off x="18224557" y="27270755"/>
          <a:ext cx="2402943" cy="3213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41612</xdr:colOff>
      <xdr:row>147</xdr:row>
      <xdr:rowOff>60078</xdr:rowOff>
    </xdr:from>
    <xdr:to>
      <xdr:col>33</xdr:col>
      <xdr:colOff>571500</xdr:colOff>
      <xdr:row>149</xdr:row>
      <xdr:rowOff>100853</xdr:rowOff>
    </xdr:to>
    <xdr:cxnSp macro="">
      <xdr:nvCxnSpPr>
        <xdr:cNvPr id="92" name="Straight Connector 91">
          <a:extLst>
            <a:ext uri="{FF2B5EF4-FFF2-40B4-BE49-F238E27FC236}">
              <a16:creationId xmlns:a16="http://schemas.microsoft.com/office/drawing/2014/main" id="{1794E5D1-F2F8-4063-821C-B68CBE2B97AC}"/>
            </a:ext>
          </a:extLst>
        </xdr:cNvPr>
        <xdr:cNvCxnSpPr>
          <a:cxnSpLocks/>
          <a:stCxn id="90" idx="5"/>
        </xdr:cNvCxnSpPr>
      </xdr:nvCxnSpPr>
      <xdr:spPr>
        <a:xfrm>
          <a:off x="18195141" y="28063578"/>
          <a:ext cx="2345241" cy="4217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560797</xdr:colOff>
      <xdr:row>134</xdr:row>
      <xdr:rowOff>145598</xdr:rowOff>
    </xdr:from>
    <xdr:to>
      <xdr:col>29</xdr:col>
      <xdr:colOff>51459</xdr:colOff>
      <xdr:row>146</xdr:row>
      <xdr:rowOff>14846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3B3C1EED-A6BF-4963-A7B0-72761DD2E741}"/>
            </a:ext>
          </a:extLst>
        </xdr:cNvPr>
        <xdr:cNvCxnSpPr>
          <a:stCxn id="85" idx="3"/>
          <a:endCxn id="90" idx="2"/>
        </xdr:cNvCxnSpPr>
      </xdr:nvCxnSpPr>
      <xdr:spPr>
        <a:xfrm>
          <a:off x="15108070" y="25672598"/>
          <a:ext cx="2521344" cy="21552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323724</xdr:colOff>
      <xdr:row>125</xdr:row>
      <xdr:rowOff>4763</xdr:rowOff>
    </xdr:from>
    <xdr:to>
      <xdr:col>27</xdr:col>
      <xdr:colOff>556593</xdr:colOff>
      <xdr:row>127</xdr:row>
      <xdr:rowOff>120424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9EFE46DC-8F6F-4596-9512-A66E52587E63}"/>
            </a:ext>
          </a:extLst>
        </xdr:cNvPr>
        <xdr:cNvSpPr txBox="1"/>
      </xdr:nvSpPr>
      <xdr:spPr>
        <a:xfrm>
          <a:off x="14870997" y="23817263"/>
          <a:ext cx="2051278" cy="4966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%"/>
            </a:schemeClr>
          </a:solidFill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/>
            <a:t>Current venue</a:t>
          </a:r>
        </a:p>
      </xdr:txBody>
    </xdr:sp>
    <xdr:clientData/>
  </xdr:twoCellAnchor>
  <xdr:twoCellAnchor>
    <xdr:from>
      <xdr:col>23</xdr:col>
      <xdr:colOff>508041</xdr:colOff>
      <xdr:row>142</xdr:row>
      <xdr:rowOff>110217</xdr:rowOff>
    </xdr:from>
    <xdr:to>
      <xdr:col>27</xdr:col>
      <xdr:colOff>134772</xdr:colOff>
      <xdr:row>145</xdr:row>
      <xdr:rowOff>35378</xdr:rowOff>
    </xdr:to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BF462BBC-E1DC-4451-B7CA-5EE68F022BC1}"/>
            </a:ext>
          </a:extLst>
        </xdr:cNvPr>
        <xdr:cNvSpPr txBox="1"/>
      </xdr:nvSpPr>
      <xdr:spPr>
        <a:xfrm>
          <a:off x="14449177" y="27161217"/>
          <a:ext cx="2051277" cy="4966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%"/>
            </a:schemeClr>
          </a:solidFill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/>
            <a:t>New</a:t>
          </a:r>
          <a:r>
            <a:rPr lang="en-US" sz="2400" baseline="0%"/>
            <a:t> </a:t>
          </a:r>
          <a:r>
            <a:rPr lang="en-US" sz="2400"/>
            <a:t>venue</a:t>
          </a:r>
        </a:p>
      </xdr:txBody>
    </xdr:sp>
    <xdr:clientData/>
  </xdr:twoCellAnchor>
  <xdr:twoCellAnchor>
    <xdr:from>
      <xdr:col>29</xdr:col>
      <xdr:colOff>585973</xdr:colOff>
      <xdr:row>116</xdr:row>
      <xdr:rowOff>100013</xdr:rowOff>
    </xdr:from>
    <xdr:to>
      <xdr:col>33</xdr:col>
      <xdr:colOff>219509</xdr:colOff>
      <xdr:row>121</xdr:row>
      <xdr:rowOff>91168</xdr:rowOff>
    </xdr:to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8467E741-A36A-4273-964A-1969C907790F}"/>
            </a:ext>
          </a:extLst>
        </xdr:cNvPr>
        <xdr:cNvSpPr txBox="1"/>
      </xdr:nvSpPr>
      <xdr:spPr>
        <a:xfrm>
          <a:off x="18163928" y="22198013"/>
          <a:ext cx="2058081" cy="9436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%"/>
            </a:schemeClr>
          </a:solidFill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/>
            <a:t>Good</a:t>
          </a:r>
          <a:r>
            <a:rPr lang="en-US" sz="2400" baseline="0%"/>
            <a:t> support (0.7)</a:t>
          </a:r>
        </a:p>
      </xdr:txBody>
    </xdr:sp>
    <xdr:clientData/>
  </xdr:twoCellAnchor>
  <xdr:twoCellAnchor>
    <xdr:from>
      <xdr:col>29</xdr:col>
      <xdr:colOff>387988</xdr:colOff>
      <xdr:row>137</xdr:row>
      <xdr:rowOff>133351</xdr:rowOff>
    </xdr:from>
    <xdr:to>
      <xdr:col>33</xdr:col>
      <xdr:colOff>14721</xdr:colOff>
      <xdr:row>142</xdr:row>
      <xdr:rowOff>124506</xdr:rowOff>
    </xdr:to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805DD772-829A-4AD3-84C7-AD5556FC01D2}"/>
            </a:ext>
          </a:extLst>
        </xdr:cNvPr>
        <xdr:cNvSpPr txBox="1"/>
      </xdr:nvSpPr>
      <xdr:spPr>
        <a:xfrm>
          <a:off x="17965943" y="26231851"/>
          <a:ext cx="2051278" cy="9436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%"/>
            </a:schemeClr>
          </a:solidFill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/>
            <a:t>Good</a:t>
          </a:r>
          <a:r>
            <a:rPr lang="en-US" sz="2400" baseline="0%"/>
            <a:t> support (0.4)</a:t>
          </a:r>
        </a:p>
      </xdr:txBody>
    </xdr:sp>
    <xdr:clientData/>
  </xdr:twoCellAnchor>
  <xdr:twoCellAnchor>
    <xdr:from>
      <xdr:col>29</xdr:col>
      <xdr:colOff>340364</xdr:colOff>
      <xdr:row>149</xdr:row>
      <xdr:rowOff>143555</xdr:rowOff>
    </xdr:from>
    <xdr:to>
      <xdr:col>32</xdr:col>
      <xdr:colOff>573233</xdr:colOff>
      <xdr:row>154</xdr:row>
      <xdr:rowOff>100694</xdr:rowOff>
    </xdr:to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6D167A80-31EB-44C8-B72C-2BA16786E4FB}"/>
            </a:ext>
          </a:extLst>
        </xdr:cNvPr>
        <xdr:cNvSpPr txBox="1"/>
      </xdr:nvSpPr>
      <xdr:spPr>
        <a:xfrm>
          <a:off x="17918319" y="28528055"/>
          <a:ext cx="2051278" cy="9096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%"/>
            </a:schemeClr>
          </a:solidFill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/>
            <a:t>Poor</a:t>
          </a:r>
          <a:r>
            <a:rPr lang="en-US" sz="2400" baseline="0%"/>
            <a:t> support (0.6)</a:t>
          </a:r>
        </a:p>
      </xdr:txBody>
    </xdr:sp>
    <xdr:clientData/>
  </xdr:twoCellAnchor>
  <xdr:twoCellAnchor>
    <xdr:from>
      <xdr:col>29</xdr:col>
      <xdr:colOff>421327</xdr:colOff>
      <xdr:row>130</xdr:row>
      <xdr:rowOff>10205</xdr:rowOff>
    </xdr:from>
    <xdr:to>
      <xdr:col>33</xdr:col>
      <xdr:colOff>48060</xdr:colOff>
      <xdr:row>134</xdr:row>
      <xdr:rowOff>157844</xdr:rowOff>
    </xdr:to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D906CF58-05AE-497E-A0BF-65B28B3CA2F3}"/>
            </a:ext>
          </a:extLst>
        </xdr:cNvPr>
        <xdr:cNvSpPr txBox="1"/>
      </xdr:nvSpPr>
      <xdr:spPr>
        <a:xfrm>
          <a:off x="17999282" y="24775205"/>
          <a:ext cx="2051278" cy="9096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%"/>
            </a:schemeClr>
          </a:solidFill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/>
            <a:t>Poor</a:t>
          </a:r>
          <a:r>
            <a:rPr lang="en-US" sz="2400" baseline="0%"/>
            <a:t> support (0.3)</a:t>
          </a:r>
        </a:p>
      </xdr:txBody>
    </xdr:sp>
    <xdr:clientData/>
  </xdr:twoCellAnchor>
  <xdr:twoCellAnchor>
    <xdr:from>
      <xdr:col>23</xdr:col>
      <xdr:colOff>470812</xdr:colOff>
      <xdr:row>94</xdr:row>
      <xdr:rowOff>17010</xdr:rowOff>
    </xdr:from>
    <xdr:to>
      <xdr:col>24</xdr:col>
      <xdr:colOff>505689</xdr:colOff>
      <xdr:row>97</xdr:row>
      <xdr:rowOff>102735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132E8585-0D40-4680-8EA4-9C6AF156929A}"/>
            </a:ext>
          </a:extLst>
        </xdr:cNvPr>
        <xdr:cNvSpPr/>
      </xdr:nvSpPr>
      <xdr:spPr>
        <a:xfrm>
          <a:off x="14411948" y="17924010"/>
          <a:ext cx="641014" cy="657225"/>
        </a:xfrm>
        <a:prstGeom prst="rect">
          <a:avLst/>
        </a:prstGeom>
      </xdr:spPr>
      <xdr:style>
        <a:lnRef idx="2">
          <a:schemeClr val="accent1">
            <a:shade val="50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R10000</a:t>
          </a:r>
        </a:p>
      </xdr:txBody>
    </xdr:sp>
    <xdr:clientData/>
  </xdr:twoCellAnchor>
  <xdr:twoCellAnchor>
    <xdr:from>
      <xdr:col>24</xdr:col>
      <xdr:colOff>505689</xdr:colOff>
      <xdr:row>86</xdr:row>
      <xdr:rowOff>110096</xdr:rowOff>
    </xdr:from>
    <xdr:to>
      <xdr:col>28</xdr:col>
      <xdr:colOff>586159</xdr:colOff>
      <xdr:row>95</xdr:row>
      <xdr:rowOff>155123</xdr:rowOff>
    </xdr:to>
    <xdr:cxnSp macro="">
      <xdr:nvCxnSpPr>
        <xdr:cNvPr id="101" name="Straight Connector 100">
          <a:extLst>
            <a:ext uri="{FF2B5EF4-FFF2-40B4-BE49-F238E27FC236}">
              <a16:creationId xmlns:a16="http://schemas.microsoft.com/office/drawing/2014/main" id="{9CDE219B-7D60-4F78-9DEE-112FDF9104AE}"/>
            </a:ext>
          </a:extLst>
        </xdr:cNvPr>
        <xdr:cNvCxnSpPr>
          <a:stCxn id="100" idx="3"/>
          <a:endCxn id="102" idx="2"/>
        </xdr:cNvCxnSpPr>
      </xdr:nvCxnSpPr>
      <xdr:spPr>
        <a:xfrm flipV="1">
          <a:off x="15052962" y="16493096"/>
          <a:ext cx="2505015" cy="175952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586159</xdr:colOff>
      <xdr:row>84</xdr:row>
      <xdr:rowOff>157721</xdr:rowOff>
    </xdr:from>
    <xdr:to>
      <xdr:col>30</xdr:col>
      <xdr:colOff>72307</xdr:colOff>
      <xdr:row>88</xdr:row>
      <xdr:rowOff>62471</xdr:rowOff>
    </xdr:to>
    <xdr:sp macro="" textlink="">
      <xdr:nvSpPr>
        <xdr:cNvPr id="102" name="Oval 101">
          <a:extLst>
            <a:ext uri="{FF2B5EF4-FFF2-40B4-BE49-F238E27FC236}">
              <a16:creationId xmlns:a16="http://schemas.microsoft.com/office/drawing/2014/main" id="{93530CED-BB46-4173-BEBD-7C1C199A921D}"/>
            </a:ext>
          </a:extLst>
        </xdr:cNvPr>
        <xdr:cNvSpPr/>
      </xdr:nvSpPr>
      <xdr:spPr>
        <a:xfrm>
          <a:off x="17557977" y="16159721"/>
          <a:ext cx="698421" cy="666750"/>
        </a:xfrm>
        <a:prstGeom prst="ellipse">
          <a:avLst/>
        </a:prstGeom>
      </xdr:spPr>
      <xdr:style>
        <a:lnRef idx="2">
          <a:schemeClr val="accent1">
            <a:shade val="50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4</a:t>
          </a:r>
        </a:p>
      </xdr:txBody>
    </xdr:sp>
    <xdr:clientData/>
  </xdr:twoCellAnchor>
  <xdr:twoCellAnchor>
    <xdr:from>
      <xdr:col>29</xdr:col>
      <xdr:colOff>575165</xdr:colOff>
      <xdr:row>83</xdr:row>
      <xdr:rowOff>134030</xdr:rowOff>
    </xdr:from>
    <xdr:to>
      <xdr:col>33</xdr:col>
      <xdr:colOff>498454</xdr:colOff>
      <xdr:row>85</xdr:row>
      <xdr:rowOff>64864</xdr:rowOff>
    </xdr:to>
    <xdr:cxnSp macro="">
      <xdr:nvCxnSpPr>
        <xdr:cNvPr id="103" name="Straight Connector 102">
          <a:extLst>
            <a:ext uri="{FF2B5EF4-FFF2-40B4-BE49-F238E27FC236}">
              <a16:creationId xmlns:a16="http://schemas.microsoft.com/office/drawing/2014/main" id="{E13C3DBA-1774-49D2-87A2-952E561986F5}"/>
            </a:ext>
          </a:extLst>
        </xdr:cNvPr>
        <xdr:cNvCxnSpPr>
          <a:cxnSpLocks/>
          <a:stCxn id="102" idx="7"/>
        </xdr:cNvCxnSpPr>
      </xdr:nvCxnSpPr>
      <xdr:spPr>
        <a:xfrm flipV="1">
          <a:off x="18153120" y="15945530"/>
          <a:ext cx="2347834" cy="31183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575165</xdr:colOff>
      <xdr:row>87</xdr:row>
      <xdr:rowOff>155328</xdr:rowOff>
    </xdr:from>
    <xdr:to>
      <xdr:col>33</xdr:col>
      <xdr:colOff>569892</xdr:colOff>
      <xdr:row>90</xdr:row>
      <xdr:rowOff>86405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80F20EAF-20B0-4DF2-ACA3-CCCBD4A84856}"/>
            </a:ext>
          </a:extLst>
        </xdr:cNvPr>
        <xdr:cNvCxnSpPr>
          <a:cxnSpLocks/>
          <a:stCxn id="102" idx="5"/>
        </xdr:cNvCxnSpPr>
      </xdr:nvCxnSpPr>
      <xdr:spPr>
        <a:xfrm>
          <a:off x="18153120" y="16728828"/>
          <a:ext cx="2419272" cy="50257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595684</xdr:colOff>
      <xdr:row>105</xdr:row>
      <xdr:rowOff>71996</xdr:rowOff>
    </xdr:from>
    <xdr:to>
      <xdr:col>30</xdr:col>
      <xdr:colOff>81832</xdr:colOff>
      <xdr:row>108</xdr:row>
      <xdr:rowOff>167246</xdr:rowOff>
    </xdr:to>
    <xdr:sp macro="" textlink="">
      <xdr:nvSpPr>
        <xdr:cNvPr id="105" name="Oval 104">
          <a:extLst>
            <a:ext uri="{FF2B5EF4-FFF2-40B4-BE49-F238E27FC236}">
              <a16:creationId xmlns:a16="http://schemas.microsoft.com/office/drawing/2014/main" id="{0BC84105-C049-4E43-B898-6AAFADA76687}"/>
            </a:ext>
          </a:extLst>
        </xdr:cNvPr>
        <xdr:cNvSpPr/>
      </xdr:nvSpPr>
      <xdr:spPr>
        <a:xfrm>
          <a:off x="17567502" y="20074496"/>
          <a:ext cx="698421" cy="666750"/>
        </a:xfrm>
        <a:prstGeom prst="ellipse">
          <a:avLst/>
        </a:prstGeom>
      </xdr:spPr>
      <xdr:style>
        <a:lnRef idx="2">
          <a:schemeClr val="accent1">
            <a:shade val="50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5</a:t>
          </a:r>
        </a:p>
      </xdr:txBody>
    </xdr:sp>
    <xdr:clientData/>
  </xdr:twoCellAnchor>
  <xdr:twoCellAnchor>
    <xdr:from>
      <xdr:col>29</xdr:col>
      <xdr:colOff>584966</xdr:colOff>
      <xdr:row>104</xdr:row>
      <xdr:rowOff>100853</xdr:rowOff>
    </xdr:from>
    <xdr:to>
      <xdr:col>33</xdr:col>
      <xdr:colOff>560294</xdr:colOff>
      <xdr:row>105</xdr:row>
      <xdr:rowOff>169639</xdr:rowOff>
    </xdr:to>
    <xdr:cxnSp macro="">
      <xdr:nvCxnSpPr>
        <xdr:cNvPr id="106" name="Straight Connector 105">
          <a:extLst>
            <a:ext uri="{FF2B5EF4-FFF2-40B4-BE49-F238E27FC236}">
              <a16:creationId xmlns:a16="http://schemas.microsoft.com/office/drawing/2014/main" id="{E9579E14-4E89-4B23-9497-EB591FD56B65}"/>
            </a:ext>
          </a:extLst>
        </xdr:cNvPr>
        <xdr:cNvCxnSpPr>
          <a:cxnSpLocks/>
          <a:stCxn id="105" idx="7"/>
        </xdr:cNvCxnSpPr>
      </xdr:nvCxnSpPr>
      <xdr:spPr>
        <a:xfrm flipV="1">
          <a:off x="18133378" y="19912853"/>
          <a:ext cx="2395798" cy="25928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584966</xdr:colOff>
      <xdr:row>108</xdr:row>
      <xdr:rowOff>69603</xdr:rowOff>
    </xdr:from>
    <xdr:to>
      <xdr:col>34</xdr:col>
      <xdr:colOff>22412</xdr:colOff>
      <xdr:row>110</xdr:row>
      <xdr:rowOff>89647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id="{0DEFC2E5-E392-40A1-B3F8-CFF6DC118DD9}"/>
            </a:ext>
          </a:extLst>
        </xdr:cNvPr>
        <xdr:cNvCxnSpPr>
          <a:cxnSpLocks/>
          <a:stCxn id="105" idx="5"/>
        </xdr:cNvCxnSpPr>
      </xdr:nvCxnSpPr>
      <xdr:spPr>
        <a:xfrm>
          <a:off x="18133378" y="20643603"/>
          <a:ext cx="2463034" cy="4010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505689</xdr:colOff>
      <xdr:row>95</xdr:row>
      <xdr:rowOff>155123</xdr:rowOff>
    </xdr:from>
    <xdr:to>
      <xdr:col>28</xdr:col>
      <xdr:colOff>595684</xdr:colOff>
      <xdr:row>107</xdr:row>
      <xdr:rowOff>24371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2B937443-AA32-44D1-841B-440518973762}"/>
            </a:ext>
          </a:extLst>
        </xdr:cNvPr>
        <xdr:cNvCxnSpPr>
          <a:stCxn id="100" idx="3"/>
          <a:endCxn id="105" idx="2"/>
        </xdr:cNvCxnSpPr>
      </xdr:nvCxnSpPr>
      <xdr:spPr>
        <a:xfrm>
          <a:off x="15052962" y="18252623"/>
          <a:ext cx="2514540" cy="21552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261812</xdr:colOff>
      <xdr:row>86</xdr:row>
      <xdr:rowOff>14288</xdr:rowOff>
    </xdr:from>
    <xdr:to>
      <xdr:col>27</xdr:col>
      <xdr:colOff>501484</xdr:colOff>
      <xdr:row>88</xdr:row>
      <xdr:rowOff>129949</xdr:rowOff>
    </xdr:to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B03804E9-48E0-4703-A95E-4939204BC8E6}"/>
            </a:ext>
          </a:extLst>
        </xdr:cNvPr>
        <xdr:cNvSpPr txBox="1"/>
      </xdr:nvSpPr>
      <xdr:spPr>
        <a:xfrm>
          <a:off x="14809085" y="16397288"/>
          <a:ext cx="2058081" cy="4966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%"/>
            </a:schemeClr>
          </a:solidFill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/>
            <a:t>Current venue</a:t>
          </a:r>
        </a:p>
      </xdr:txBody>
    </xdr:sp>
    <xdr:clientData/>
  </xdr:twoCellAnchor>
  <xdr:twoCellAnchor>
    <xdr:from>
      <xdr:col>23</xdr:col>
      <xdr:colOff>446129</xdr:colOff>
      <xdr:row>103</xdr:row>
      <xdr:rowOff>119742</xdr:rowOff>
    </xdr:from>
    <xdr:to>
      <xdr:col>27</xdr:col>
      <xdr:colOff>72860</xdr:colOff>
      <xdr:row>106</xdr:row>
      <xdr:rowOff>44903</xdr:rowOff>
    </xdr:to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299C4273-8EB2-410E-8446-6292DE792C76}"/>
            </a:ext>
          </a:extLst>
        </xdr:cNvPr>
        <xdr:cNvSpPr txBox="1"/>
      </xdr:nvSpPr>
      <xdr:spPr>
        <a:xfrm>
          <a:off x="14387265" y="19741242"/>
          <a:ext cx="2051277" cy="4966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%"/>
            </a:schemeClr>
          </a:solidFill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/>
            <a:t>New</a:t>
          </a:r>
          <a:r>
            <a:rPr lang="en-US" sz="2400" baseline="0%"/>
            <a:t> </a:t>
          </a:r>
          <a:r>
            <a:rPr lang="en-US" sz="2400"/>
            <a:t>venue</a:t>
          </a:r>
        </a:p>
      </xdr:txBody>
    </xdr:sp>
    <xdr:clientData/>
  </xdr:twoCellAnchor>
  <xdr:twoCellAnchor>
    <xdr:from>
      <xdr:col>29</xdr:col>
      <xdr:colOff>530864</xdr:colOff>
      <xdr:row>77</xdr:row>
      <xdr:rowOff>109538</xdr:rowOff>
    </xdr:from>
    <xdr:to>
      <xdr:col>33</xdr:col>
      <xdr:colOff>157597</xdr:colOff>
      <xdr:row>82</xdr:row>
      <xdr:rowOff>100693</xdr:rowOff>
    </xdr:to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FA58EFBF-FEFC-481D-B2FD-7D93B96A9289}"/>
            </a:ext>
          </a:extLst>
        </xdr:cNvPr>
        <xdr:cNvSpPr txBox="1"/>
      </xdr:nvSpPr>
      <xdr:spPr>
        <a:xfrm>
          <a:off x="18108819" y="14778038"/>
          <a:ext cx="2051278" cy="9436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%"/>
            </a:schemeClr>
          </a:solidFill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/>
            <a:t>Good</a:t>
          </a:r>
          <a:r>
            <a:rPr lang="en-US" sz="2400" baseline="0%"/>
            <a:t> support (0.2)</a:t>
          </a:r>
        </a:p>
      </xdr:txBody>
    </xdr:sp>
    <xdr:clientData/>
  </xdr:twoCellAnchor>
  <xdr:twoCellAnchor>
    <xdr:from>
      <xdr:col>29</xdr:col>
      <xdr:colOff>326076</xdr:colOff>
      <xdr:row>98</xdr:row>
      <xdr:rowOff>142876</xdr:rowOff>
    </xdr:from>
    <xdr:to>
      <xdr:col>32</xdr:col>
      <xdr:colOff>565748</xdr:colOff>
      <xdr:row>103</xdr:row>
      <xdr:rowOff>134031</xdr:rowOff>
    </xdr:to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6498D463-FD91-4463-8DB0-2E4BDBF2828E}"/>
            </a:ext>
          </a:extLst>
        </xdr:cNvPr>
        <xdr:cNvSpPr txBox="1"/>
      </xdr:nvSpPr>
      <xdr:spPr>
        <a:xfrm>
          <a:off x="17904031" y="18811876"/>
          <a:ext cx="2058081" cy="9436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%"/>
            </a:schemeClr>
          </a:solidFill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/>
            <a:t>Good</a:t>
          </a:r>
          <a:r>
            <a:rPr lang="en-US" sz="2400" baseline="0%"/>
            <a:t> support (0.2)</a:t>
          </a:r>
        </a:p>
      </xdr:txBody>
    </xdr:sp>
    <xdr:clientData/>
  </xdr:twoCellAnchor>
  <xdr:twoCellAnchor>
    <xdr:from>
      <xdr:col>29</xdr:col>
      <xdr:colOff>278452</xdr:colOff>
      <xdr:row>110</xdr:row>
      <xdr:rowOff>153080</xdr:rowOff>
    </xdr:from>
    <xdr:to>
      <xdr:col>32</xdr:col>
      <xdr:colOff>518124</xdr:colOff>
      <xdr:row>115</xdr:row>
      <xdr:rowOff>110219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51364D9F-36A7-4FEA-AF40-FDA7C6D04F81}"/>
            </a:ext>
          </a:extLst>
        </xdr:cNvPr>
        <xdr:cNvSpPr txBox="1"/>
      </xdr:nvSpPr>
      <xdr:spPr>
        <a:xfrm>
          <a:off x="17856407" y="21108080"/>
          <a:ext cx="2058081" cy="9096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%"/>
            </a:schemeClr>
          </a:solidFill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/>
            <a:t>Poor</a:t>
          </a:r>
          <a:r>
            <a:rPr lang="en-US" sz="2400" baseline="0%"/>
            <a:t> support (0.8)</a:t>
          </a:r>
        </a:p>
      </xdr:txBody>
    </xdr:sp>
    <xdr:clientData/>
  </xdr:twoCellAnchor>
  <xdr:twoCellAnchor>
    <xdr:from>
      <xdr:col>29</xdr:col>
      <xdr:colOff>359415</xdr:colOff>
      <xdr:row>91</xdr:row>
      <xdr:rowOff>19730</xdr:rowOff>
    </xdr:from>
    <xdr:to>
      <xdr:col>32</xdr:col>
      <xdr:colOff>592284</xdr:colOff>
      <xdr:row>95</xdr:row>
      <xdr:rowOff>167369</xdr:rowOff>
    </xdr:to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7A622B8B-C817-4374-AA79-A4B828626D03}"/>
            </a:ext>
          </a:extLst>
        </xdr:cNvPr>
        <xdr:cNvSpPr txBox="1"/>
      </xdr:nvSpPr>
      <xdr:spPr>
        <a:xfrm>
          <a:off x="17937370" y="17355230"/>
          <a:ext cx="2051278" cy="9096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%"/>
            </a:schemeClr>
          </a:solidFill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/>
            <a:t>Poor</a:t>
          </a:r>
          <a:r>
            <a:rPr lang="en-US" sz="2400" baseline="0%"/>
            <a:t> support (0.8)</a:t>
          </a:r>
        </a:p>
      </xdr:txBody>
    </xdr:sp>
    <xdr:clientData/>
  </xdr:twoCellAnchor>
  <xdr:twoCellAnchor>
    <xdr:from>
      <xdr:col>23</xdr:col>
      <xdr:colOff>480337</xdr:colOff>
      <xdr:row>55</xdr:row>
      <xdr:rowOff>97972</xdr:rowOff>
    </xdr:from>
    <xdr:to>
      <xdr:col>24</xdr:col>
      <xdr:colOff>515214</xdr:colOff>
      <xdr:row>58</xdr:row>
      <xdr:rowOff>183697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31D137E9-9C06-440A-A476-BE3AF3C94418}"/>
            </a:ext>
          </a:extLst>
        </xdr:cNvPr>
        <xdr:cNvSpPr/>
      </xdr:nvSpPr>
      <xdr:spPr>
        <a:xfrm>
          <a:off x="14421473" y="10575472"/>
          <a:ext cx="641014" cy="657225"/>
        </a:xfrm>
        <a:prstGeom prst="rect">
          <a:avLst/>
        </a:prstGeom>
      </xdr:spPr>
      <xdr:style>
        <a:lnRef idx="2">
          <a:schemeClr val="accent1">
            <a:shade val="50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30500</a:t>
          </a:r>
        </a:p>
      </xdr:txBody>
    </xdr:sp>
    <xdr:clientData/>
  </xdr:twoCellAnchor>
  <xdr:twoCellAnchor>
    <xdr:from>
      <xdr:col>24</xdr:col>
      <xdr:colOff>515214</xdr:colOff>
      <xdr:row>48</xdr:row>
      <xdr:rowOff>558</xdr:rowOff>
    </xdr:from>
    <xdr:to>
      <xdr:col>28</xdr:col>
      <xdr:colOff>595684</xdr:colOff>
      <xdr:row>57</xdr:row>
      <xdr:rowOff>45585</xdr:rowOff>
    </xdr:to>
    <xdr:cxnSp macro="">
      <xdr:nvCxnSpPr>
        <xdr:cNvPr id="116" name="Straight Connector 115">
          <a:extLst>
            <a:ext uri="{FF2B5EF4-FFF2-40B4-BE49-F238E27FC236}">
              <a16:creationId xmlns:a16="http://schemas.microsoft.com/office/drawing/2014/main" id="{B0FBC0A3-4150-4A01-A80F-37E246044476}"/>
            </a:ext>
          </a:extLst>
        </xdr:cNvPr>
        <xdr:cNvCxnSpPr>
          <a:stCxn id="115" idx="3"/>
          <a:endCxn id="117" idx="2"/>
        </xdr:cNvCxnSpPr>
      </xdr:nvCxnSpPr>
      <xdr:spPr>
        <a:xfrm flipV="1">
          <a:off x="15062487" y="9144558"/>
          <a:ext cx="2505015" cy="175952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595684</xdr:colOff>
      <xdr:row>46</xdr:row>
      <xdr:rowOff>48183</xdr:rowOff>
    </xdr:from>
    <xdr:to>
      <xdr:col>30</xdr:col>
      <xdr:colOff>81832</xdr:colOff>
      <xdr:row>49</xdr:row>
      <xdr:rowOff>143433</xdr:rowOff>
    </xdr:to>
    <xdr:sp macro="" textlink="">
      <xdr:nvSpPr>
        <xdr:cNvPr id="117" name="Oval 116">
          <a:extLst>
            <a:ext uri="{FF2B5EF4-FFF2-40B4-BE49-F238E27FC236}">
              <a16:creationId xmlns:a16="http://schemas.microsoft.com/office/drawing/2014/main" id="{CCD5CB8B-2A4A-4363-8B47-BDBB1A6A2192}"/>
            </a:ext>
          </a:extLst>
        </xdr:cNvPr>
        <xdr:cNvSpPr/>
      </xdr:nvSpPr>
      <xdr:spPr>
        <a:xfrm>
          <a:off x="17567502" y="8811183"/>
          <a:ext cx="698421" cy="666750"/>
        </a:xfrm>
        <a:prstGeom prst="ellipse">
          <a:avLst/>
        </a:prstGeom>
      </xdr:spPr>
      <xdr:style>
        <a:lnRef idx="2">
          <a:schemeClr val="accent1">
            <a:shade val="50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2</a:t>
          </a:r>
        </a:p>
      </xdr:txBody>
    </xdr:sp>
    <xdr:clientData/>
  </xdr:twoCellAnchor>
  <xdr:twoCellAnchor>
    <xdr:from>
      <xdr:col>29</xdr:col>
      <xdr:colOff>584966</xdr:colOff>
      <xdr:row>45</xdr:row>
      <xdr:rowOff>100853</xdr:rowOff>
    </xdr:from>
    <xdr:to>
      <xdr:col>33</xdr:col>
      <xdr:colOff>560294</xdr:colOff>
      <xdr:row>46</xdr:row>
      <xdr:rowOff>145826</xdr:rowOff>
    </xdr:to>
    <xdr:cxnSp macro="">
      <xdr:nvCxnSpPr>
        <xdr:cNvPr id="118" name="Straight Connector 117">
          <a:extLst>
            <a:ext uri="{FF2B5EF4-FFF2-40B4-BE49-F238E27FC236}">
              <a16:creationId xmlns:a16="http://schemas.microsoft.com/office/drawing/2014/main" id="{B1851D60-6E62-43E6-96E7-B06B1FD53E12}"/>
            </a:ext>
          </a:extLst>
        </xdr:cNvPr>
        <xdr:cNvCxnSpPr>
          <a:cxnSpLocks/>
          <a:stCxn id="117" idx="7"/>
        </xdr:cNvCxnSpPr>
      </xdr:nvCxnSpPr>
      <xdr:spPr>
        <a:xfrm flipV="1">
          <a:off x="18133378" y="8673353"/>
          <a:ext cx="2395798" cy="2354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584966</xdr:colOff>
      <xdr:row>49</xdr:row>
      <xdr:rowOff>45790</xdr:rowOff>
    </xdr:from>
    <xdr:to>
      <xdr:col>34</xdr:col>
      <xdr:colOff>0</xdr:colOff>
      <xdr:row>51</xdr:row>
      <xdr:rowOff>123265</xdr:rowOff>
    </xdr:to>
    <xdr:cxnSp macro="">
      <xdr:nvCxnSpPr>
        <xdr:cNvPr id="119" name="Straight Connector 118">
          <a:extLst>
            <a:ext uri="{FF2B5EF4-FFF2-40B4-BE49-F238E27FC236}">
              <a16:creationId xmlns:a16="http://schemas.microsoft.com/office/drawing/2014/main" id="{ECE91F7D-BF1E-448A-AB3F-FF5A5514F8E9}"/>
            </a:ext>
          </a:extLst>
        </xdr:cNvPr>
        <xdr:cNvCxnSpPr>
          <a:cxnSpLocks/>
          <a:stCxn id="117" idx="5"/>
        </xdr:cNvCxnSpPr>
      </xdr:nvCxnSpPr>
      <xdr:spPr>
        <a:xfrm>
          <a:off x="18133378" y="9380290"/>
          <a:ext cx="2440622" cy="458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605209</xdr:colOff>
      <xdr:row>66</xdr:row>
      <xdr:rowOff>152958</xdr:rowOff>
    </xdr:from>
    <xdr:to>
      <xdr:col>30</xdr:col>
      <xdr:colOff>91357</xdr:colOff>
      <xdr:row>70</xdr:row>
      <xdr:rowOff>57708</xdr:rowOff>
    </xdr:to>
    <xdr:sp macro="" textlink="">
      <xdr:nvSpPr>
        <xdr:cNvPr id="120" name="Oval 119">
          <a:extLst>
            <a:ext uri="{FF2B5EF4-FFF2-40B4-BE49-F238E27FC236}">
              <a16:creationId xmlns:a16="http://schemas.microsoft.com/office/drawing/2014/main" id="{CFC81F87-1CA4-4371-8CB3-44ACDB91B4EE}"/>
            </a:ext>
          </a:extLst>
        </xdr:cNvPr>
        <xdr:cNvSpPr/>
      </xdr:nvSpPr>
      <xdr:spPr>
        <a:xfrm>
          <a:off x="17577027" y="12725958"/>
          <a:ext cx="698421" cy="666750"/>
        </a:xfrm>
        <a:prstGeom prst="ellipse">
          <a:avLst/>
        </a:prstGeom>
      </xdr:spPr>
      <xdr:style>
        <a:lnRef idx="2">
          <a:schemeClr val="accent1">
            <a:shade val="50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3</a:t>
          </a:r>
        </a:p>
      </xdr:txBody>
    </xdr:sp>
    <xdr:clientData/>
  </xdr:twoCellAnchor>
  <xdr:twoCellAnchor>
    <xdr:from>
      <xdr:col>29</xdr:col>
      <xdr:colOff>594215</xdr:colOff>
      <xdr:row>65</xdr:row>
      <xdr:rowOff>119742</xdr:rowOff>
    </xdr:from>
    <xdr:to>
      <xdr:col>33</xdr:col>
      <xdr:colOff>579417</xdr:colOff>
      <xdr:row>67</xdr:row>
      <xdr:rowOff>60101</xdr:rowOff>
    </xdr:to>
    <xdr:cxnSp macro="">
      <xdr:nvCxnSpPr>
        <xdr:cNvPr id="121" name="Straight Connector 120">
          <a:extLst>
            <a:ext uri="{FF2B5EF4-FFF2-40B4-BE49-F238E27FC236}">
              <a16:creationId xmlns:a16="http://schemas.microsoft.com/office/drawing/2014/main" id="{03E217D7-0A03-4181-B7FB-B72B6A658324}"/>
            </a:ext>
          </a:extLst>
        </xdr:cNvPr>
        <xdr:cNvCxnSpPr>
          <a:cxnSpLocks/>
          <a:stCxn id="120" idx="7"/>
        </xdr:cNvCxnSpPr>
      </xdr:nvCxnSpPr>
      <xdr:spPr>
        <a:xfrm flipV="1">
          <a:off x="18172170" y="12502242"/>
          <a:ext cx="2409747" cy="3213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594215</xdr:colOff>
      <xdr:row>69</xdr:row>
      <xdr:rowOff>150565</xdr:rowOff>
    </xdr:from>
    <xdr:to>
      <xdr:col>34</xdr:col>
      <xdr:colOff>37914</xdr:colOff>
      <xdr:row>72</xdr:row>
      <xdr:rowOff>95930</xdr:rowOff>
    </xdr:to>
    <xdr:cxnSp macro="">
      <xdr:nvCxnSpPr>
        <xdr:cNvPr id="122" name="Straight Connector 121">
          <a:extLst>
            <a:ext uri="{FF2B5EF4-FFF2-40B4-BE49-F238E27FC236}">
              <a16:creationId xmlns:a16="http://schemas.microsoft.com/office/drawing/2014/main" id="{F71B6D86-51DF-4A2E-B90F-4A584EBA5139}"/>
            </a:ext>
          </a:extLst>
        </xdr:cNvPr>
        <xdr:cNvCxnSpPr>
          <a:cxnSpLocks/>
          <a:stCxn id="120" idx="5"/>
        </xdr:cNvCxnSpPr>
      </xdr:nvCxnSpPr>
      <xdr:spPr>
        <a:xfrm>
          <a:off x="18172170" y="13295065"/>
          <a:ext cx="2474380" cy="5168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515214</xdr:colOff>
      <xdr:row>57</xdr:row>
      <xdr:rowOff>45585</xdr:rowOff>
    </xdr:from>
    <xdr:to>
      <xdr:col>28</xdr:col>
      <xdr:colOff>605209</xdr:colOff>
      <xdr:row>68</xdr:row>
      <xdr:rowOff>105333</xdr:rowOff>
    </xdr:to>
    <xdr:cxnSp macro="">
      <xdr:nvCxnSpPr>
        <xdr:cNvPr id="123" name="Straight Connector 122">
          <a:extLst>
            <a:ext uri="{FF2B5EF4-FFF2-40B4-BE49-F238E27FC236}">
              <a16:creationId xmlns:a16="http://schemas.microsoft.com/office/drawing/2014/main" id="{0F4ECBF1-40B7-4C09-8E86-1A6FF0572A5D}"/>
            </a:ext>
          </a:extLst>
        </xdr:cNvPr>
        <xdr:cNvCxnSpPr>
          <a:stCxn id="115" idx="3"/>
          <a:endCxn id="120" idx="2"/>
        </xdr:cNvCxnSpPr>
      </xdr:nvCxnSpPr>
      <xdr:spPr>
        <a:xfrm>
          <a:off x="15062487" y="10904085"/>
          <a:ext cx="2514540" cy="21552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271337</xdr:colOff>
      <xdr:row>47</xdr:row>
      <xdr:rowOff>95250</xdr:rowOff>
    </xdr:from>
    <xdr:to>
      <xdr:col>27</xdr:col>
      <xdr:colOff>511009</xdr:colOff>
      <xdr:row>50</xdr:row>
      <xdr:rowOff>20411</xdr:rowOff>
    </xdr:to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AE1A48F0-A6D5-42E0-A6B7-EC409539A9A5}"/>
            </a:ext>
          </a:extLst>
        </xdr:cNvPr>
        <xdr:cNvSpPr txBox="1"/>
      </xdr:nvSpPr>
      <xdr:spPr>
        <a:xfrm>
          <a:off x="14818610" y="9048750"/>
          <a:ext cx="2058081" cy="4966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%"/>
            </a:schemeClr>
          </a:solidFill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/>
            <a:t>Current venue</a:t>
          </a:r>
        </a:p>
      </xdr:txBody>
    </xdr:sp>
    <xdr:clientData/>
  </xdr:twoCellAnchor>
  <xdr:twoCellAnchor>
    <xdr:from>
      <xdr:col>23</xdr:col>
      <xdr:colOff>455654</xdr:colOff>
      <xdr:row>65</xdr:row>
      <xdr:rowOff>10204</xdr:rowOff>
    </xdr:from>
    <xdr:to>
      <xdr:col>27</xdr:col>
      <xdr:colOff>82385</xdr:colOff>
      <xdr:row>67</xdr:row>
      <xdr:rowOff>125865</xdr:rowOff>
    </xdr:to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4C88C64C-385D-4320-AB29-094309B2EE9D}"/>
            </a:ext>
          </a:extLst>
        </xdr:cNvPr>
        <xdr:cNvSpPr txBox="1"/>
      </xdr:nvSpPr>
      <xdr:spPr>
        <a:xfrm>
          <a:off x="14396790" y="12392704"/>
          <a:ext cx="2051277" cy="4966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%"/>
            </a:schemeClr>
          </a:solidFill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/>
            <a:t>New</a:t>
          </a:r>
          <a:r>
            <a:rPr lang="en-US" sz="2400" baseline="0%"/>
            <a:t> </a:t>
          </a:r>
          <a:r>
            <a:rPr lang="en-US" sz="2400"/>
            <a:t>venue</a:t>
          </a:r>
        </a:p>
      </xdr:txBody>
    </xdr:sp>
    <xdr:clientData/>
  </xdr:twoCellAnchor>
  <xdr:twoCellAnchor>
    <xdr:from>
      <xdr:col>29</xdr:col>
      <xdr:colOff>540389</xdr:colOff>
      <xdr:row>39</xdr:row>
      <xdr:rowOff>0</xdr:rowOff>
    </xdr:from>
    <xdr:to>
      <xdr:col>33</xdr:col>
      <xdr:colOff>167122</xdr:colOff>
      <xdr:row>43</xdr:row>
      <xdr:rowOff>181655</xdr:rowOff>
    </xdr:to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AA3094C5-BBBF-42E2-A508-976F94C41FC6}"/>
            </a:ext>
          </a:extLst>
        </xdr:cNvPr>
        <xdr:cNvSpPr txBox="1"/>
      </xdr:nvSpPr>
      <xdr:spPr>
        <a:xfrm>
          <a:off x="18118344" y="7429500"/>
          <a:ext cx="2051278" cy="9436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%"/>
            </a:schemeClr>
          </a:solidFill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/>
            <a:t>Good</a:t>
          </a:r>
          <a:r>
            <a:rPr lang="en-US" sz="2400" baseline="0%"/>
            <a:t> support (0.75)</a:t>
          </a:r>
        </a:p>
      </xdr:txBody>
    </xdr:sp>
    <xdr:clientData/>
  </xdr:twoCellAnchor>
  <xdr:twoCellAnchor>
    <xdr:from>
      <xdr:col>29</xdr:col>
      <xdr:colOff>335601</xdr:colOff>
      <xdr:row>60</xdr:row>
      <xdr:rowOff>33338</xdr:rowOff>
    </xdr:from>
    <xdr:to>
      <xdr:col>32</xdr:col>
      <xdr:colOff>565748</xdr:colOff>
      <xdr:row>65</xdr:row>
      <xdr:rowOff>24493</xdr:rowOff>
    </xdr:to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5018CEE9-0360-4AB2-B49C-F384CECA2FA5}"/>
            </a:ext>
          </a:extLst>
        </xdr:cNvPr>
        <xdr:cNvSpPr txBox="1"/>
      </xdr:nvSpPr>
      <xdr:spPr>
        <a:xfrm>
          <a:off x="17913556" y="11463338"/>
          <a:ext cx="2048556" cy="9436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%"/>
            </a:schemeClr>
          </a:solidFill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/>
            <a:t>Good</a:t>
          </a:r>
          <a:r>
            <a:rPr lang="en-US" sz="2400" baseline="0%"/>
            <a:t> support (0.4)</a:t>
          </a:r>
        </a:p>
      </xdr:txBody>
    </xdr:sp>
    <xdr:clientData/>
  </xdr:twoCellAnchor>
  <xdr:twoCellAnchor>
    <xdr:from>
      <xdr:col>29</xdr:col>
      <xdr:colOff>287977</xdr:colOff>
      <xdr:row>72</xdr:row>
      <xdr:rowOff>43542</xdr:rowOff>
    </xdr:from>
    <xdr:to>
      <xdr:col>32</xdr:col>
      <xdr:colOff>527649</xdr:colOff>
      <xdr:row>77</xdr:row>
      <xdr:rowOff>681</xdr:rowOff>
    </xdr:to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8C23CD48-5B0A-400A-AA60-603922822524}"/>
            </a:ext>
          </a:extLst>
        </xdr:cNvPr>
        <xdr:cNvSpPr txBox="1"/>
      </xdr:nvSpPr>
      <xdr:spPr>
        <a:xfrm>
          <a:off x="17865932" y="13759542"/>
          <a:ext cx="2058081" cy="9096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%"/>
            </a:schemeClr>
          </a:solidFill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/>
            <a:t>Poor</a:t>
          </a:r>
          <a:r>
            <a:rPr lang="en-US" sz="2400" baseline="0%"/>
            <a:t> support (0.6)</a:t>
          </a:r>
        </a:p>
      </xdr:txBody>
    </xdr:sp>
    <xdr:clientData/>
  </xdr:twoCellAnchor>
  <xdr:twoCellAnchor>
    <xdr:from>
      <xdr:col>29</xdr:col>
      <xdr:colOff>368940</xdr:colOff>
      <xdr:row>52</xdr:row>
      <xdr:rowOff>100692</xdr:rowOff>
    </xdr:from>
    <xdr:to>
      <xdr:col>32</xdr:col>
      <xdr:colOff>601809</xdr:colOff>
      <xdr:row>57</xdr:row>
      <xdr:rowOff>57831</xdr:rowOff>
    </xdr:to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CCAFF309-B15A-4AB3-9951-C9F521192DCD}"/>
            </a:ext>
          </a:extLst>
        </xdr:cNvPr>
        <xdr:cNvSpPr txBox="1"/>
      </xdr:nvSpPr>
      <xdr:spPr>
        <a:xfrm>
          <a:off x="17946895" y="10006692"/>
          <a:ext cx="2051278" cy="9096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%"/>
            </a:schemeClr>
          </a:solidFill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/>
            <a:t>Poor</a:t>
          </a:r>
          <a:r>
            <a:rPr lang="en-US" sz="2400" baseline="0%"/>
            <a:t> support (0.25)</a:t>
          </a:r>
        </a:p>
      </xdr:txBody>
    </xdr:sp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2</xdr:col>
      <xdr:colOff>92748</xdr:colOff>
      <xdr:row>14</xdr:row>
      <xdr:rowOff>5639</xdr:rowOff>
    </xdr:from>
    <xdr:to>
      <xdr:col>7</xdr:col>
      <xdr:colOff>763895</xdr:colOff>
      <xdr:row>28</xdr:row>
      <xdr:rowOff>81839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C34E0F-5872-245C-C5D2-3CDC0A0C87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purl.oclc.org/ooxml/officeDocument/relationships/image" Target="../media/image2.emf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6" Type="http://purl.oclc.org/ooxml/officeDocument/relationships/control" Target="../activeX/activeX2.xml"/><Relationship Id="rId5" Type="http://purl.oclc.org/ooxml/officeDocument/relationships/image" Target="../media/image1.emf"/><Relationship Id="rId4" Type="http://purl.oclc.org/ooxml/officeDocument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46"/>
  <sheetViews>
    <sheetView topLeftCell="A7" workbookViewId="0">
      <selection activeCell="F23" sqref="F23"/>
    </sheetView>
  </sheetViews>
  <sheetFormatPr defaultRowHeight="15" x14ac:dyDescent="0.25"/>
  <cols>
    <col min="4" max="5" width="9.7109375" customWidth="1"/>
    <col min="16" max="16" width="14.85546875" bestFit="1" customWidth="1"/>
    <col min="17" max="17" width="17.85546875" bestFit="1" customWidth="1"/>
    <col min="18" max="18" width="20" bestFit="1" customWidth="1"/>
    <col min="19" max="19" width="17.85546875" bestFit="1" customWidth="1"/>
    <col min="20" max="20" width="20" bestFit="1" customWidth="1"/>
  </cols>
  <sheetData>
    <row r="1" spans="1:9" ht="6.6" customHeight="1" thickBot="1" x14ac:dyDescent="0.3"/>
    <row r="2" spans="1:9" ht="15.75" thickBot="1" x14ac:dyDescent="0.3">
      <c r="A2" t="s">
        <v>2</v>
      </c>
      <c r="C2" s="32" t="s">
        <v>33</v>
      </c>
      <c r="D2" s="33"/>
      <c r="E2" s="33"/>
      <c r="F2" s="33"/>
      <c r="G2" s="33"/>
      <c r="H2" s="33"/>
      <c r="I2" s="34"/>
    </row>
    <row r="3" spans="1:9" ht="15.75" thickBot="1" x14ac:dyDescent="0.3">
      <c r="A3" t="s">
        <v>1</v>
      </c>
      <c r="C3" s="35">
        <v>39909476</v>
      </c>
      <c r="D3" s="36"/>
      <c r="E3" s="36"/>
      <c r="F3" s="36"/>
      <c r="G3" s="36"/>
      <c r="H3" s="36"/>
      <c r="I3" s="37"/>
    </row>
    <row r="4" spans="1:9" x14ac:dyDescent="0.25">
      <c r="A4" t="s">
        <v>29</v>
      </c>
    </row>
    <row r="6" spans="1:9" x14ac:dyDescent="0.25">
      <c r="B6" s="3" t="s">
        <v>3</v>
      </c>
    </row>
    <row r="7" spans="1:9" x14ac:dyDescent="0.25">
      <c r="B7" s="3" t="s">
        <v>4</v>
      </c>
    </row>
    <row r="8" spans="1:9" x14ac:dyDescent="0.25">
      <c r="B8" s="3" t="s">
        <v>5</v>
      </c>
    </row>
    <row r="9" spans="1:9" x14ac:dyDescent="0.25">
      <c r="B9" s="3" t="s">
        <v>6</v>
      </c>
    </row>
    <row r="22" spans="1:8" ht="15.75" thickBot="1" x14ac:dyDescent="0.3"/>
    <row r="23" spans="1:8" ht="15.75" thickBot="1" x14ac:dyDescent="0.3">
      <c r="A23" t="s">
        <v>32</v>
      </c>
      <c r="E23" s="1" t="s">
        <v>0</v>
      </c>
      <c r="F23" s="2">
        <v>11000</v>
      </c>
      <c r="H23" s="3" t="s">
        <v>34</v>
      </c>
    </row>
    <row r="24" spans="1:8" x14ac:dyDescent="0.25">
      <c r="A24" t="s">
        <v>30</v>
      </c>
    </row>
    <row r="25" spans="1:8" x14ac:dyDescent="0.25">
      <c r="A25" s="4"/>
      <c r="B25" s="4"/>
      <c r="C25" s="4"/>
      <c r="D25" s="4"/>
      <c r="E25" s="4"/>
      <c r="F25" s="4" t="s">
        <v>7</v>
      </c>
      <c r="G25" s="5">
        <v>90000</v>
      </c>
    </row>
    <row r="26" spans="1:8" x14ac:dyDescent="0.25">
      <c r="A26" s="4"/>
      <c r="B26" s="4"/>
      <c r="C26" s="4"/>
      <c r="D26" s="4"/>
      <c r="E26" s="4"/>
      <c r="F26" s="4" t="s">
        <v>8</v>
      </c>
      <c r="G26" s="5">
        <v>72000</v>
      </c>
    </row>
    <row r="27" spans="1:8" x14ac:dyDescent="0.25">
      <c r="A27" s="4"/>
      <c r="B27" s="4"/>
      <c r="C27" s="4"/>
      <c r="D27" s="4"/>
      <c r="E27" s="4"/>
      <c r="F27" s="4" t="s">
        <v>9</v>
      </c>
      <c r="G27" s="5">
        <v>140000</v>
      </c>
    </row>
    <row r="28" spans="1:8" x14ac:dyDescent="0.25">
      <c r="A28" s="4"/>
      <c r="B28" s="4"/>
      <c r="C28" s="4"/>
      <c r="D28" s="4"/>
      <c r="E28" s="4"/>
      <c r="F28" s="4" t="s">
        <v>10</v>
      </c>
      <c r="G28" s="5">
        <v>70000</v>
      </c>
    </row>
    <row r="29" spans="1:8" x14ac:dyDescent="0.25">
      <c r="A29" t="s">
        <v>11</v>
      </c>
      <c r="F29" s="7">
        <v>0.6</v>
      </c>
    </row>
    <row r="30" spans="1:8" x14ac:dyDescent="0.25">
      <c r="A30" t="s">
        <v>12</v>
      </c>
      <c r="F30" s="7">
        <v>0.75</v>
      </c>
    </row>
    <row r="31" spans="1:8" x14ac:dyDescent="0.25">
      <c r="A31" t="s">
        <v>13</v>
      </c>
      <c r="F31" s="7">
        <v>0.4</v>
      </c>
    </row>
    <row r="32" spans="1:8" x14ac:dyDescent="0.25">
      <c r="A32" t="s">
        <v>14</v>
      </c>
      <c r="F32" s="7">
        <v>0.2</v>
      </c>
    </row>
    <row r="33" spans="1:6" x14ac:dyDescent="0.25">
      <c r="A33" t="s">
        <v>15</v>
      </c>
      <c r="F33" s="7">
        <v>0.2</v>
      </c>
    </row>
    <row r="34" spans="1:6" x14ac:dyDescent="0.25">
      <c r="A34" t="s">
        <v>16</v>
      </c>
      <c r="F34" s="7">
        <v>0.7</v>
      </c>
    </row>
    <row r="35" spans="1:6" x14ac:dyDescent="0.25">
      <c r="A35" t="s">
        <v>17</v>
      </c>
      <c r="F35" s="7">
        <v>0.4</v>
      </c>
    </row>
    <row r="36" spans="1:6" x14ac:dyDescent="0.25">
      <c r="A36" t="s">
        <v>28</v>
      </c>
      <c r="B36" t="s">
        <v>18</v>
      </c>
    </row>
    <row r="37" spans="1:6" x14ac:dyDescent="0.25">
      <c r="A37" t="s">
        <v>31</v>
      </c>
      <c r="B37" s="5">
        <v>195749.99999999997</v>
      </c>
    </row>
    <row r="38" spans="1:6" x14ac:dyDescent="0.25">
      <c r="A38" t="s">
        <v>19</v>
      </c>
      <c r="B38" s="5">
        <v>212850.00000000003</v>
      </c>
    </row>
    <row r="39" spans="1:6" x14ac:dyDescent="0.25">
      <c r="A39" t="s">
        <v>20</v>
      </c>
      <c r="B39" s="5">
        <v>252900</v>
      </c>
    </row>
    <row r="40" spans="1:6" x14ac:dyDescent="0.25">
      <c r="A40" t="s">
        <v>21</v>
      </c>
      <c r="B40" s="5">
        <v>202950</v>
      </c>
    </row>
    <row r="41" spans="1:6" x14ac:dyDescent="0.25">
      <c r="A41" t="s">
        <v>22</v>
      </c>
      <c r="B41" s="5">
        <v>210195</v>
      </c>
    </row>
    <row r="42" spans="1:6" x14ac:dyDescent="0.25">
      <c r="A42" t="s">
        <v>23</v>
      </c>
      <c r="B42" s="5">
        <v>209250.00000000003</v>
      </c>
    </row>
    <row r="43" spans="1:6" x14ac:dyDescent="0.25">
      <c r="A43" t="s">
        <v>24</v>
      </c>
      <c r="B43" s="5">
        <v>221400</v>
      </c>
    </row>
    <row r="44" spans="1:6" x14ac:dyDescent="0.25">
      <c r="A44" t="s">
        <v>25</v>
      </c>
      <c r="B44" s="5">
        <v>234450</v>
      </c>
    </row>
    <row r="45" spans="1:6" x14ac:dyDescent="0.25">
      <c r="A45" t="s">
        <v>26</v>
      </c>
      <c r="B45" s="5">
        <v>262350</v>
      </c>
    </row>
    <row r="46" spans="1:6" x14ac:dyDescent="0.25">
      <c r="A46" t="s">
        <v>27</v>
      </c>
      <c r="B46" s="6"/>
    </row>
  </sheetData>
  <mergeCells count="2">
    <mergeCell ref="C2:I2"/>
    <mergeCell ref="C3:I3"/>
  </mergeCells>
  <pageMargins left="0.7" right="0.7" top="0.75" bottom="0.75" header="0.3" footer="0.3"/>
  <pageSetup paperSize="9" orientation="portrait" horizontalDpi="4294967293" r:id="rId1"/>
  <drawing r:id="rId2"/>
  <mc:AlternateContent xmlns:mc="http://schemas.openxmlformats.org/markup-compatibility/2006">
    <mc:Choice Requires="v">
      <legacyDrawing r:id="rId3"/>
    </mc:Choice>
  </mc:AlternateContent>
  <controls>
    <control shapeId="1028" r:id="rId4" name="ComboBox1">
      <controlPr defaultSize="0" autoLine="0" linkedCell="H23" listFillRange="B6:B9" r:id="rId5">
        <anchor moveWithCells="1">
          <from>
            <xdr:col>5</xdr:col>
            <xdr:colOff>342900</xdr:colOff>
            <xdr:row>2</xdr:row>
            <xdr:rowOff>171450</xdr:rowOff>
          </from>
          <to>
            <xdr:col>9</xdr:col>
            <xdr:colOff>381000</xdr:colOff>
            <xdr:row>3</xdr:row>
            <xdr:rowOff>180975</xdr:rowOff>
          </to>
        </anchor>
      </controlPr>
    </control>
    <control shapeId="1025" r:id="rId6" name="CommandButton1">
      <controlPr defaultSize="0" autoLine="0" r:id="rId7">
        <anchor moveWithCells="1">
          <from>
            <xdr:col>9</xdr:col>
            <xdr:colOff>266700</xdr:colOff>
            <xdr:row>1</xdr:row>
            <xdr:rowOff>9525</xdr:rowOff>
          </from>
          <to>
            <xdr:col>12</xdr:col>
            <xdr:colOff>171450</xdr:colOff>
            <xdr:row>2</xdr:row>
            <xdr:rowOff>152400</xdr:rowOff>
          </to>
        </anchor>
      </controlPr>
    </control>
  </control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E4BAD-AAE8-41C2-A1A4-3684ADBFF4E0}">
  <dimension ref="A1:M21"/>
  <sheetViews>
    <sheetView workbookViewId="0">
      <selection activeCell="E7" sqref="E7"/>
    </sheetView>
  </sheetViews>
  <sheetFormatPr defaultRowHeight="15" x14ac:dyDescent="0.25"/>
  <cols>
    <col min="1" max="1" width="18.42578125" bestFit="1" customWidth="1"/>
    <col min="5" max="5" width="15.5703125" bestFit="1" customWidth="1"/>
    <col min="6" max="6" width="17.5703125" bestFit="1" customWidth="1"/>
    <col min="7" max="7" width="19.85546875" bestFit="1" customWidth="1"/>
    <col min="8" max="8" width="14.7109375" bestFit="1" customWidth="1"/>
    <col min="9" max="9" width="9.28515625" bestFit="1" customWidth="1"/>
    <col min="13" max="13" width="14.140625" bestFit="1" customWidth="1"/>
    <col min="15" max="15" width="13.140625" bestFit="1" customWidth="1"/>
  </cols>
  <sheetData>
    <row r="1" spans="1:13" x14ac:dyDescent="0.25">
      <c r="A1" t="s">
        <v>42</v>
      </c>
      <c r="B1">
        <v>11000</v>
      </c>
      <c r="E1" s="1"/>
    </row>
    <row r="2" spans="1:13" x14ac:dyDescent="0.25">
      <c r="A2" t="s">
        <v>43</v>
      </c>
      <c r="B2">
        <v>3</v>
      </c>
    </row>
    <row r="5" spans="1:13" x14ac:dyDescent="0.25">
      <c r="F5" s="10" t="s">
        <v>35</v>
      </c>
    </row>
    <row r="6" spans="1:13" x14ac:dyDescent="0.25">
      <c r="E6" s="25" t="s">
        <v>38</v>
      </c>
      <c r="F6" s="13" t="s">
        <v>36</v>
      </c>
      <c r="G6" s="18" t="s">
        <v>37</v>
      </c>
      <c r="H6" s="20" t="s">
        <v>44</v>
      </c>
      <c r="I6" s="19" t="s">
        <v>48</v>
      </c>
      <c r="J6" s="26" t="s">
        <v>49</v>
      </c>
      <c r="K6" s="26" t="s">
        <v>50</v>
      </c>
      <c r="L6" s="26" t="s">
        <v>51</v>
      </c>
      <c r="M6" s="26" t="s">
        <v>79</v>
      </c>
    </row>
    <row r="7" spans="1:13" x14ac:dyDescent="0.25">
      <c r="E7" s="12" t="s">
        <v>41</v>
      </c>
      <c r="F7" s="14">
        <f>B1*(1+(0.13*B2))</f>
        <v>15290.000000000002</v>
      </c>
      <c r="G7" s="16">
        <f>B1*(110/100)</f>
        <v>12100.000000000002</v>
      </c>
      <c r="H7" s="21">
        <f>MAX(F7:G7)</f>
        <v>15290.000000000002</v>
      </c>
      <c r="I7">
        <f>MIN(F7:G7)</f>
        <v>12100.000000000002</v>
      </c>
      <c r="J7">
        <f>(F7*0.5)+(G7*0.5)</f>
        <v>13695.000000000002</v>
      </c>
      <c r="K7" s="31">
        <f>(F13*0.5)+(G13*0.5)</f>
        <v>28050</v>
      </c>
      <c r="L7" s="31">
        <f>K7-J11</f>
        <v>3300</v>
      </c>
      <c r="M7" s="24">
        <f>(F7*0.6)+(G7*0.4)</f>
        <v>14014</v>
      </c>
    </row>
    <row r="8" spans="1:13" x14ac:dyDescent="0.25">
      <c r="E8" s="12" t="s">
        <v>39</v>
      </c>
      <c r="F8" s="15">
        <f>11000*4</f>
        <v>44000</v>
      </c>
      <c r="G8" s="17">
        <f>11000/2</f>
        <v>5500</v>
      </c>
      <c r="H8" s="21">
        <f t="shared" ref="H8:H10" si="0">MAX(F8:G8)</f>
        <v>44000</v>
      </c>
      <c r="I8">
        <f t="shared" ref="I8:I10" si="1">MIN(F8:G8)</f>
        <v>5500</v>
      </c>
      <c r="J8">
        <f>(F8*0.5)+(G8*0.5)</f>
        <v>24750</v>
      </c>
      <c r="K8" s="21"/>
      <c r="L8" s="21"/>
      <c r="M8" s="23">
        <f>(F8*0.6)+(G8*0.4)</f>
        <v>28600</v>
      </c>
    </row>
    <row r="9" spans="1:13" x14ac:dyDescent="0.25">
      <c r="E9" s="12" t="s">
        <v>40</v>
      </c>
      <c r="F9" s="15">
        <f>11000*3</f>
        <v>33000</v>
      </c>
      <c r="G9" s="17">
        <v>0</v>
      </c>
      <c r="H9" s="21">
        <f t="shared" si="0"/>
        <v>33000</v>
      </c>
      <c r="I9">
        <f t="shared" si="1"/>
        <v>0</v>
      </c>
      <c r="J9">
        <f>(F9*0.5)+(G9*0.5)</f>
        <v>16500</v>
      </c>
      <c r="K9" s="21"/>
      <c r="L9" s="21"/>
      <c r="M9" s="23">
        <f>(F9*0.6)+(G9*0.4)</f>
        <v>19800</v>
      </c>
    </row>
    <row r="10" spans="1:13" x14ac:dyDescent="0.25">
      <c r="E10" s="12" t="s">
        <v>78</v>
      </c>
      <c r="F10" s="29">
        <v>0</v>
      </c>
      <c r="G10" s="30">
        <v>0</v>
      </c>
      <c r="H10" s="21">
        <f t="shared" si="0"/>
        <v>0</v>
      </c>
      <c r="I10">
        <f t="shared" si="1"/>
        <v>0</v>
      </c>
      <c r="J10">
        <f>(F10*0.5)+(G10*0.5)</f>
        <v>0</v>
      </c>
      <c r="K10" s="21"/>
      <c r="L10" s="21"/>
      <c r="M10" s="23">
        <f>(F10*0.6)+(G10*0.4)</f>
        <v>0</v>
      </c>
    </row>
    <row r="11" spans="1:13" x14ac:dyDescent="0.25">
      <c r="G11" t="s">
        <v>45</v>
      </c>
      <c r="H11">
        <f>MAX(H7:H9)</f>
        <v>44000</v>
      </c>
      <c r="I11">
        <f>MAX(I7:I9)</f>
        <v>12100.000000000002</v>
      </c>
      <c r="J11">
        <f>MAX(J7:J9)</f>
        <v>24750</v>
      </c>
      <c r="M11">
        <f>MAX(M7:M10)</f>
        <v>28600</v>
      </c>
    </row>
    <row r="12" spans="1:13" x14ac:dyDescent="0.25">
      <c r="F12" s="10" t="s">
        <v>52</v>
      </c>
    </row>
    <row r="13" spans="1:13" x14ac:dyDescent="0.25">
      <c r="E13" s="27" t="s">
        <v>53</v>
      </c>
      <c r="F13" s="8">
        <f>MAX(F7:F9)</f>
        <v>44000</v>
      </c>
      <c r="G13" s="9">
        <f>MAX(G7:G9)</f>
        <v>12100.000000000002</v>
      </c>
    </row>
    <row r="15" spans="1:13" x14ac:dyDescent="0.25">
      <c r="F15" s="10" t="s">
        <v>46</v>
      </c>
    </row>
    <row r="16" spans="1:13" x14ac:dyDescent="0.25">
      <c r="E16" s="25" t="s">
        <v>38</v>
      </c>
      <c r="F16" s="13" t="s">
        <v>36</v>
      </c>
      <c r="G16" s="18" t="s">
        <v>37</v>
      </c>
      <c r="H16" s="23" t="s">
        <v>47</v>
      </c>
    </row>
    <row r="17" spans="5:8" x14ac:dyDescent="0.25">
      <c r="E17" s="12" t="s">
        <v>41</v>
      </c>
      <c r="F17" s="14">
        <f>MAX($F$7:$F$9)-F7</f>
        <v>28710</v>
      </c>
      <c r="G17" s="22">
        <f>MAX($G$7:$G$9)-G7</f>
        <v>0</v>
      </c>
      <c r="H17" s="24">
        <f>MAX(F17:G17)</f>
        <v>28710</v>
      </c>
    </row>
    <row r="18" spans="5:8" x14ac:dyDescent="0.25">
      <c r="E18" s="12" t="s">
        <v>39</v>
      </c>
      <c r="F18" s="14">
        <f>MAX($F$7:$F$9)-F8</f>
        <v>0</v>
      </c>
      <c r="G18" s="22">
        <f>MAX($G$7:$G$9)-G8</f>
        <v>6600.0000000000018</v>
      </c>
      <c r="H18" s="24">
        <f t="shared" ref="H18:H20" si="2">MAX(F18:G18)</f>
        <v>6600.0000000000018</v>
      </c>
    </row>
    <row r="19" spans="5:8" x14ac:dyDescent="0.25">
      <c r="E19" s="12" t="s">
        <v>40</v>
      </c>
      <c r="F19" s="14">
        <f>MAX($F$7:$F$9)-F9</f>
        <v>11000</v>
      </c>
      <c r="G19" s="22">
        <f>MAX($G$7:$G$9)-G9</f>
        <v>12100.000000000002</v>
      </c>
      <c r="H19" s="24">
        <f t="shared" si="2"/>
        <v>12100.000000000002</v>
      </c>
    </row>
    <row r="20" spans="5:8" x14ac:dyDescent="0.25">
      <c r="E20" s="12" t="s">
        <v>78</v>
      </c>
      <c r="F20" s="29">
        <v>0</v>
      </c>
      <c r="G20" s="30">
        <v>0</v>
      </c>
      <c r="H20" s="24">
        <f t="shared" si="2"/>
        <v>0</v>
      </c>
    </row>
    <row r="21" spans="5:8" x14ac:dyDescent="0.25">
      <c r="G21" t="s">
        <v>45</v>
      </c>
      <c r="H21">
        <f>MIN(H17:H19)</f>
        <v>6600.0000000000018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3EEB8-5F2D-4EB8-8F98-619E79AFF397}">
  <dimension ref="N43:AJ150"/>
  <sheetViews>
    <sheetView topLeftCell="A50" zoomScale="70" zoomScaleNormal="70" workbookViewId="0">
      <selection activeCell="AI46" sqref="AI46"/>
    </sheetView>
  </sheetViews>
  <sheetFormatPr defaultRowHeight="15" x14ac:dyDescent="0.25"/>
  <cols>
    <col min="35" max="35" width="10.140625" bestFit="1" customWidth="1"/>
  </cols>
  <sheetData>
    <row r="43" spans="14:35" x14ac:dyDescent="0.25">
      <c r="N43" s="4"/>
    </row>
    <row r="44" spans="14:35" x14ac:dyDescent="0.25">
      <c r="N44" s="4"/>
    </row>
    <row r="45" spans="14:35" x14ac:dyDescent="0.25">
      <c r="N45" s="4"/>
    </row>
    <row r="46" spans="14:35" x14ac:dyDescent="0.25">
      <c r="N46" s="4"/>
      <c r="AI46" s="10">
        <f>140000+-90000-2000</f>
        <v>48000</v>
      </c>
    </row>
    <row r="49" spans="35:36" x14ac:dyDescent="0.25">
      <c r="AJ49" s="10">
        <v>30500</v>
      </c>
    </row>
    <row r="52" spans="35:36" x14ac:dyDescent="0.25">
      <c r="AI52" s="10">
        <f>70000-90000-2000</f>
        <v>-22000</v>
      </c>
    </row>
    <row r="66" spans="17:36" x14ac:dyDescent="0.25">
      <c r="AI66" s="10">
        <f>140000-72000-2000</f>
        <v>66000</v>
      </c>
    </row>
    <row r="69" spans="17:36" x14ac:dyDescent="0.25">
      <c r="AJ69" s="10">
        <v>24000</v>
      </c>
    </row>
    <row r="73" spans="17:36" x14ac:dyDescent="0.25">
      <c r="AI73" s="10">
        <f>70000-72000-2000</f>
        <v>-4000</v>
      </c>
    </row>
    <row r="74" spans="17:36" x14ac:dyDescent="0.25">
      <c r="Q74" s="10">
        <v>22300</v>
      </c>
    </row>
    <row r="84" spans="35:36" x14ac:dyDescent="0.25">
      <c r="AI84" s="10">
        <f>140000-90000-2000</f>
        <v>48000</v>
      </c>
    </row>
    <row r="87" spans="35:36" x14ac:dyDescent="0.25">
      <c r="AJ87" s="10">
        <v>-8000</v>
      </c>
    </row>
    <row r="91" spans="35:36" x14ac:dyDescent="0.25">
      <c r="AI91" s="10">
        <f>70000-90000-2000</f>
        <v>-22000</v>
      </c>
    </row>
    <row r="105" spans="16:36" x14ac:dyDescent="0.25">
      <c r="AI105" s="10">
        <f>140000-72000-2000</f>
        <v>66000</v>
      </c>
    </row>
    <row r="106" spans="16:36" x14ac:dyDescent="0.25">
      <c r="P106" s="4"/>
      <c r="Q106" s="4"/>
      <c r="R106" s="4"/>
      <c r="S106" s="4"/>
      <c r="T106" s="4" t="s">
        <v>7</v>
      </c>
      <c r="U106" s="5">
        <v>90000</v>
      </c>
    </row>
    <row r="107" spans="16:36" x14ac:dyDescent="0.25">
      <c r="P107" s="4"/>
      <c r="Q107" s="4"/>
      <c r="R107" s="4"/>
      <c r="S107" s="4"/>
      <c r="T107" s="4" t="s">
        <v>8</v>
      </c>
      <c r="U107" s="5">
        <v>72000</v>
      </c>
    </row>
    <row r="108" spans="16:36" x14ac:dyDescent="0.25">
      <c r="P108" s="4"/>
      <c r="Q108" s="4"/>
      <c r="R108" s="4"/>
      <c r="S108" s="4"/>
      <c r="T108" s="4" t="s">
        <v>9</v>
      </c>
      <c r="U108" s="5">
        <v>140000</v>
      </c>
      <c r="AJ108" s="10">
        <v>10000</v>
      </c>
    </row>
    <row r="109" spans="16:36" x14ac:dyDescent="0.25">
      <c r="P109" s="4"/>
      <c r="Q109" s="4"/>
      <c r="R109" s="4"/>
      <c r="S109" s="4"/>
      <c r="T109" s="4" t="s">
        <v>10</v>
      </c>
      <c r="U109" s="5">
        <v>70000</v>
      </c>
    </row>
    <row r="111" spans="16:36" x14ac:dyDescent="0.25">
      <c r="AI111" s="10">
        <f>70000-72000-2000</f>
        <v>-4000</v>
      </c>
    </row>
    <row r="123" spans="35:36" x14ac:dyDescent="0.25">
      <c r="AI123" s="10">
        <f>140000+-90000</f>
        <v>50000</v>
      </c>
    </row>
    <row r="126" spans="35:36" x14ac:dyDescent="0.25">
      <c r="AJ126" s="10">
        <v>29000</v>
      </c>
    </row>
    <row r="130" spans="35:35" x14ac:dyDescent="0.25">
      <c r="AI130" s="10">
        <f>70000-90000</f>
        <v>-20000</v>
      </c>
    </row>
    <row r="144" spans="35:35" x14ac:dyDescent="0.25">
      <c r="AI144" s="10">
        <f>140000-72000</f>
        <v>68000</v>
      </c>
    </row>
    <row r="147" spans="35:36" x14ac:dyDescent="0.25">
      <c r="AJ147" s="10">
        <v>26000</v>
      </c>
    </row>
    <row r="150" spans="35:36" x14ac:dyDescent="0.25">
      <c r="AI150" s="10">
        <f>70000-72000</f>
        <v>-2000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3A9A7-D99B-4F32-A48A-0E1E8AF766B1}">
  <dimension ref="A1:P13"/>
  <sheetViews>
    <sheetView tabSelected="1" zoomScale="130" zoomScaleNormal="130" workbookViewId="0">
      <selection activeCell="N14" sqref="N14"/>
    </sheetView>
  </sheetViews>
  <sheetFormatPr defaultRowHeight="15" x14ac:dyDescent="0.25"/>
  <cols>
    <col min="1" max="1" width="10.85546875" bestFit="1" customWidth="1"/>
    <col min="2" max="2" width="7.5703125" bestFit="1" customWidth="1"/>
    <col min="3" max="4" width="8.42578125" bestFit="1" customWidth="1"/>
    <col min="5" max="5" width="11.7109375" bestFit="1" customWidth="1"/>
    <col min="6" max="6" width="14.42578125" bestFit="1" customWidth="1"/>
    <col min="7" max="7" width="15.28515625" bestFit="1" customWidth="1"/>
    <col min="8" max="8" width="11.5703125" bestFit="1" customWidth="1"/>
    <col min="9" max="12" width="13.140625" bestFit="1" customWidth="1"/>
    <col min="13" max="13" width="11.5703125" bestFit="1" customWidth="1"/>
    <col min="14" max="16" width="13.140625" bestFit="1" customWidth="1"/>
  </cols>
  <sheetData>
    <row r="1" spans="1:16" x14ac:dyDescent="0.25">
      <c r="I1" t="s">
        <v>64</v>
      </c>
      <c r="J1" t="s">
        <v>68</v>
      </c>
      <c r="K1" t="s">
        <v>71</v>
      </c>
      <c r="M1" t="s">
        <v>72</v>
      </c>
      <c r="N1" t="s">
        <v>69</v>
      </c>
      <c r="O1" t="s">
        <v>70</v>
      </c>
    </row>
    <row r="2" spans="1:16" x14ac:dyDescent="0.25">
      <c r="A2" t="s">
        <v>64</v>
      </c>
      <c r="B2" s="25" t="s">
        <v>54</v>
      </c>
      <c r="C2" s="19" t="s">
        <v>55</v>
      </c>
      <c r="D2" s="19" t="s">
        <v>58</v>
      </c>
      <c r="E2" s="19" t="s">
        <v>57</v>
      </c>
      <c r="F2" s="19" t="s">
        <v>59</v>
      </c>
      <c r="G2" s="19" t="s">
        <v>60</v>
      </c>
      <c r="H2" s="19" t="s">
        <v>63</v>
      </c>
      <c r="I2" s="19" t="s">
        <v>65</v>
      </c>
      <c r="J2" s="19" t="s">
        <v>66</v>
      </c>
      <c r="K2" s="19" t="s">
        <v>67</v>
      </c>
      <c r="L2" s="19" t="s">
        <v>77</v>
      </c>
      <c r="M2" s="19" t="s">
        <v>73</v>
      </c>
      <c r="N2" s="19" t="s">
        <v>74</v>
      </c>
      <c r="O2" s="19" t="s">
        <v>75</v>
      </c>
      <c r="P2" s="19" t="s">
        <v>76</v>
      </c>
    </row>
    <row r="3" spans="1:16" x14ac:dyDescent="0.25">
      <c r="B3" s="28" t="s">
        <v>31</v>
      </c>
      <c r="C3">
        <v>195749.99999999997</v>
      </c>
      <c r="D3">
        <f>(4575*(1))+199580</f>
        <v>204155</v>
      </c>
      <c r="E3">
        <f>C3-D3</f>
        <v>-8405.0000000000291</v>
      </c>
      <c r="F3">
        <f>ABS(E3)</f>
        <v>8405.0000000000291</v>
      </c>
      <c r="G3">
        <f>F3/C3</f>
        <v>4.2937420178799646E-2</v>
      </c>
      <c r="H3">
        <f>F3^2</f>
        <v>70644025.000000492</v>
      </c>
      <c r="I3">
        <v>195749.99999999997</v>
      </c>
      <c r="J3">
        <v>0</v>
      </c>
      <c r="K3">
        <f t="shared" ref="K3:K12" si="0">I3+J3</f>
        <v>195749.99999999997</v>
      </c>
      <c r="L3">
        <f>ABS(C3-I3)</f>
        <v>0</v>
      </c>
      <c r="M3">
        <v>195749.99999999997</v>
      </c>
      <c r="N3">
        <v>0</v>
      </c>
      <c r="O3">
        <f>M3+N3</f>
        <v>195749.99999999997</v>
      </c>
      <c r="P3">
        <f t="shared" ref="P3:P11" si="1">ABS(C3-M3)</f>
        <v>0</v>
      </c>
    </row>
    <row r="4" spans="1:16" x14ac:dyDescent="0.25">
      <c r="B4" s="11" t="s">
        <v>19</v>
      </c>
      <c r="C4">
        <v>212850.00000000003</v>
      </c>
      <c r="D4">
        <f>(4575*(2))+199580</f>
        <v>208730</v>
      </c>
      <c r="E4">
        <f t="shared" ref="E4:E11" si="2">C4-D4</f>
        <v>4120.0000000000291</v>
      </c>
      <c r="F4">
        <f t="shared" ref="F4:F11" si="3">ABS(E4)</f>
        <v>4120.0000000000291</v>
      </c>
      <c r="G4">
        <f t="shared" ref="G4:G11" si="4">F4/C4</f>
        <v>1.9356354240075306E-2</v>
      </c>
      <c r="H4">
        <f t="shared" ref="H4:H11" si="5">F4^2</f>
        <v>16974400.000000238</v>
      </c>
      <c r="I4">
        <f t="shared" ref="I4:I12" si="6">K3+0.8*(C3-K3)</f>
        <v>195749.99999999997</v>
      </c>
      <c r="J4">
        <f t="shared" ref="J4:J12" si="7">J3+0.2*(I4-K3)</f>
        <v>0</v>
      </c>
      <c r="K4">
        <f t="shared" si="0"/>
        <v>195749.99999999997</v>
      </c>
      <c r="L4">
        <f t="shared" ref="L4:L11" si="8">ABS(C4-I4)</f>
        <v>17100.000000000058</v>
      </c>
      <c r="M4">
        <f>O3+0.2*(C3-O3)</f>
        <v>195749.99999999997</v>
      </c>
      <c r="N4">
        <f>N3+0.8*(M4-O3)</f>
        <v>0</v>
      </c>
      <c r="O4">
        <f>M4+N4</f>
        <v>195749.99999999997</v>
      </c>
      <c r="P4">
        <f t="shared" si="1"/>
        <v>17100.000000000058</v>
      </c>
    </row>
    <row r="5" spans="1:16" x14ac:dyDescent="0.25">
      <c r="B5" s="11" t="s">
        <v>20</v>
      </c>
      <c r="C5">
        <v>252900</v>
      </c>
      <c r="D5">
        <f>(4575*(3))+199580</f>
        <v>213305</v>
      </c>
      <c r="E5">
        <f t="shared" si="2"/>
        <v>39595</v>
      </c>
      <c r="F5">
        <f t="shared" si="3"/>
        <v>39595</v>
      </c>
      <c r="G5">
        <f t="shared" si="4"/>
        <v>0.15656385923289837</v>
      </c>
      <c r="H5">
        <f t="shared" si="5"/>
        <v>1567764025</v>
      </c>
      <c r="I5">
        <f t="shared" si="6"/>
        <v>209430.00000000003</v>
      </c>
      <c r="J5">
        <f t="shared" si="7"/>
        <v>2736.0000000000118</v>
      </c>
      <c r="K5">
        <f t="shared" si="0"/>
        <v>212166.00000000003</v>
      </c>
      <c r="L5">
        <f t="shared" si="8"/>
        <v>43469.999999999971</v>
      </c>
      <c r="M5">
        <f t="shared" ref="M5:M12" si="9">O4+0.2*(C4-O4)</f>
        <v>199169.99999999997</v>
      </c>
      <c r="N5">
        <f t="shared" ref="N5:N12" si="10">N4+0.8*(M5-O4)</f>
        <v>2736</v>
      </c>
      <c r="O5">
        <f t="shared" ref="O5:O12" si="11">M5+N5</f>
        <v>201905.99999999997</v>
      </c>
      <c r="P5">
        <f t="shared" si="1"/>
        <v>53730.000000000029</v>
      </c>
    </row>
    <row r="6" spans="1:16" x14ac:dyDescent="0.25">
      <c r="B6" s="11" t="s">
        <v>21</v>
      </c>
      <c r="C6">
        <v>202950</v>
      </c>
      <c r="D6">
        <f>(4575*(4))+199580</f>
        <v>217880</v>
      </c>
      <c r="E6">
        <f t="shared" si="2"/>
        <v>-14930</v>
      </c>
      <c r="F6">
        <f t="shared" si="3"/>
        <v>14930</v>
      </c>
      <c r="G6">
        <f t="shared" si="4"/>
        <v>7.3564917467356494E-2</v>
      </c>
      <c r="H6">
        <f t="shared" si="5"/>
        <v>222904900</v>
      </c>
      <c r="I6">
        <f t="shared" si="6"/>
        <v>244753.2</v>
      </c>
      <c r="J6">
        <f t="shared" si="7"/>
        <v>9253.4400000000096</v>
      </c>
      <c r="K6">
        <f t="shared" si="0"/>
        <v>254006.64</v>
      </c>
      <c r="L6">
        <f t="shared" si="8"/>
        <v>41803.200000000012</v>
      </c>
      <c r="M6">
        <f t="shared" si="9"/>
        <v>212104.8</v>
      </c>
      <c r="N6">
        <f t="shared" si="10"/>
        <v>10895.040000000015</v>
      </c>
      <c r="O6">
        <f t="shared" si="11"/>
        <v>222999.84</v>
      </c>
      <c r="P6">
        <f t="shared" si="1"/>
        <v>9154.7999999999884</v>
      </c>
    </row>
    <row r="7" spans="1:16" x14ac:dyDescent="0.25">
      <c r="B7" s="11" t="s">
        <v>22</v>
      </c>
      <c r="C7">
        <v>210195</v>
      </c>
      <c r="D7">
        <f>(4575*(5))+199580</f>
        <v>222455</v>
      </c>
      <c r="E7">
        <f t="shared" si="2"/>
        <v>-12260</v>
      </c>
      <c r="F7">
        <f t="shared" si="3"/>
        <v>12260</v>
      </c>
      <c r="G7">
        <f t="shared" si="4"/>
        <v>5.8326791788577276E-2</v>
      </c>
      <c r="H7">
        <f t="shared" si="5"/>
        <v>150307600</v>
      </c>
      <c r="I7">
        <f t="shared" si="6"/>
        <v>213161.32800000001</v>
      </c>
      <c r="J7">
        <f t="shared" si="7"/>
        <v>1084.377600000008</v>
      </c>
      <c r="K7">
        <f t="shared" si="0"/>
        <v>214245.70560000002</v>
      </c>
      <c r="L7">
        <f t="shared" si="8"/>
        <v>2966.3280000000086</v>
      </c>
      <c r="M7">
        <f t="shared" si="9"/>
        <v>218989.872</v>
      </c>
      <c r="N7">
        <f t="shared" si="10"/>
        <v>7687.0656000000199</v>
      </c>
      <c r="O7">
        <f t="shared" si="11"/>
        <v>226676.93760000003</v>
      </c>
      <c r="P7">
        <f t="shared" si="1"/>
        <v>8794.872000000003</v>
      </c>
    </row>
    <row r="8" spans="1:16" x14ac:dyDescent="0.25">
      <c r="B8" s="11" t="s">
        <v>23</v>
      </c>
      <c r="C8">
        <v>209250.00000000003</v>
      </c>
      <c r="D8">
        <f>(4575*(6))+199580</f>
        <v>227030</v>
      </c>
      <c r="E8">
        <f t="shared" si="2"/>
        <v>-17779.999999999971</v>
      </c>
      <c r="F8">
        <f t="shared" si="3"/>
        <v>17779.999999999971</v>
      </c>
      <c r="G8">
        <f t="shared" si="4"/>
        <v>8.4970131421744172E-2</v>
      </c>
      <c r="H8">
        <f t="shared" si="5"/>
        <v>316128399.99999899</v>
      </c>
      <c r="I8">
        <f t="shared" si="6"/>
        <v>211005.14112000001</v>
      </c>
      <c r="J8">
        <f t="shared" si="7"/>
        <v>436.26470400000778</v>
      </c>
      <c r="K8">
        <f t="shared" si="0"/>
        <v>211441.40582400002</v>
      </c>
      <c r="L8">
        <f t="shared" si="8"/>
        <v>1755.1411199999857</v>
      </c>
      <c r="M8">
        <f t="shared" si="9"/>
        <v>223380.55008000002</v>
      </c>
      <c r="N8">
        <f t="shared" si="10"/>
        <v>5049.9555840000048</v>
      </c>
      <c r="O8">
        <f t="shared" si="11"/>
        <v>228430.50566400003</v>
      </c>
      <c r="P8">
        <f t="shared" si="1"/>
        <v>14130.550079999986</v>
      </c>
    </row>
    <row r="9" spans="1:16" x14ac:dyDescent="0.25">
      <c r="B9" s="11" t="s">
        <v>24</v>
      </c>
      <c r="C9">
        <v>221400</v>
      </c>
      <c r="D9">
        <f>(4575*(7))+199580</f>
        <v>231605</v>
      </c>
      <c r="E9">
        <f t="shared" si="2"/>
        <v>-10205</v>
      </c>
      <c r="F9">
        <f t="shared" si="3"/>
        <v>10205</v>
      </c>
      <c r="G9">
        <f t="shared" si="4"/>
        <v>4.6093044263775973E-2</v>
      </c>
      <c r="H9">
        <f t="shared" si="5"/>
        <v>104142025</v>
      </c>
      <c r="I9">
        <f t="shared" si="6"/>
        <v>209688.28116480002</v>
      </c>
      <c r="J9">
        <f t="shared" si="7"/>
        <v>85.639772160008704</v>
      </c>
      <c r="K9">
        <f t="shared" si="0"/>
        <v>209773.92093696003</v>
      </c>
      <c r="L9">
        <f t="shared" si="8"/>
        <v>11711.718835199979</v>
      </c>
      <c r="M9">
        <f t="shared" si="9"/>
        <v>224594.40453120004</v>
      </c>
      <c r="N9">
        <f t="shared" si="10"/>
        <v>1981.0746777600143</v>
      </c>
      <c r="O9">
        <f t="shared" si="11"/>
        <v>226575.47920896005</v>
      </c>
      <c r="P9">
        <f t="shared" si="1"/>
        <v>3194.404531200038</v>
      </c>
    </row>
    <row r="10" spans="1:16" x14ac:dyDescent="0.25">
      <c r="B10" s="11" t="s">
        <v>25</v>
      </c>
      <c r="C10">
        <v>234450</v>
      </c>
      <c r="D10">
        <f>(4575*(8))+199580</f>
        <v>236180</v>
      </c>
      <c r="E10">
        <f t="shared" si="2"/>
        <v>-1730</v>
      </c>
      <c r="F10">
        <f t="shared" si="3"/>
        <v>1730</v>
      </c>
      <c r="G10">
        <f t="shared" si="4"/>
        <v>7.3789720622734062E-3</v>
      </c>
      <c r="H10">
        <f t="shared" si="5"/>
        <v>2992900</v>
      </c>
      <c r="I10">
        <f t="shared" si="6"/>
        <v>219074.78418739201</v>
      </c>
      <c r="J10">
        <f t="shared" si="7"/>
        <v>1945.8124222464055</v>
      </c>
      <c r="K10">
        <f t="shared" si="0"/>
        <v>221020.59660963842</v>
      </c>
      <c r="L10">
        <f t="shared" si="8"/>
        <v>15375.215812607988</v>
      </c>
      <c r="M10">
        <f t="shared" si="9"/>
        <v>225540.38336716805</v>
      </c>
      <c r="N10">
        <f t="shared" si="10"/>
        <v>1152.9980043264104</v>
      </c>
      <c r="O10">
        <f t="shared" si="11"/>
        <v>226693.38137149447</v>
      </c>
      <c r="P10">
        <f t="shared" si="1"/>
        <v>8909.6166328319523</v>
      </c>
    </row>
    <row r="11" spans="1:16" x14ac:dyDescent="0.25">
      <c r="B11" s="11" t="s">
        <v>26</v>
      </c>
      <c r="C11">
        <v>262350</v>
      </c>
      <c r="D11">
        <f>(4575*(9))+199580</f>
        <v>240755</v>
      </c>
      <c r="E11">
        <f t="shared" si="2"/>
        <v>21595</v>
      </c>
      <c r="F11">
        <f t="shared" si="3"/>
        <v>21595</v>
      </c>
      <c r="G11">
        <f t="shared" si="4"/>
        <v>8.2313703068420049E-2</v>
      </c>
      <c r="H11">
        <f t="shared" si="5"/>
        <v>466344025</v>
      </c>
      <c r="I11">
        <f t="shared" si="6"/>
        <v>231764.11932192769</v>
      </c>
      <c r="J11">
        <f t="shared" si="7"/>
        <v>4094.5169647042594</v>
      </c>
      <c r="K11">
        <f t="shared" si="0"/>
        <v>235858.63628663195</v>
      </c>
      <c r="L11">
        <f t="shared" si="8"/>
        <v>30585.88067807231</v>
      </c>
      <c r="M11">
        <f t="shared" si="9"/>
        <v>228244.70509719558</v>
      </c>
      <c r="N11">
        <f t="shared" si="10"/>
        <v>2394.0569848872956</v>
      </c>
      <c r="O11">
        <f t="shared" si="11"/>
        <v>230638.76208208286</v>
      </c>
      <c r="P11">
        <f t="shared" si="1"/>
        <v>34105.294902804424</v>
      </c>
    </row>
    <row r="12" spans="1:16" x14ac:dyDescent="0.25">
      <c r="B12" s="11" t="s">
        <v>27</v>
      </c>
      <c r="C12" s="10"/>
      <c r="D12">
        <f>(4575*(10))+199580</f>
        <v>245330</v>
      </c>
      <c r="F12" t="s">
        <v>62</v>
      </c>
      <c r="G12" t="s">
        <v>61</v>
      </c>
      <c r="H12" t="s">
        <v>56</v>
      </c>
      <c r="I12">
        <f t="shared" si="6"/>
        <v>257051.72725732639</v>
      </c>
      <c r="J12">
        <f t="shared" si="7"/>
        <v>8333.1351588431462</v>
      </c>
      <c r="K12">
        <f t="shared" si="0"/>
        <v>265384.86241616955</v>
      </c>
      <c r="L12" t="s">
        <v>62</v>
      </c>
      <c r="M12">
        <f t="shared" si="9"/>
        <v>236981.00966566629</v>
      </c>
      <c r="N12">
        <f t="shared" si="10"/>
        <v>7467.8550517540434</v>
      </c>
      <c r="O12">
        <f t="shared" si="11"/>
        <v>244448.86471742034</v>
      </c>
      <c r="P12" t="s">
        <v>62</v>
      </c>
    </row>
    <row r="13" spans="1:16" x14ac:dyDescent="0.25">
      <c r="F13">
        <f>SUM(F3:F11)/COUNT(F3:F11)</f>
        <v>14513.333333333336</v>
      </c>
      <c r="G13">
        <f>(SUM(G3:G11)/COUNT(G3:G11))*100</f>
        <v>6.3500577080435621</v>
      </c>
      <c r="H13">
        <f>SUM(H3:H11)/COUNT(H3:H11)</f>
        <v>324244699.99999994</v>
      </c>
      <c r="L13">
        <f>SUM(L3:L11)/COUNT(L3:L11)</f>
        <v>18307.498271764478</v>
      </c>
      <c r="P13">
        <f>SUM(P3:P11)/COUNT(P3:P11)</f>
        <v>16568.837571870721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AAA start</vt:lpstr>
      <vt:lpstr>Question 1</vt:lpstr>
      <vt:lpstr>Question 2</vt:lpstr>
      <vt:lpstr>Question 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Annette van der Merwe</dc:creator>
  <cp:lastModifiedBy>Bernard Swanepoel</cp:lastModifiedBy>
  <dcterms:created xsi:type="dcterms:W3CDTF">2020-08-27T13:22:50Z</dcterms:created>
  <dcterms:modified xsi:type="dcterms:W3CDTF">2023-08-13T14:12:46Z</dcterms:modified>
</cp:coreProperties>
</file>