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CODE\Code\CMPG322\Applied assignment C\"/>
    </mc:Choice>
  </mc:AlternateContent>
  <xr:revisionPtr revIDLastSave="0" documentId="13_ncr:1_{4F80E605-B2AC-4BBE-86E1-350778D9F83A}" xr6:coauthVersionLast="47" xr6:coauthVersionMax="47" xr10:uidLastSave="{00000000-0000-0000-0000-000000000000}"/>
  <bookViews>
    <workbookView xWindow="-120" yWindow="-120" windowWidth="38640" windowHeight="15720" activeTab="2" xr2:uid="{00000000-000D-0000-FFFF-FFFF00000000}"/>
  </bookViews>
  <sheets>
    <sheet name="Start data" sheetId="1" r:id="rId1"/>
    <sheet name="Monte Carlo Simulation" sheetId="2" r:id="rId2"/>
    <sheet name="Markov analysis" sheetId="3" r:id="rId3"/>
  </sheets>
  <definedNames>
    <definedName name="HTML_CodePage">1252</definedName>
    <definedName name="HTML_Control" hidden="1">{"'Builds'!$B$72:$D$199"}</definedName>
    <definedName name="HTML_Description">""</definedName>
    <definedName name="HTML_Email">"hweiss@sbm.temple.edu"</definedName>
    <definedName name="HTML_Header">"Builds"</definedName>
    <definedName name="HTML_LastUpdate">"3/14/2000"</definedName>
    <definedName name="HTML_LineAfter">FALSE</definedName>
    <definedName name="HTML_LineBefore">FALSE</definedName>
    <definedName name="HTML_Name">"Howard Weiss"</definedName>
    <definedName name="HTML_OBDlg2">TRUE</definedName>
    <definedName name="HTML_OBDlg4">TRUE</definedName>
    <definedName name="HTML_OS">0</definedName>
    <definedName name="HTML_PathFile">"n:\upgrades.ph.html"</definedName>
    <definedName name="HTML_Title">"Version2"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4" i="3" l="1"/>
  <c r="I14" i="3"/>
  <c r="H14" i="3"/>
  <c r="N3" i="3"/>
  <c r="M3" i="3" s="1"/>
  <c r="J5" i="3"/>
  <c r="O24" i="3" s="1"/>
  <c r="J4" i="3"/>
  <c r="N24" i="3" s="1"/>
  <c r="J3" i="3"/>
  <c r="M24" i="3" s="1"/>
  <c r="I5" i="3"/>
  <c r="O23" i="3" s="1"/>
  <c r="I4" i="3"/>
  <c r="N23" i="3" s="1"/>
  <c r="I3" i="3"/>
  <c r="H5" i="3"/>
  <c r="O22" i="3" s="1"/>
  <c r="H4" i="3"/>
  <c r="N22" i="3" s="1"/>
  <c r="H3" i="3"/>
  <c r="C31" i="3" s="1" a="1"/>
  <c r="C31" i="3" s="1"/>
  <c r="E18" i="2"/>
  <c r="G18" i="2" s="1"/>
  <c r="F18" i="2" s="1"/>
  <c r="C38" i="2"/>
  <c r="C37" i="2" a="1"/>
  <c r="C37" i="2" s="1"/>
  <c r="C36" i="2" a="1"/>
  <c r="C36" i="2" s="1"/>
  <c r="C35" i="2" a="1"/>
  <c r="C35" i="2" s="1"/>
  <c r="C34" i="2" a="1"/>
  <c r="C34" i="2" s="1"/>
  <c r="C33" i="2" a="1"/>
  <c r="C33" i="2" s="1"/>
  <c r="C32" i="2" a="1"/>
  <c r="C32" i="2" s="1"/>
  <c r="C31" i="2" a="1"/>
  <c r="C31" i="2" s="1"/>
  <c r="C30" i="2" a="1"/>
  <c r="C30" i="2" s="1"/>
  <c r="C29" i="2" a="1"/>
  <c r="C29" i="2" s="1"/>
  <c r="C28" i="2" a="1"/>
  <c r="C28" i="2" s="1"/>
  <c r="C27" i="2" a="1"/>
  <c r="C27" i="2" s="1"/>
  <c r="C26" i="2" a="1"/>
  <c r="C26" i="2" s="1"/>
  <c r="C25" i="2" a="1"/>
  <c r="C25" i="2" s="1"/>
  <c r="C24" i="2" a="1"/>
  <c r="C24" i="2" s="1"/>
  <c r="C23" i="2" a="1"/>
  <c r="C23" i="2" s="1"/>
  <c r="C22" i="2" a="1"/>
  <c r="C22" i="2" s="1"/>
  <c r="C21" i="2" a="1"/>
  <c r="C21" i="2" s="1"/>
  <c r="C20" i="2" a="1"/>
  <c r="C20" i="2" s="1"/>
  <c r="C19" i="2" a="1"/>
  <c r="C19" i="2" s="1"/>
  <c r="C18" i="2" a="1"/>
  <c r="C18" i="2" s="1"/>
  <c r="G7" i="2"/>
  <c r="F8" i="2" s="1"/>
  <c r="G6" i="2"/>
  <c r="F7" i="2" s="1"/>
  <c r="F6" i="2"/>
  <c r="G5" i="2"/>
  <c r="G4" i="2"/>
  <c r="F5" i="2" s="1"/>
  <c r="G3" i="2"/>
  <c r="F4" i="2" s="1"/>
  <c r="E8" i="2"/>
  <c r="E7" i="2"/>
  <c r="E6" i="2"/>
  <c r="E5" i="2"/>
  <c r="E4" i="2"/>
  <c r="E3" i="2"/>
  <c r="D4" i="2"/>
  <c r="D5" i="2"/>
  <c r="D6" i="2"/>
  <c r="D7" i="2"/>
  <c r="D8" i="2"/>
  <c r="D3" i="2"/>
  <c r="C9" i="2"/>
  <c r="F32" i="3" l="1" a="1"/>
  <c r="F32" i="3" s="1"/>
  <c r="C32" i="3" a="1"/>
  <c r="C32" i="3" s="1"/>
  <c r="H15" i="3"/>
  <c r="I15" i="3"/>
  <c r="N15" i="3" s="1"/>
  <c r="Q2" i="3" a="1"/>
  <c r="Q2" i="3" s="1"/>
  <c r="M22" i="3"/>
  <c r="N14" i="3"/>
  <c r="M14" i="3"/>
  <c r="J15" i="3"/>
  <c r="N16" i="3" s="1"/>
  <c r="M23" i="3"/>
  <c r="F33" i="3" l="1" a="1"/>
  <c r="F33" i="3" s="1"/>
  <c r="C33" i="3" a="1"/>
  <c r="C33" i="3" s="1"/>
  <c r="M15" i="3"/>
  <c r="M16" i="3"/>
  <c r="C34" i="3" l="1" a="1"/>
  <c r="C34" i="3" s="1"/>
  <c r="F34" i="3" a="1"/>
  <c r="F34" i="3" s="1"/>
  <c r="F35" i="3" l="1" a="1"/>
  <c r="F35" i="3" s="1"/>
  <c r="C35" i="3" a="1"/>
  <c r="C35" i="3" s="1"/>
  <c r="C36" i="3" l="1" a="1"/>
  <c r="C36" i="3" s="1"/>
  <c r="F36" i="3" a="1"/>
  <c r="F36" i="3" s="1"/>
  <c r="C37" i="3" l="1" a="1"/>
  <c r="C37" i="3" s="1"/>
  <c r="F37" i="3" a="1"/>
  <c r="F37" i="3" s="1"/>
  <c r="C38" i="3" l="1" a="1"/>
  <c r="C38" i="3" s="1"/>
  <c r="F38" i="3" a="1"/>
  <c r="F38" i="3" s="1"/>
  <c r="C39" i="3" l="1" a="1"/>
  <c r="C39" i="3" s="1"/>
  <c r="F39" i="3" a="1"/>
  <c r="F39" i="3" s="1"/>
  <c r="C40" i="3" l="1" a="1"/>
  <c r="C40" i="3" s="1"/>
  <c r="F40" i="3" a="1"/>
  <c r="F40" i="3" s="1"/>
  <c r="C41" i="3" l="1" a="1"/>
  <c r="C41" i="3" s="1"/>
  <c r="F41" i="3" a="1"/>
  <c r="F41" i="3" s="1"/>
  <c r="C42" i="3" l="1" a="1"/>
  <c r="C42" i="3" s="1"/>
  <c r="F42" i="3" a="1"/>
  <c r="F42" i="3" s="1"/>
  <c r="C43" i="3" l="1" a="1"/>
  <c r="C43" i="3" s="1"/>
  <c r="F43" i="3" a="1"/>
  <c r="F43" i="3" s="1"/>
  <c r="C44" i="3" l="1" a="1"/>
  <c r="C44" i="3" s="1"/>
  <c r="F44" i="3" a="1"/>
  <c r="F44" i="3" s="1"/>
  <c r="C45" i="3" l="1" a="1"/>
  <c r="C45" i="3" s="1"/>
  <c r="F45" i="3" a="1"/>
  <c r="F45" i="3" s="1"/>
  <c r="C46" i="3" l="1" a="1"/>
  <c r="C46" i="3" s="1"/>
  <c r="F46" i="3" a="1"/>
  <c r="F46" i="3" s="1"/>
  <c r="C47" i="3" l="1" a="1"/>
  <c r="C47" i="3" s="1"/>
  <c r="F47" i="3" a="1"/>
  <c r="F47" i="3" s="1"/>
  <c r="C48" i="3" l="1" a="1"/>
  <c r="C48" i="3" s="1"/>
  <c r="F48" i="3" a="1"/>
  <c r="F48" i="3" s="1"/>
  <c r="C49" i="3" l="1" a="1"/>
  <c r="C49" i="3" s="1"/>
  <c r="F49" i="3" a="1"/>
  <c r="F49" i="3" s="1"/>
  <c r="C50" i="3" l="1" a="1"/>
  <c r="C50" i="3" s="1"/>
  <c r="F50" i="3" a="1"/>
  <c r="F50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<sst xmlns="http://schemas.openxmlformats.org/spreadsheetml/2006/main" count="112" uniqueCount="64">
  <si>
    <t>Student number:</t>
  </si>
  <si>
    <t>Name and surname:</t>
  </si>
  <si>
    <t>III. Markov analysis</t>
  </si>
  <si>
    <t>CMPG322 Applied Assignment C</t>
  </si>
  <si>
    <t>I. Simulation</t>
  </si>
  <si>
    <t>Name of your virtual business:</t>
  </si>
  <si>
    <t>Competitor 1:</t>
  </si>
  <si>
    <t>Competitor 2:</t>
  </si>
  <si>
    <t>Frequency</t>
  </si>
  <si>
    <t xml:space="preserve">Market share </t>
  </si>
  <si>
    <t>a</t>
  </si>
  <si>
    <t>b</t>
  </si>
  <si>
    <t>c</t>
  </si>
  <si>
    <t>d</t>
  </si>
  <si>
    <t>e</t>
  </si>
  <si>
    <t>f</t>
  </si>
  <si>
    <t>g</t>
  </si>
  <si>
    <t>h</t>
  </si>
  <si>
    <t>i</t>
  </si>
  <si>
    <t xml:space="preserve">Bernard Swanepoel </t>
  </si>
  <si>
    <t>ByteBazaar</t>
  </si>
  <si>
    <t>Digital Haven</t>
  </si>
  <si>
    <t>TechTrove</t>
  </si>
  <si>
    <t>Market Share</t>
  </si>
  <si>
    <t>Probabilty of occurrence</t>
  </si>
  <si>
    <t>Cumulative Probability</t>
  </si>
  <si>
    <t>Interval of random numbers</t>
  </si>
  <si>
    <t>lower</t>
  </si>
  <si>
    <t>upper</t>
  </si>
  <si>
    <t>Total:</t>
  </si>
  <si>
    <t>Trail</t>
  </si>
  <si>
    <t>Random numbers</t>
  </si>
  <si>
    <t>π1</t>
  </si>
  <si>
    <t>π2</t>
  </si>
  <si>
    <t>π3</t>
  </si>
  <si>
    <t>Average</t>
  </si>
  <si>
    <t>P =</t>
  </si>
  <si>
    <t>Your business</t>
  </si>
  <si>
    <t>Competitor 1</t>
  </si>
  <si>
    <t>Competitor 2</t>
  </si>
  <si>
    <t>B</t>
  </si>
  <si>
    <t>FROM</t>
  </si>
  <si>
    <t>market shares for YourBusiness</t>
  </si>
  <si>
    <t>market shares for Competitor 1</t>
  </si>
  <si>
    <t>market shares for Competitor 2</t>
  </si>
  <si>
    <t>Is π larger than new π</t>
  </si>
  <si>
    <t>Inc/Dec amount</t>
  </si>
  <si>
    <t>new</t>
  </si>
  <si>
    <t>π=</t>
  </si>
  <si>
    <t>π*P=</t>
  </si>
  <si>
    <t>calc:</t>
  </si>
  <si>
    <t>formulas:</t>
  </si>
  <si>
    <t>π1=</t>
  </si>
  <si>
    <t>π2=</t>
  </si>
  <si>
    <t>π3=</t>
  </si>
  <si>
    <t>1=</t>
  </si>
  <si>
    <t>0,1π1 +0,8π2 +0,2π3</t>
  </si>
  <si>
    <t>π1 +π2 +π3</t>
  </si>
  <si>
    <t>0,8π1 +0,2π2 +0,4π3</t>
  </si>
  <si>
    <t>0.1π1 +0π2 +0,4π3</t>
  </si>
  <si>
    <t>How long will it take for the market to reach stability?</t>
  </si>
  <si>
    <t>Period</t>
  </si>
  <si>
    <t>Reached state of equilibrium (Y/N)</t>
  </si>
  <si>
    <t>Using round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</si>
</sst>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"/>
    <numFmt numFmtId="165" formatCode="0.000"/>
    <numFmt numFmtId="166" formatCode="0.0000000"/>
    <numFmt numFmtId="167" formatCode="0.0000000000000000"/>
    <numFmt numFmtId="168" formatCode="0.000000000000000000"/>
  </numFmts>
  <fonts count="9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A5A5A5"/>
      </patternFill>
    </fill>
  </fills>
  <borders count="16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4" fillId="0" borderId="0"/>
    <xf numFmtId="9" fontId="5" fillId="0" borderId="0" applyFont="0" applyFill="0" applyBorder="0" applyAlignment="0" applyProtection="0"/>
    <xf numFmtId="0" fontId="8" fillId="3" borderId="15" applyNumberFormat="0" applyAlignment="0" applyProtection="0"/>
  </cellStyleXfs>
  <cellXfs count="43">
    <xf numFmtId="0" fontId="0" fillId="0" borderId="0" xfId="0"/>
    <xf numFmtId="0" fontId="1" fillId="0" borderId="0" xfId="1"/>
    <xf numFmtId="0" fontId="2" fillId="0" borderId="1" xfId="2"/>
    <xf numFmtId="0" fontId="0" fillId="0" borderId="6" xfId="0" applyBorder="1"/>
    <xf numFmtId="0" fontId="3" fillId="0" borderId="0" xfId="0" applyFont="1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7" xfId="0" applyBorder="1"/>
    <xf numFmtId="9" fontId="0" fillId="0" borderId="7" xfId="4" applyFont="1" applyBorder="1"/>
    <xf numFmtId="0" fontId="6" fillId="0" borderId="7" xfId="0" applyFont="1" applyBorder="1" applyAlignment="1">
      <alignment vertical="center"/>
    </xf>
    <xf numFmtId="0" fontId="6" fillId="0" borderId="0" xfId="0" applyFont="1" applyAlignment="1">
      <alignment vertical="center"/>
    </xf>
    <xf numFmtId="164" fontId="0" fillId="0" borderId="7" xfId="0" applyNumberFormat="1" applyBorder="1"/>
    <xf numFmtId="0" fontId="0" fillId="0" borderId="12" xfId="0" applyBorder="1"/>
    <xf numFmtId="0" fontId="0" fillId="2" borderId="7" xfId="0" applyFill="1" applyBorder="1"/>
    <xf numFmtId="0" fontId="7" fillId="0" borderId="7" xfId="0" applyFont="1" applyBorder="1" applyAlignment="1">
      <alignment wrapText="1"/>
    </xf>
    <xf numFmtId="0" fontId="0" fillId="0" borderId="0" xfId="0" applyAlignment="1">
      <alignment horizontal="right"/>
    </xf>
    <xf numFmtId="165" fontId="0" fillId="0" borderId="10" xfId="0" applyNumberFormat="1" applyBorder="1"/>
    <xf numFmtId="0" fontId="7" fillId="2" borderId="7" xfId="0" applyFont="1" applyFill="1" applyBorder="1" applyAlignment="1">
      <alignment horizontal="right"/>
    </xf>
    <xf numFmtId="0" fontId="7" fillId="0" borderId="7" xfId="0" applyFont="1" applyBorder="1" applyAlignment="1">
      <alignment horizontal="right"/>
    </xf>
    <xf numFmtId="0" fontId="7" fillId="0" borderId="9" xfId="0" applyFont="1" applyBorder="1" applyAlignment="1">
      <alignment horizontal="right"/>
    </xf>
    <xf numFmtId="0" fontId="7" fillId="2" borderId="9" xfId="0" applyFont="1" applyFill="1" applyBorder="1" applyAlignment="1">
      <alignment horizontal="right"/>
    </xf>
    <xf numFmtId="0" fontId="0" fillId="0" borderId="14" xfId="0" applyBorder="1" applyAlignment="1">
      <alignment horizontal="center" vertical="center"/>
    </xf>
    <xf numFmtId="167" fontId="0" fillId="0" borderId="7" xfId="0" applyNumberFormat="1" applyBorder="1"/>
    <xf numFmtId="168" fontId="0" fillId="0" borderId="7" xfId="0" applyNumberFormat="1" applyBorder="1"/>
    <xf numFmtId="166" fontId="8" fillId="3" borderId="15" xfId="5" applyNumberFormat="1" applyAlignment="1">
      <alignment horizontal="center" vertical="center"/>
    </xf>
    <xf numFmtId="0" fontId="8" fillId="3" borderId="15" xfId="5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2" borderId="8" xfId="0" applyFill="1" applyBorder="1" applyAlignment="1">
      <alignment horizontal="center" wrapText="1"/>
    </xf>
    <xf numFmtId="0" fontId="8" fillId="3" borderId="15" xfId="5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7" xfId="0" applyBorder="1"/>
    <xf numFmtId="165" fontId="0" fillId="0" borderId="7" xfId="0" applyNumberFormat="1" applyBorder="1" applyAlignment="1">
      <alignment horizontal="center"/>
    </xf>
    <xf numFmtId="0" fontId="7" fillId="0" borderId="0" xfId="0" applyFont="1" applyFill="1" applyBorder="1" applyAlignment="1">
      <alignment horizontal="right"/>
    </xf>
  </cellXfs>
  <cellStyles count="6">
    <cellStyle name="Check Cell" xfId="5" builtinId="23"/>
    <cellStyle name="Heading 3" xfId="2" builtinId="18"/>
    <cellStyle name="Normal" xfId="0" builtinId="0"/>
    <cellStyle name="Normal 2" xfId="3" xr:uid="{9172D54F-8C77-45C5-83B1-9EF5F7A89EF8}"/>
    <cellStyle name="Percent" xfId="4" builtinId="5"/>
    <cellStyle name="Title" xfId="1" builtinId="15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257175</xdr:colOff>
      <xdr:row>16</xdr:row>
      <xdr:rowOff>152400</xdr:rowOff>
    </xdr:from>
    <xdr:to>
      <xdr:col>10</xdr:col>
      <xdr:colOff>562318</xdr:colOff>
      <xdr:row>31</xdr:row>
      <xdr:rowOff>34909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14750" y="3371850"/>
          <a:ext cx="3962743" cy="27495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22"/>
  <sheetViews>
    <sheetView zoomScaleNormal="100" workbookViewId="0">
      <selection activeCell="B27" sqref="B27"/>
    </sheetView>
  </sheetViews>
  <sheetFormatPr defaultRowHeight="15"/>
  <cols>
    <col min="1" max="1" width="19.7109375" customWidth="1"/>
    <col min="2" max="2" width="10.7109375" customWidth="1"/>
    <col min="3" max="3" width="12.28515625" customWidth="1"/>
  </cols>
  <sheetData>
    <row r="1" spans="1:6" ht="24" thickBot="1">
      <c r="A1" s="1" t="s">
        <v>3</v>
      </c>
    </row>
    <row r="2" spans="1:6" ht="15.75" thickBot="1">
      <c r="A2" t="s">
        <v>1</v>
      </c>
      <c r="B2" s="30" t="s">
        <v>19</v>
      </c>
      <c r="C2" s="31"/>
      <c r="D2" s="31"/>
      <c r="E2" s="31"/>
      <c r="F2" s="32"/>
    </row>
    <row r="3" spans="1:6" ht="15.75" thickBot="1">
      <c r="A3" t="s">
        <v>0</v>
      </c>
      <c r="B3" s="30">
        <v>39909476</v>
      </c>
      <c r="C3" s="33"/>
      <c r="D3" s="31"/>
      <c r="E3" s="31"/>
      <c r="F3" s="32"/>
    </row>
    <row r="4" spans="1:6" ht="15.75" thickBot="1">
      <c r="A4" t="s">
        <v>5</v>
      </c>
      <c r="C4" s="3" t="s">
        <v>20</v>
      </c>
    </row>
    <row r="5" spans="1:6" ht="15.75" thickBot="1">
      <c r="A5" t="s">
        <v>6</v>
      </c>
      <c r="B5" s="3" t="s">
        <v>21</v>
      </c>
    </row>
    <row r="6" spans="1:6" ht="15.75" thickBot="1">
      <c r="A6" t="s">
        <v>7</v>
      </c>
      <c r="B6" s="3" t="s">
        <v>22</v>
      </c>
    </row>
    <row r="8" spans="1:6" s="2" customFormat="1" ht="15.75" thickBot="1">
      <c r="A8" s="2" t="s">
        <v>4</v>
      </c>
    </row>
    <row r="9" spans="1:6">
      <c r="A9" s="4" t="s">
        <v>9</v>
      </c>
      <c r="B9" s="4" t="s">
        <v>8</v>
      </c>
    </row>
    <row r="10" spans="1:6">
      <c r="A10" s="8">
        <v>0.4</v>
      </c>
      <c r="B10" s="7">
        <v>0</v>
      </c>
    </row>
    <row r="11" spans="1:6">
      <c r="A11" s="8">
        <v>0.5</v>
      </c>
      <c r="B11" s="7">
        <v>1</v>
      </c>
    </row>
    <row r="12" spans="1:6">
      <c r="A12" s="8">
        <v>0.6</v>
      </c>
      <c r="B12" s="7">
        <v>2</v>
      </c>
    </row>
    <row r="13" spans="1:6">
      <c r="A13" s="8">
        <v>0.7</v>
      </c>
      <c r="B13" s="7">
        <v>4</v>
      </c>
    </row>
    <row r="14" spans="1:6">
      <c r="A14" s="8">
        <v>0.8</v>
      </c>
      <c r="B14" s="7">
        <v>2</v>
      </c>
    </row>
    <row r="15" spans="1:6">
      <c r="A15" s="8">
        <v>0.9</v>
      </c>
      <c r="B15" s="7">
        <v>1</v>
      </c>
    </row>
    <row r="16" spans="1:6">
      <c r="A16" s="5"/>
    </row>
    <row r="17" spans="1:4" s="2" customFormat="1" ht="15.75" thickBot="1">
      <c r="A17" s="2" t="s">
        <v>2</v>
      </c>
    </row>
    <row r="18" spans="1:4">
      <c r="A18" s="6" t="s">
        <v>10</v>
      </c>
      <c r="B18" s="7">
        <v>0.8</v>
      </c>
      <c r="C18" s="6" t="s">
        <v>15</v>
      </c>
      <c r="D18" s="7">
        <v>0.8</v>
      </c>
    </row>
    <row r="19" spans="1:4">
      <c r="A19" s="6" t="s">
        <v>11</v>
      </c>
      <c r="B19" s="7">
        <v>9.9999999999999978E-2</v>
      </c>
      <c r="C19" s="6" t="s">
        <v>16</v>
      </c>
      <c r="D19" s="7">
        <v>0.19999999999999996</v>
      </c>
    </row>
    <row r="20" spans="1:4">
      <c r="A20" s="6" t="s">
        <v>12</v>
      </c>
      <c r="B20" s="7">
        <v>0.4</v>
      </c>
      <c r="C20" s="6" t="s">
        <v>17</v>
      </c>
      <c r="D20" s="7">
        <v>0.1</v>
      </c>
    </row>
    <row r="21" spans="1:4">
      <c r="A21" s="6" t="s">
        <v>13</v>
      </c>
      <c r="B21" s="7">
        <v>0.4</v>
      </c>
      <c r="C21" s="6" t="s">
        <v>18</v>
      </c>
      <c r="D21" s="7">
        <v>0</v>
      </c>
    </row>
    <row r="22" spans="1:4">
      <c r="A22" s="6" t="s">
        <v>14</v>
      </c>
      <c r="B22" s="7">
        <v>0.2</v>
      </c>
    </row>
  </sheetData>
  <mergeCells count="2">
    <mergeCell ref="B2:F2"/>
    <mergeCell ref="B3:F3"/>
  </mergeCells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10D82-253C-4683-9946-98C2551C2C4A}">
  <dimension ref="A1:G38"/>
  <sheetViews>
    <sheetView zoomScale="115" zoomScaleNormal="115" workbookViewId="0">
      <selection activeCell="C38" sqref="C38"/>
    </sheetView>
  </sheetViews>
  <sheetFormatPr defaultRowHeight="15"/>
  <cols>
    <col min="2" max="2" width="16.7109375" bestFit="1" customWidth="1"/>
    <col min="3" max="3" width="12.7109375" bestFit="1" customWidth="1"/>
    <col min="4" max="4" width="23" bestFit="1" customWidth="1"/>
    <col min="5" max="5" width="21.7109375" bestFit="1" customWidth="1"/>
  </cols>
  <sheetData>
    <row r="1" spans="2:7">
      <c r="F1" s="34" t="s">
        <v>26</v>
      </c>
      <c r="G1" s="34"/>
    </row>
    <row r="2" spans="2:7">
      <c r="B2" s="11" t="s">
        <v>23</v>
      </c>
      <c r="C2" s="11" t="s">
        <v>8</v>
      </c>
      <c r="D2" s="11" t="s">
        <v>24</v>
      </c>
      <c r="E2" s="11" t="s">
        <v>25</v>
      </c>
      <c r="F2" s="11" t="s">
        <v>27</v>
      </c>
      <c r="G2" s="11" t="s">
        <v>28</v>
      </c>
    </row>
    <row r="3" spans="2:7">
      <c r="B3" s="9">
        <v>0.4</v>
      </c>
      <c r="C3" s="10">
        <v>0</v>
      </c>
      <c r="D3" s="11">
        <f>C3/$C$9</f>
        <v>0</v>
      </c>
      <c r="E3" s="12">
        <f>SUM($D$3:D3)</f>
        <v>0</v>
      </c>
      <c r="F3" s="11">
        <v>0</v>
      </c>
      <c r="G3" s="11">
        <f>100*E3</f>
        <v>0</v>
      </c>
    </row>
    <row r="4" spans="2:7">
      <c r="B4" s="8">
        <v>0.5</v>
      </c>
      <c r="C4" s="7">
        <v>1</v>
      </c>
      <c r="D4" s="11">
        <f t="shared" ref="D4:D8" si="0">C4/$C$9</f>
        <v>0.1</v>
      </c>
      <c r="E4" s="12">
        <f>SUM($D$3:D4)</f>
        <v>0.1</v>
      </c>
      <c r="F4" s="11">
        <f>1+G3</f>
        <v>1</v>
      </c>
      <c r="G4" s="11">
        <f t="shared" ref="G4:G7" si="1">100*E4</f>
        <v>10</v>
      </c>
    </row>
    <row r="5" spans="2:7">
      <c r="B5" s="8">
        <v>0.6</v>
      </c>
      <c r="C5" s="7">
        <v>2</v>
      </c>
      <c r="D5" s="11">
        <f t="shared" si="0"/>
        <v>0.2</v>
      </c>
      <c r="E5" s="12">
        <f>SUM($D$3:D5)</f>
        <v>0.30000000000000004</v>
      </c>
      <c r="F5" s="11">
        <f t="shared" ref="F5:F8" si="2">1+G4</f>
        <v>11</v>
      </c>
      <c r="G5" s="11">
        <f t="shared" si="1"/>
        <v>30.000000000000004</v>
      </c>
    </row>
    <row r="6" spans="2:7">
      <c r="B6" s="8">
        <v>0.7</v>
      </c>
      <c r="C6" s="7">
        <v>4</v>
      </c>
      <c r="D6" s="11">
        <f t="shared" si="0"/>
        <v>0.4</v>
      </c>
      <c r="E6" s="12">
        <f>SUM($D$3:D6)</f>
        <v>0.70000000000000007</v>
      </c>
      <c r="F6" s="11">
        <f t="shared" si="2"/>
        <v>31.000000000000004</v>
      </c>
      <c r="G6" s="11">
        <f t="shared" si="1"/>
        <v>70</v>
      </c>
    </row>
    <row r="7" spans="2:7">
      <c r="B7" s="8">
        <v>0.8</v>
      </c>
      <c r="C7" s="7">
        <v>2</v>
      </c>
      <c r="D7" s="11">
        <f t="shared" si="0"/>
        <v>0.2</v>
      </c>
      <c r="E7" s="12">
        <f>SUM($D$3:D7)</f>
        <v>0.90000000000000013</v>
      </c>
      <c r="F7" s="11">
        <f t="shared" si="2"/>
        <v>71</v>
      </c>
      <c r="G7" s="11">
        <f t="shared" si="1"/>
        <v>90.000000000000014</v>
      </c>
    </row>
    <row r="8" spans="2:7">
      <c r="B8" s="8">
        <v>0.9</v>
      </c>
      <c r="C8" s="7">
        <v>1</v>
      </c>
      <c r="D8" s="11">
        <f t="shared" si="0"/>
        <v>0.1</v>
      </c>
      <c r="E8" s="12">
        <f>SUM($D$3:D8)</f>
        <v>1.0000000000000002</v>
      </c>
      <c r="F8" s="11">
        <f t="shared" si="2"/>
        <v>91.000000000000014</v>
      </c>
      <c r="G8" s="11">
        <v>100</v>
      </c>
    </row>
    <row r="9" spans="2:7">
      <c r="B9" t="s">
        <v>29</v>
      </c>
      <c r="C9">
        <f>SUM(C3:C8)</f>
        <v>10</v>
      </c>
    </row>
    <row r="17" spans="1:7">
      <c r="A17" s="11" t="s">
        <v>30</v>
      </c>
      <c r="B17" s="11" t="s">
        <v>31</v>
      </c>
      <c r="C17" s="11" t="s">
        <v>23</v>
      </c>
      <c r="E17" s="11" t="s">
        <v>32</v>
      </c>
      <c r="F17" s="11" t="s">
        <v>33</v>
      </c>
      <c r="G17" s="11" t="s">
        <v>34</v>
      </c>
    </row>
    <row r="18" spans="1:7">
      <c r="A18" s="11">
        <v>1</v>
      </c>
      <c r="B18" s="11">
        <v>45</v>
      </c>
      <c r="C18" s="13" cm="1">
        <f t="array" ref="C18">INDEX($B$3:$B$8, MATCH(1, (B18 &gt;= $F$3:$F$8) * (B18 &lt;= $G$3:$G$8), 0))</f>
        <v>0.7</v>
      </c>
      <c r="E18" s="11">
        <f>C38</f>
        <v>0.745</v>
      </c>
      <c r="F18" s="15">
        <f>G18</f>
        <v>0.1275</v>
      </c>
      <c r="G18" s="15">
        <f>(1-E18)/2</f>
        <v>0.1275</v>
      </c>
    </row>
    <row r="19" spans="1:7">
      <c r="A19" s="11">
        <v>2</v>
      </c>
      <c r="B19" s="11">
        <v>49</v>
      </c>
      <c r="C19" s="13" cm="1">
        <f t="array" ref="C19">INDEX($B$3:$B$8, MATCH(1, (B19 &gt;= $F$3:$F$8) * (B19 &lt;= $G$3:$G$8), 0))</f>
        <v>0.7</v>
      </c>
    </row>
    <row r="20" spans="1:7">
      <c r="A20" s="11">
        <v>3</v>
      </c>
      <c r="B20" s="11">
        <v>78</v>
      </c>
      <c r="C20" s="13" cm="1">
        <f t="array" ref="C20">INDEX($B$3:$B$8, MATCH(1, (B20 &gt;= $F$3:$F$8) * (B20 &lt;= $G$3:$G$8), 0))</f>
        <v>0.8</v>
      </c>
    </row>
    <row r="21" spans="1:7">
      <c r="A21" s="11">
        <v>4</v>
      </c>
      <c r="B21" s="11">
        <v>44</v>
      </c>
      <c r="C21" s="13" cm="1">
        <f t="array" ref="C21">INDEX($B$3:$B$8, MATCH(1, (B21 &gt;= $F$3:$F$8) * (B21 &lt;= $G$3:$G$8), 0))</f>
        <v>0.7</v>
      </c>
    </row>
    <row r="22" spans="1:7">
      <c r="A22" s="11">
        <v>5</v>
      </c>
      <c r="B22" s="11">
        <v>87</v>
      </c>
      <c r="C22" s="13" cm="1">
        <f t="array" ref="C22">INDEX($B$3:$B$8, MATCH(1, (B22 &gt;= $F$3:$F$8) * (B22 &lt;= $G$3:$G$8), 0))</f>
        <v>0.8</v>
      </c>
    </row>
    <row r="23" spans="1:7">
      <c r="A23" s="11">
        <v>6</v>
      </c>
      <c r="B23" s="11">
        <v>47</v>
      </c>
      <c r="C23" s="13" cm="1">
        <f t="array" ref="C23">INDEX($B$3:$B$8, MATCH(1, (B23 &gt;= $F$3:$F$8) * (B23 &lt;= $G$3:$G$8), 0))</f>
        <v>0.7</v>
      </c>
    </row>
    <row r="24" spans="1:7">
      <c r="A24" s="11">
        <v>7</v>
      </c>
      <c r="B24" s="11">
        <v>18</v>
      </c>
      <c r="C24" s="13" cm="1">
        <f t="array" ref="C24">INDEX($B$3:$B$8, MATCH(1, (B24 &gt;= $F$3:$F$8) * (B24 &lt;= $G$3:$G$8), 0))</f>
        <v>0.6</v>
      </c>
    </row>
    <row r="25" spans="1:7">
      <c r="A25" s="11">
        <v>8</v>
      </c>
      <c r="B25" s="11">
        <v>37</v>
      </c>
      <c r="C25" s="13" cm="1">
        <f t="array" ref="C25">INDEX($B$3:$B$8, MATCH(1, (B25 &gt;= $F$3:$F$8) * (B25 &lt;= $G$3:$G$8), 0))</f>
        <v>0.7</v>
      </c>
    </row>
    <row r="26" spans="1:7">
      <c r="A26" s="11">
        <v>9</v>
      </c>
      <c r="B26" s="11">
        <v>85</v>
      </c>
      <c r="C26" s="13" cm="1">
        <f t="array" ref="C26">INDEX($B$3:$B$8, MATCH(1, (B26 &gt;= $F$3:$F$8) * (B26 &lt;= $G$3:$G$8), 0))</f>
        <v>0.8</v>
      </c>
    </row>
    <row r="27" spans="1:7">
      <c r="A27" s="11">
        <v>10</v>
      </c>
      <c r="B27" s="11">
        <v>96</v>
      </c>
      <c r="C27" s="13" cm="1">
        <f t="array" ref="C27">INDEX($B$3:$B$8, MATCH(1, (B27 &gt;= $F$3:$F$8) * (B27 &lt;= $G$3:$G$8), 0))</f>
        <v>0.9</v>
      </c>
    </row>
    <row r="28" spans="1:7">
      <c r="A28" s="11">
        <v>11</v>
      </c>
      <c r="B28" s="11">
        <v>100</v>
      </c>
      <c r="C28" s="13" cm="1">
        <f t="array" ref="C28">INDEX($B$3:$B$8, MATCH(1, (B28 &gt;= $F$3:$F$8) * (B28 &lt;= $G$3:$G$8), 0))</f>
        <v>0.9</v>
      </c>
    </row>
    <row r="29" spans="1:7">
      <c r="A29" s="11">
        <v>12</v>
      </c>
      <c r="B29" s="11">
        <v>48</v>
      </c>
      <c r="C29" s="13" cm="1">
        <f t="array" ref="C29">INDEX($B$3:$B$8, MATCH(1, (B29 &gt;= $F$3:$F$8) * (B29 &lt;= $G$3:$G$8), 0))</f>
        <v>0.7</v>
      </c>
    </row>
    <row r="30" spans="1:7">
      <c r="A30" s="11">
        <v>13</v>
      </c>
      <c r="B30" s="11">
        <v>91</v>
      </c>
      <c r="C30" s="13" cm="1">
        <f t="array" ref="C30">INDEX($B$3:$B$8, MATCH(1, (B30 &gt;= $F$3:$F$8) * (B30 &lt;= $G$3:$G$8), 0))</f>
        <v>0.9</v>
      </c>
    </row>
    <row r="31" spans="1:7">
      <c r="A31" s="11">
        <v>14</v>
      </c>
      <c r="B31" s="11">
        <v>42</v>
      </c>
      <c r="C31" s="13" cm="1">
        <f t="array" ref="C31">INDEX($B$3:$B$8, MATCH(1, (B31 &gt;= $F$3:$F$8) * (B31 &lt;= $G$3:$G$8), 0))</f>
        <v>0.7</v>
      </c>
    </row>
    <row r="32" spans="1:7">
      <c r="A32" s="11">
        <v>15</v>
      </c>
      <c r="B32" s="11">
        <v>60</v>
      </c>
      <c r="C32" s="13" cm="1">
        <f t="array" ref="C32">INDEX($B$3:$B$8, MATCH(1, (B32 &gt;= $F$3:$F$8) * (B32 &lt;= $G$3:$G$8), 0))</f>
        <v>0.7</v>
      </c>
    </row>
    <row r="33" spans="1:3">
      <c r="A33" s="11">
        <v>16</v>
      </c>
      <c r="B33" s="11">
        <v>49</v>
      </c>
      <c r="C33" s="13" cm="1">
        <f t="array" ref="C33">INDEX($B$3:$B$8, MATCH(1, (B33 &gt;= $F$3:$F$8) * (B33 &lt;= $G$3:$G$8), 0))</f>
        <v>0.7</v>
      </c>
    </row>
    <row r="34" spans="1:3">
      <c r="A34" s="11">
        <v>17</v>
      </c>
      <c r="B34" s="11">
        <v>77</v>
      </c>
      <c r="C34" s="13" cm="1">
        <f t="array" ref="C34">INDEX($B$3:$B$8, MATCH(1, (B34 &gt;= $F$3:$F$8) * (B34 &lt;= $G$3:$G$8), 0))</f>
        <v>0.8</v>
      </c>
    </row>
    <row r="35" spans="1:3">
      <c r="A35" s="11">
        <v>18</v>
      </c>
      <c r="B35" s="11">
        <v>89</v>
      </c>
      <c r="C35" s="13" cm="1">
        <f t="array" ref="C35">INDEX($B$3:$B$8, MATCH(1, (B35 &gt;= $F$3:$F$8) * (B35 &lt;= $G$3:$G$8), 0))</f>
        <v>0.8</v>
      </c>
    </row>
    <row r="36" spans="1:3">
      <c r="A36" s="11">
        <v>19</v>
      </c>
      <c r="B36" s="11">
        <v>6</v>
      </c>
      <c r="C36" s="13" cm="1">
        <f t="array" ref="C36">INDEX($B$3:$B$8, MATCH(1, (B36 &gt;= $F$3:$F$8) * (B36 &lt;= $G$3:$G$8), 0))</f>
        <v>0.5</v>
      </c>
    </row>
    <row r="37" spans="1:3">
      <c r="A37" s="11">
        <v>20</v>
      </c>
      <c r="B37" s="11">
        <v>74</v>
      </c>
      <c r="C37" s="13" cm="1">
        <f t="array" ref="C37">INDEX($B$3:$B$8, MATCH(1, (B37 &gt;= $F$3:$F$8) * (B37 &lt;= $G$3:$G$8), 0))</f>
        <v>0.8</v>
      </c>
    </row>
    <row r="38" spans="1:3">
      <c r="B38" t="s">
        <v>35</v>
      </c>
      <c r="C38" s="14">
        <f>AVERAGE(C18:C37)</f>
        <v>0.745</v>
      </c>
    </row>
  </sheetData>
  <mergeCells count="1">
    <mergeCell ref="F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18C6E-F4CA-48D9-8A6E-1B659C0C2D8B}">
  <dimension ref="B2:S50"/>
  <sheetViews>
    <sheetView tabSelected="1" topLeftCell="A25" zoomScale="115" zoomScaleNormal="115" workbookViewId="0">
      <selection activeCell="G45" sqref="G45"/>
    </sheetView>
  </sheetViews>
  <sheetFormatPr defaultRowHeight="15"/>
  <cols>
    <col min="3" max="4" width="20.42578125" bestFit="1" customWidth="1"/>
    <col min="5" max="5" width="22.7109375" bestFit="1" customWidth="1"/>
    <col min="6" max="6" width="9.85546875" customWidth="1"/>
    <col min="7" max="7" width="12.5703125" bestFit="1" customWidth="1"/>
    <col min="8" max="8" width="13.28515625" bestFit="1" customWidth="1"/>
    <col min="9" max="10" width="12.5703125" bestFit="1" customWidth="1"/>
    <col min="12" max="12" width="49.5703125" bestFit="1" customWidth="1"/>
    <col min="13" max="13" width="29.140625" bestFit="1" customWidth="1"/>
    <col min="14" max="14" width="7" bestFit="1" customWidth="1"/>
  </cols>
  <sheetData>
    <row r="2" spans="2:19">
      <c r="B2" s="11" t="s">
        <v>10</v>
      </c>
      <c r="C2" s="7">
        <v>0.8</v>
      </c>
      <c r="D2" s="11" t="s">
        <v>15</v>
      </c>
      <c r="E2" s="7">
        <v>0.8</v>
      </c>
      <c r="H2" s="11" t="s">
        <v>37</v>
      </c>
      <c r="I2" s="11" t="s">
        <v>38</v>
      </c>
      <c r="J2" s="11" t="s">
        <v>39</v>
      </c>
      <c r="L2" s="11" t="s">
        <v>32</v>
      </c>
      <c r="M2" s="11" t="s">
        <v>33</v>
      </c>
      <c r="N2" s="11" t="s">
        <v>34</v>
      </c>
      <c r="P2" s="17" t="s">
        <v>50</v>
      </c>
      <c r="Q2" s="15" cm="1">
        <f t="array" ref="Q2:S2">MMULT(L3:N3,H3:J5)</f>
        <v>0.67249999999999999</v>
      </c>
      <c r="R2" s="15">
        <v>0.20199999999999999</v>
      </c>
      <c r="S2" s="15">
        <v>0.1255</v>
      </c>
    </row>
    <row r="3" spans="2:19">
      <c r="B3" s="11" t="s">
        <v>11</v>
      </c>
      <c r="C3" s="7">
        <v>9.9999999999999978E-2</v>
      </c>
      <c r="D3" s="11" t="s">
        <v>16</v>
      </c>
      <c r="E3" s="7">
        <v>0.19999999999999996</v>
      </c>
      <c r="H3" s="11">
        <f>C2</f>
        <v>0.8</v>
      </c>
      <c r="I3" s="11">
        <f>E4</f>
        <v>0.1</v>
      </c>
      <c r="J3" s="11">
        <f>C3</f>
        <v>9.9999999999999978E-2</v>
      </c>
      <c r="L3" s="11">
        <v>0.745</v>
      </c>
      <c r="M3" s="15">
        <f>N3</f>
        <v>0.1275</v>
      </c>
      <c r="N3" s="15">
        <f>(1-L3)/2</f>
        <v>0.1275</v>
      </c>
    </row>
    <row r="4" spans="2:19">
      <c r="B4" s="11" t="s">
        <v>12</v>
      </c>
      <c r="C4" s="7">
        <v>0.4</v>
      </c>
      <c r="D4" s="11" t="s">
        <v>17</v>
      </c>
      <c r="E4" s="7">
        <v>0.1</v>
      </c>
      <c r="G4" t="s">
        <v>36</v>
      </c>
      <c r="H4" s="11">
        <f>E3</f>
        <v>0.19999999999999996</v>
      </c>
      <c r="I4" s="11">
        <f>E2</f>
        <v>0.8</v>
      </c>
      <c r="J4" s="11">
        <f>E5</f>
        <v>0</v>
      </c>
    </row>
    <row r="5" spans="2:19">
      <c r="B5" s="11" t="s">
        <v>13</v>
      </c>
      <c r="C5" s="7">
        <v>0.4</v>
      </c>
      <c r="D5" s="11" t="s">
        <v>18</v>
      </c>
      <c r="E5" s="7">
        <v>0</v>
      </c>
      <c r="H5" s="11">
        <f>C4</f>
        <v>0.4</v>
      </c>
      <c r="I5" s="11">
        <f>C6</f>
        <v>0.2</v>
      </c>
      <c r="J5" s="11">
        <f>C5</f>
        <v>0.4</v>
      </c>
    </row>
    <row r="6" spans="2:19">
      <c r="B6" s="11" t="s">
        <v>14</v>
      </c>
      <c r="C6" s="7">
        <v>0.2</v>
      </c>
    </row>
    <row r="7" spans="2:19">
      <c r="L7" s="11" t="s">
        <v>32</v>
      </c>
      <c r="M7" s="16" t="s">
        <v>42</v>
      </c>
    </row>
    <row r="8" spans="2:19">
      <c r="G8" s="11" t="s">
        <v>41</v>
      </c>
      <c r="H8" s="11" t="s">
        <v>37</v>
      </c>
      <c r="I8" s="11" t="s">
        <v>38</v>
      </c>
      <c r="J8" s="11" t="s">
        <v>39</v>
      </c>
      <c r="L8" s="11" t="s">
        <v>33</v>
      </c>
      <c r="M8" s="16" t="s">
        <v>43</v>
      </c>
    </row>
    <row r="9" spans="2:19">
      <c r="G9" s="11" t="s">
        <v>40</v>
      </c>
      <c r="H9" s="11" t="s">
        <v>10</v>
      </c>
      <c r="I9" s="11" t="s">
        <v>17</v>
      </c>
      <c r="J9" s="11" t="s">
        <v>11</v>
      </c>
      <c r="L9" s="11" t="s">
        <v>34</v>
      </c>
      <c r="M9" s="16" t="s">
        <v>44</v>
      </c>
    </row>
    <row r="10" spans="2:19">
      <c r="G10" s="11" t="s">
        <v>38</v>
      </c>
      <c r="H10" s="11" t="s">
        <v>16</v>
      </c>
      <c r="I10" s="11" t="s">
        <v>15</v>
      </c>
      <c r="J10" s="11" t="s">
        <v>18</v>
      </c>
    </row>
    <row r="11" spans="2:19">
      <c r="G11" s="11" t="s">
        <v>39</v>
      </c>
      <c r="H11" s="11" t="s">
        <v>12</v>
      </c>
      <c r="I11" s="11" t="s">
        <v>14</v>
      </c>
      <c r="J11" s="11" t="s">
        <v>13</v>
      </c>
    </row>
    <row r="13" spans="2:19">
      <c r="L13" s="18"/>
      <c r="M13" s="11" t="s">
        <v>45</v>
      </c>
      <c r="N13" s="40" t="s">
        <v>46</v>
      </c>
      <c r="O13" s="40"/>
    </row>
    <row r="14" spans="2:19">
      <c r="G14" s="11" t="s">
        <v>47</v>
      </c>
      <c r="H14" s="11" t="str">
        <f>L14</f>
        <v>π1</v>
      </c>
      <c r="I14" s="11" t="str">
        <f>L15</f>
        <v>π2</v>
      </c>
      <c r="J14" s="11" t="str">
        <f>L16</f>
        <v>π3</v>
      </c>
      <c r="L14" s="11" t="s">
        <v>32</v>
      </c>
      <c r="M14" s="11" t="str">
        <f>IF(L3&gt;H15,"YES","NO")</f>
        <v>YES</v>
      </c>
      <c r="N14" s="41">
        <f>H15-L3</f>
        <v>-7.2500000000000009E-2</v>
      </c>
      <c r="O14" s="41"/>
    </row>
    <row r="15" spans="2:19">
      <c r="F15" s="19" t="s">
        <v>48</v>
      </c>
      <c r="G15" s="11" t="s">
        <v>49</v>
      </c>
      <c r="H15" s="20">
        <f>(H3*$L$3+H4*$M$3+H5*$N$3)</f>
        <v>0.67249999999999999</v>
      </c>
      <c r="I15" s="11">
        <f>(I3*$L$3+I4*$M$3+I5*$N$3)</f>
        <v>0.20199999999999999</v>
      </c>
      <c r="J15" s="11">
        <f>ROUND((J3*$L$3+J4*$M$3+J5*$N$3),3)</f>
        <v>0.126</v>
      </c>
      <c r="L15" s="11" t="s">
        <v>33</v>
      </c>
      <c r="M15" s="11" t="str">
        <f>IF(M3&gt;I15,"YES","NO")</f>
        <v>NO</v>
      </c>
      <c r="N15" s="41">
        <f>I15-M3</f>
        <v>7.4499999999999983E-2</v>
      </c>
      <c r="O15" s="41"/>
    </row>
    <row r="16" spans="2:19">
      <c r="L16" s="11" t="s">
        <v>34</v>
      </c>
      <c r="M16" s="11" t="str">
        <f>IF(N3&gt;J15,"YES","NO")</f>
        <v>YES</v>
      </c>
      <c r="N16" s="41">
        <f>J15-N3</f>
        <v>-1.5000000000000013E-3</v>
      </c>
      <c r="O16" s="41"/>
    </row>
    <row r="20" spans="2:15">
      <c r="E20" s="8" t="s">
        <v>51</v>
      </c>
      <c r="M20" s="25" t="s">
        <v>51</v>
      </c>
    </row>
    <row r="21" spans="2:15">
      <c r="D21" s="22" t="s">
        <v>52</v>
      </c>
      <c r="E21" s="36" t="s">
        <v>58</v>
      </c>
      <c r="F21" s="36"/>
      <c r="G21" s="36"/>
      <c r="H21" s="36"/>
      <c r="M21" s="24" t="s">
        <v>52</v>
      </c>
      <c r="N21" s="21" t="s">
        <v>53</v>
      </c>
      <c r="O21" s="21" t="s">
        <v>54</v>
      </c>
    </row>
    <row r="22" spans="2:15">
      <c r="D22" s="22" t="s">
        <v>53</v>
      </c>
      <c r="E22" s="36" t="s">
        <v>56</v>
      </c>
      <c r="F22" s="36"/>
      <c r="G22" s="36"/>
      <c r="H22" s="36"/>
      <c r="L22" s="22" t="s">
        <v>52</v>
      </c>
      <c r="M22" s="23">
        <f>H3</f>
        <v>0.8</v>
      </c>
      <c r="N22" s="23">
        <f>H4</f>
        <v>0.19999999999999996</v>
      </c>
      <c r="O22" s="22">
        <f>H5</f>
        <v>0.4</v>
      </c>
    </row>
    <row r="23" spans="2:15">
      <c r="D23" s="22" t="s">
        <v>54</v>
      </c>
      <c r="E23" s="36" t="s">
        <v>59</v>
      </c>
      <c r="F23" s="36"/>
      <c r="G23" s="36"/>
      <c r="H23" s="36"/>
      <c r="L23" s="22" t="s">
        <v>53</v>
      </c>
      <c r="M23" s="22">
        <f>I3</f>
        <v>0.1</v>
      </c>
      <c r="N23" s="22">
        <f>I4</f>
        <v>0.8</v>
      </c>
      <c r="O23" s="22">
        <f>I5</f>
        <v>0.2</v>
      </c>
    </row>
    <row r="24" spans="2:15">
      <c r="D24" s="22" t="s">
        <v>55</v>
      </c>
      <c r="E24" s="37" t="s">
        <v>57</v>
      </c>
      <c r="F24" s="38"/>
      <c r="G24" s="38"/>
      <c r="H24" s="39"/>
      <c r="L24" s="22" t="s">
        <v>54</v>
      </c>
      <c r="M24" s="22">
        <f>J3</f>
        <v>9.9999999999999978E-2</v>
      </c>
      <c r="N24" s="22">
        <f>J4</f>
        <v>0</v>
      </c>
      <c r="O24" s="22">
        <f>J5</f>
        <v>0.4</v>
      </c>
    </row>
    <row r="25" spans="2:15">
      <c r="L25" s="22" t="s">
        <v>55</v>
      </c>
      <c r="M25" s="11">
        <v>1</v>
      </c>
      <c r="N25" s="11">
        <v>1</v>
      </c>
      <c r="O25" s="11">
        <v>1</v>
      </c>
    </row>
    <row r="27" spans="2:15">
      <c r="L27" t="s">
        <v>60</v>
      </c>
      <c r="M27">
        <v>15</v>
      </c>
    </row>
    <row r="28" spans="2:15">
      <c r="L28" s="42" t="s">
        <v>63</v>
      </c>
    </row>
    <row r="29" spans="2:15" ht="15.75" thickBot="1"/>
    <row r="30" spans="2:15" ht="16.5" thickTop="1" thickBot="1">
      <c r="B30" s="29" t="s">
        <v>61</v>
      </c>
      <c r="C30" s="29" t="s">
        <v>32</v>
      </c>
      <c r="D30" s="29" t="s">
        <v>33</v>
      </c>
      <c r="E30" s="28" t="s">
        <v>34</v>
      </c>
      <c r="F30" s="35" t="s">
        <v>62</v>
      </c>
      <c r="G30" s="35"/>
      <c r="H30" s="35"/>
    </row>
    <row r="31" spans="2:15" ht="15.75" thickTop="1">
      <c r="B31" s="11">
        <v>1</v>
      </c>
      <c r="C31" s="26" cm="1">
        <f t="array" ref="C31:E31">ROUND(MMULT(L3:N3,H3:J5),3)</f>
        <v>0.67300000000000004</v>
      </c>
      <c r="D31" s="26">
        <v>0.20200000000000001</v>
      </c>
      <c r="E31" s="27">
        <v>0.126</v>
      </c>
      <c r="F31" s="11" t="s">
        <v>32</v>
      </c>
      <c r="G31" s="11" t="s">
        <v>33</v>
      </c>
      <c r="H31" s="11" t="s">
        <v>34</v>
      </c>
    </row>
    <row r="32" spans="2:15">
      <c r="B32" s="11">
        <v>2</v>
      </c>
      <c r="C32" s="26" cm="1">
        <f t="array" ref="C32:E32">ROUND(MMULT(_xlfn.ANCHORARRAY(C31),$H$3:$J$5),3)</f>
        <v>0.629</v>
      </c>
      <c r="D32" s="26">
        <v>0.254</v>
      </c>
      <c r="E32" s="27">
        <v>0.11799999999999999</v>
      </c>
      <c r="F32" s="11" t="str" cm="1">
        <f t="array" ref="F32:H32">IF(_xlfn.ANCHORARRAY(C31)=L3:N3, "Yes", "No")</f>
        <v>No</v>
      </c>
      <c r="G32" s="11" t="str">
        <v>No</v>
      </c>
      <c r="H32" s="11" t="str">
        <v>No</v>
      </c>
    </row>
    <row r="33" spans="2:8">
      <c r="B33" s="11">
        <v>3</v>
      </c>
      <c r="C33" s="26" cm="1">
        <f t="array" ref="C33:E33">ROUND(MMULT(_xlfn.ANCHORARRAY(C32),$H$3:$J$5),3)</f>
        <v>0.60099999999999998</v>
      </c>
      <c r="D33" s="26">
        <v>0.28999999999999998</v>
      </c>
      <c r="E33" s="27">
        <v>0.11</v>
      </c>
      <c r="F33" s="11" t="str" cm="1">
        <f t="array" ref="F33:H33">IF(_xlfn.ANCHORARRAY(C32)=_xlfn.ANCHORARRAY(C31), "Yes", "No")</f>
        <v>No</v>
      </c>
      <c r="G33" s="11" t="str">
        <v>No</v>
      </c>
      <c r="H33" s="11" t="str">
        <v>No</v>
      </c>
    </row>
    <row r="34" spans="2:8">
      <c r="B34" s="11">
        <v>4</v>
      </c>
      <c r="C34" s="26" cm="1">
        <f t="array" ref="C34:E34">ROUND(MMULT(_xlfn.ANCHORARRAY(C33),$H$3:$J$5),3)</f>
        <v>0.58299999999999996</v>
      </c>
      <c r="D34" s="26">
        <v>0.314</v>
      </c>
      <c r="E34" s="27">
        <v>0.104</v>
      </c>
      <c r="F34" s="11" t="str" cm="1">
        <f t="array" ref="F34:H34">IF(_xlfn.ANCHORARRAY(C33)=_xlfn.ANCHORARRAY(C32), "Yes", "No")</f>
        <v>No</v>
      </c>
      <c r="G34" s="11" t="str">
        <v>No</v>
      </c>
      <c r="H34" s="11" t="str">
        <v>No</v>
      </c>
    </row>
    <row r="35" spans="2:8">
      <c r="B35" s="11">
        <v>5</v>
      </c>
      <c r="C35" s="26" cm="1">
        <f t="array" ref="C35:E35">ROUND(MMULT(_xlfn.ANCHORARRAY(C34),$H$3:$J$5),3)</f>
        <v>0.57099999999999995</v>
      </c>
      <c r="D35" s="11">
        <v>0.33</v>
      </c>
      <c r="E35" s="11">
        <v>0.1</v>
      </c>
      <c r="F35" s="11" t="str" cm="1">
        <f t="array" ref="F35:H35">IF(_xlfn.ANCHORARRAY(C34)=_xlfn.ANCHORARRAY(C33), "Yes", "No")</f>
        <v>No</v>
      </c>
      <c r="G35" s="11" t="str">
        <v>No</v>
      </c>
      <c r="H35" s="11" t="str">
        <v>No</v>
      </c>
    </row>
    <row r="36" spans="2:8">
      <c r="B36" s="11">
        <v>6</v>
      </c>
      <c r="C36" s="26" cm="1">
        <f t="array" ref="C36:E36">ROUND(MMULT(_xlfn.ANCHORARRAY(C35),$H$3:$J$5),3)</f>
        <v>0.56299999999999994</v>
      </c>
      <c r="D36" s="11">
        <v>0.34100000000000003</v>
      </c>
      <c r="E36" s="11">
        <v>9.7000000000000003E-2</v>
      </c>
      <c r="F36" s="11" t="str" cm="1">
        <f t="array" ref="F36:H36">IF(_xlfn.ANCHORARRAY(C35)=_xlfn.ANCHORARRAY(C34), "Yes", "No")</f>
        <v>No</v>
      </c>
      <c r="G36" s="11" t="str">
        <v>No</v>
      </c>
      <c r="H36" s="11" t="str">
        <v>No</v>
      </c>
    </row>
    <row r="37" spans="2:8">
      <c r="B37" s="11">
        <v>7</v>
      </c>
      <c r="C37" s="26" cm="1">
        <f t="array" ref="C37:E37">ROUND(MMULT(_xlfn.ANCHORARRAY(C36),$H$3:$J$5),3)</f>
        <v>0.55700000000000005</v>
      </c>
      <c r="D37" s="11">
        <v>0.34899999999999998</v>
      </c>
      <c r="E37" s="11">
        <v>9.5000000000000001E-2</v>
      </c>
      <c r="F37" s="11" t="str" cm="1">
        <f t="array" ref="F37:H37">IF(_xlfn.ANCHORARRAY(C36)=_xlfn.ANCHORARRAY(C35), "Yes", "No")</f>
        <v>No</v>
      </c>
      <c r="G37" s="11" t="str">
        <v>No</v>
      </c>
      <c r="H37" s="11" t="str">
        <v>No</v>
      </c>
    </row>
    <row r="38" spans="2:8">
      <c r="B38" s="11">
        <v>8</v>
      </c>
      <c r="C38" s="26" cm="1">
        <f t="array" ref="C38:E38">ROUND(MMULT(_xlfn.ANCHORARRAY(C37),$H$3:$J$5),3)</f>
        <v>0.55300000000000005</v>
      </c>
      <c r="D38" s="11">
        <v>0.35399999999999998</v>
      </c>
      <c r="E38" s="11">
        <v>9.4E-2</v>
      </c>
      <c r="F38" s="11" t="str" cm="1">
        <f t="array" ref="F38:H38">IF(_xlfn.ANCHORARRAY(C37)=_xlfn.ANCHORARRAY(C36), "Yes", "No")</f>
        <v>No</v>
      </c>
      <c r="G38" s="11" t="str">
        <v>No</v>
      </c>
      <c r="H38" s="11" t="str">
        <v>No</v>
      </c>
    </row>
    <row r="39" spans="2:8">
      <c r="B39" s="11">
        <v>9</v>
      </c>
      <c r="C39" s="26" cm="1">
        <f t="array" ref="C39:E39">ROUND(MMULT(_xlfn.ANCHORARRAY(C38),$H$3:$J$5),3)</f>
        <v>0.55100000000000005</v>
      </c>
      <c r="D39" s="11">
        <v>0.35699999999999998</v>
      </c>
      <c r="E39" s="11">
        <v>9.2999999999999999E-2</v>
      </c>
      <c r="F39" s="11" t="str" cm="1">
        <f t="array" ref="F39:H39">IF(_xlfn.ANCHORARRAY(C38)=_xlfn.ANCHORARRAY(C37), "Yes", "No")</f>
        <v>No</v>
      </c>
      <c r="G39" s="11" t="str">
        <v>No</v>
      </c>
      <c r="H39" s="11" t="str">
        <v>No</v>
      </c>
    </row>
    <row r="40" spans="2:8">
      <c r="B40" s="11">
        <v>10</v>
      </c>
      <c r="C40" s="26" cm="1">
        <f t="array" ref="C40:E40">ROUND(MMULT(_xlfn.ANCHORARRAY(C39),$H$3:$J$5),3)</f>
        <v>0.54900000000000004</v>
      </c>
      <c r="D40" s="11">
        <v>0.35899999999999999</v>
      </c>
      <c r="E40" s="11">
        <v>9.1999999999999998E-2</v>
      </c>
      <c r="F40" s="11" t="str" cm="1">
        <f t="array" ref="F40:H40">IF(_xlfn.ANCHORARRAY(C39)=_xlfn.ANCHORARRAY(C38), "Yes", "No")</f>
        <v>No</v>
      </c>
      <c r="G40" s="11" t="str">
        <v>No</v>
      </c>
      <c r="H40" s="11" t="str">
        <v>No</v>
      </c>
    </row>
    <row r="41" spans="2:8">
      <c r="B41" s="11">
        <v>11</v>
      </c>
      <c r="C41" s="26" cm="1">
        <f t="array" ref="C41:E41">ROUND(MMULT(_xlfn.ANCHORARRAY(C40),$H$3:$J$5),3)</f>
        <v>0.54800000000000004</v>
      </c>
      <c r="D41" s="11">
        <v>0.36099999999999999</v>
      </c>
      <c r="E41" s="11">
        <v>9.1999999999999998E-2</v>
      </c>
      <c r="F41" s="11" t="str" cm="1">
        <f t="array" ref="F41:H41">IF(_xlfn.ANCHORARRAY(C40)=_xlfn.ANCHORARRAY(C39), "Yes", "No")</f>
        <v>No</v>
      </c>
      <c r="G41" s="11" t="str">
        <v>No</v>
      </c>
      <c r="H41" s="11" t="str">
        <v>No</v>
      </c>
    </row>
    <row r="42" spans="2:8">
      <c r="B42" s="11">
        <v>12</v>
      </c>
      <c r="C42" s="26" cm="1">
        <f t="array" ref="C42:E42">ROUND(MMULT(_xlfn.ANCHORARRAY(C41),$H$3:$J$5),3)</f>
        <v>0.54700000000000004</v>
      </c>
      <c r="D42" s="11">
        <v>0.36199999999999999</v>
      </c>
      <c r="E42" s="11">
        <v>9.1999999999999998E-2</v>
      </c>
      <c r="F42" s="11" t="str" cm="1">
        <f t="array" ref="F42:H42">IF(_xlfn.ANCHORARRAY(C41)=_xlfn.ANCHORARRAY(C40), "Yes", "No")</f>
        <v>No</v>
      </c>
      <c r="G42" s="11" t="str">
        <v>No</v>
      </c>
      <c r="H42" s="11" t="str">
        <v>Yes</v>
      </c>
    </row>
    <row r="43" spans="2:8">
      <c r="B43" s="11">
        <v>13</v>
      </c>
      <c r="C43" s="26" cm="1">
        <f t="array" ref="C43:E43">ROUND(MMULT(_xlfn.ANCHORARRAY(C42),$H$3:$J$5),3)</f>
        <v>0.54700000000000004</v>
      </c>
      <c r="D43" s="11">
        <v>0.36299999999999999</v>
      </c>
      <c r="E43" s="11">
        <v>9.1999999999999998E-2</v>
      </c>
      <c r="F43" s="11" t="str" cm="1">
        <f t="array" ref="F43:H43">IF(_xlfn.ANCHORARRAY(C42)=_xlfn.ANCHORARRAY(C41), "Yes", "No")</f>
        <v>No</v>
      </c>
      <c r="G43" s="11" t="str">
        <v>No</v>
      </c>
      <c r="H43" s="11" t="str">
        <v>Yes</v>
      </c>
    </row>
    <row r="44" spans="2:8">
      <c r="B44" s="11">
        <v>14</v>
      </c>
      <c r="C44" s="26" cm="1">
        <f t="array" ref="C44:E44">ROUND(MMULT(_xlfn.ANCHORARRAY(C43),$H$3:$J$5),3)</f>
        <v>0.54700000000000004</v>
      </c>
      <c r="D44" s="11">
        <v>0.36399999999999999</v>
      </c>
      <c r="E44" s="11">
        <v>9.1999999999999998E-2</v>
      </c>
      <c r="F44" s="11" t="str" cm="1">
        <f t="array" ref="F44:H44">IF(_xlfn.ANCHORARRAY(C43)=_xlfn.ANCHORARRAY(C42), "Yes", "No")</f>
        <v>Yes</v>
      </c>
      <c r="G44" s="11" t="str">
        <v>No</v>
      </c>
      <c r="H44" s="11" t="str">
        <v>Yes</v>
      </c>
    </row>
    <row r="45" spans="2:8">
      <c r="B45" s="11">
        <v>15</v>
      </c>
      <c r="C45" s="26" cm="1">
        <f t="array" ref="C45:E45">ROUND(MMULT(_xlfn.ANCHORARRAY(C44),$H$3:$J$5),3)</f>
        <v>0.54700000000000004</v>
      </c>
      <c r="D45" s="11">
        <v>0.36399999999999999</v>
      </c>
      <c r="E45" s="11">
        <v>9.1999999999999998E-2</v>
      </c>
      <c r="F45" s="11" t="str" cm="1">
        <f t="array" ref="F45:H45">IF(_xlfn.ANCHORARRAY(C44)=_xlfn.ANCHORARRAY(C43), "Yes", "No")</f>
        <v>Yes</v>
      </c>
      <c r="G45" s="11" t="str">
        <v>No</v>
      </c>
      <c r="H45" s="11" t="str">
        <v>Yes</v>
      </c>
    </row>
    <row r="46" spans="2:8">
      <c r="B46" s="11">
        <v>16</v>
      </c>
      <c r="C46" s="26" cm="1">
        <f t="array" ref="C46:E46">ROUND(MMULT(_xlfn.ANCHORARRAY(C45),$H$3:$J$5),3)</f>
        <v>0.54700000000000004</v>
      </c>
      <c r="D46" s="11">
        <v>0.36399999999999999</v>
      </c>
      <c r="E46" s="11">
        <v>9.1999999999999998E-2</v>
      </c>
      <c r="F46" s="11" t="str" cm="1">
        <f t="array" ref="F46:H46">IF(_xlfn.ANCHORARRAY(C45)=_xlfn.ANCHORARRAY(C44), "Yes", "No")</f>
        <v>Yes</v>
      </c>
      <c r="G46" s="11" t="str">
        <v>Yes</v>
      </c>
      <c r="H46" s="11" t="str">
        <v>Yes</v>
      </c>
    </row>
    <row r="47" spans="2:8">
      <c r="B47" s="11">
        <v>17</v>
      </c>
      <c r="C47" s="26" cm="1">
        <f t="array" ref="C47:E47">ROUND(MMULT(_xlfn.ANCHORARRAY(C46),$H$3:$J$5),3)</f>
        <v>0.54700000000000004</v>
      </c>
      <c r="D47" s="11">
        <v>0.36399999999999999</v>
      </c>
      <c r="E47" s="11">
        <v>9.1999999999999998E-2</v>
      </c>
      <c r="F47" s="11" t="str" cm="1">
        <f t="array" ref="F47:H47">IF(_xlfn.ANCHORARRAY(C46)=_xlfn.ANCHORARRAY(C45), "Yes", "No")</f>
        <v>Yes</v>
      </c>
      <c r="G47" s="11" t="str">
        <v>Yes</v>
      </c>
      <c r="H47" s="11" t="str">
        <v>Yes</v>
      </c>
    </row>
    <row r="48" spans="2:8">
      <c r="B48" s="11">
        <v>18</v>
      </c>
      <c r="C48" s="26" cm="1">
        <f t="array" ref="C48:E48">ROUND(MMULT(_xlfn.ANCHORARRAY(C47),$H$3:$J$5),3)</f>
        <v>0.54700000000000004</v>
      </c>
      <c r="D48" s="11">
        <v>0.36399999999999999</v>
      </c>
      <c r="E48" s="11">
        <v>9.1999999999999998E-2</v>
      </c>
      <c r="F48" s="11" t="str" cm="1">
        <f t="array" ref="F48:H48">IF(_xlfn.ANCHORARRAY(C47)=_xlfn.ANCHORARRAY(C46), "Yes", "No")</f>
        <v>Yes</v>
      </c>
      <c r="G48" s="11" t="str">
        <v>Yes</v>
      </c>
      <c r="H48" s="11" t="str">
        <v>Yes</v>
      </c>
    </row>
    <row r="49" spans="2:8">
      <c r="B49" s="11">
        <v>19</v>
      </c>
      <c r="C49" s="26" cm="1">
        <f t="array" ref="C49:E49">ROUND(MMULT(_xlfn.ANCHORARRAY(C48),$H$3:$J$5),3)</f>
        <v>0.54700000000000004</v>
      </c>
      <c r="D49" s="11">
        <v>0.36399999999999999</v>
      </c>
      <c r="E49" s="11">
        <v>9.1999999999999998E-2</v>
      </c>
      <c r="F49" s="11" t="str" cm="1">
        <f t="array" ref="F49:H49">IF(_xlfn.ANCHORARRAY(C48)=_xlfn.ANCHORARRAY(C47), "Yes", "No")</f>
        <v>Yes</v>
      </c>
      <c r="G49" s="11" t="str">
        <v>Yes</v>
      </c>
      <c r="H49" s="11" t="str">
        <v>Yes</v>
      </c>
    </row>
    <row r="50" spans="2:8">
      <c r="B50" s="11">
        <v>20</v>
      </c>
      <c r="C50" s="26" cm="1">
        <f t="array" ref="C50:E50">ROUND(MMULT(_xlfn.ANCHORARRAY(C49),$H$3:$J$5),3)</f>
        <v>0.54700000000000004</v>
      </c>
      <c r="D50" s="11">
        <v>0.36399999999999999</v>
      </c>
      <c r="E50" s="11">
        <v>9.1999999999999998E-2</v>
      </c>
      <c r="F50" s="11" t="str" cm="1">
        <f t="array" ref="F50:H50">IF(_xlfn.ANCHORARRAY(C49)=_xlfn.ANCHORARRAY(C48), "Yes", "No")</f>
        <v>Yes</v>
      </c>
      <c r="G50" s="11" t="str">
        <v>Yes</v>
      </c>
      <c r="H50" s="11" t="str">
        <v>Yes</v>
      </c>
    </row>
  </sheetData>
  <mergeCells count="9">
    <mergeCell ref="N13:O13"/>
    <mergeCell ref="N14:O14"/>
    <mergeCell ref="N15:O15"/>
    <mergeCell ref="N16:O16"/>
    <mergeCell ref="F30:H30"/>
    <mergeCell ref="E21:H21"/>
    <mergeCell ref="E22:H22"/>
    <mergeCell ref="E23:H23"/>
    <mergeCell ref="E24:H24"/>
  </mergeCells>
  <conditionalFormatting sqref="F32:H50">
    <cfRule type="cellIs" dxfId="1" priority="1" operator="equal">
      <formula>"No"</formula>
    </cfRule>
    <cfRule type="cellIs" dxfId="0" priority="2" operator="equal">
      <formula>"Yes"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Start data</vt:lpstr>
      <vt:lpstr>Monte Carlo Simulation</vt:lpstr>
      <vt:lpstr>Markov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Annette van der Merwe</dc:creator>
  <cp:lastModifiedBy>Bernard Swanepoel</cp:lastModifiedBy>
  <cp:lastPrinted>2023-10-15T11:53:57Z</cp:lastPrinted>
  <dcterms:created xsi:type="dcterms:W3CDTF">2021-09-23T12:03:58Z</dcterms:created>
  <dcterms:modified xsi:type="dcterms:W3CDTF">2023-10-16T16:13:44Z</dcterms:modified>
</cp:coreProperties>
</file>