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Q9" i="1" l="1"/>
  <c r="G6" i="1"/>
  <c r="F6" i="1"/>
  <c r="T3" i="1"/>
  <c r="O4" i="1"/>
  <c r="O5" i="1"/>
  <c r="O6" i="1"/>
  <c r="O7" i="1"/>
  <c r="O8" i="1"/>
  <c r="O9" i="1"/>
  <c r="O10" i="1"/>
  <c r="O11" i="1"/>
  <c r="O12" i="1"/>
  <c r="O13" i="1"/>
  <c r="O14" i="1"/>
  <c r="O3" i="1"/>
  <c r="N4" i="1"/>
  <c r="N5" i="1"/>
  <c r="N6" i="1"/>
  <c r="N7" i="1"/>
  <c r="N8" i="1"/>
  <c r="N9" i="1"/>
  <c r="N10" i="1"/>
  <c r="N11" i="1"/>
  <c r="N12" i="1"/>
  <c r="N13" i="1"/>
  <c r="N14" i="1"/>
  <c r="N3" i="1"/>
  <c r="J4" i="1"/>
  <c r="J5" i="1"/>
  <c r="J6" i="1"/>
  <c r="J7" i="1"/>
  <c r="J8" i="1"/>
  <c r="J9" i="1"/>
  <c r="J10" i="1"/>
  <c r="J11" i="1"/>
  <c r="J12" i="1"/>
  <c r="J13" i="1"/>
  <c r="J14" i="1"/>
  <c r="J3" i="1"/>
  <c r="K3" i="1" s="1"/>
  <c r="M4" i="1"/>
  <c r="M5" i="1"/>
  <c r="M6" i="1"/>
  <c r="M7" i="1"/>
  <c r="M8" i="1"/>
  <c r="M9" i="1"/>
  <c r="M10" i="1"/>
  <c r="M11" i="1"/>
  <c r="M12" i="1"/>
  <c r="M13" i="1"/>
  <c r="M14" i="1"/>
  <c r="M3" i="1"/>
  <c r="L4" i="1"/>
  <c r="L5" i="1"/>
  <c r="L6" i="1"/>
  <c r="L7" i="1"/>
  <c r="L8" i="1"/>
  <c r="L9" i="1"/>
  <c r="L10" i="1"/>
  <c r="L11" i="1"/>
  <c r="L12" i="1"/>
  <c r="L13" i="1"/>
  <c r="L14" i="1"/>
  <c r="L3" i="1"/>
  <c r="K4" i="1"/>
  <c r="K5" i="1"/>
  <c r="K6" i="1"/>
  <c r="K7" i="1"/>
  <c r="K8" i="1"/>
  <c r="K9" i="1"/>
  <c r="K10" i="1"/>
  <c r="K11" i="1"/>
  <c r="K12" i="1"/>
  <c r="K13" i="1"/>
  <c r="K14" i="1"/>
  <c r="A13" i="1"/>
  <c r="A14" i="1"/>
  <c r="A15" i="1" s="1"/>
  <c r="A5" i="1"/>
  <c r="A6" i="1"/>
  <c r="A7" i="1"/>
  <c r="A8" i="1"/>
  <c r="A9" i="1"/>
  <c r="A10" i="1" s="1"/>
  <c r="A11" i="1" s="1"/>
  <c r="A12" i="1" s="1"/>
  <c r="A4" i="1"/>
</calcChain>
</file>

<file path=xl/sharedStrings.xml><?xml version="1.0" encoding="utf-8"?>
<sst xmlns="http://schemas.openxmlformats.org/spreadsheetml/2006/main" count="25" uniqueCount="25">
  <si>
    <t>T1, I=0,6A</t>
  </si>
  <si>
    <t>T2, I=0,8A</t>
  </si>
  <si>
    <t>t,c</t>
  </si>
  <si>
    <t>Tг1</t>
  </si>
  <si>
    <t>Тг2</t>
  </si>
  <si>
    <t>Тг3</t>
  </si>
  <si>
    <t>T3, I=1A</t>
  </si>
  <si>
    <t>F1</t>
  </si>
  <si>
    <t>lnF1</t>
  </si>
  <si>
    <t>F2</t>
  </si>
  <si>
    <t>lnF2</t>
  </si>
  <si>
    <t>F3</t>
  </si>
  <si>
    <t>lnF3</t>
  </si>
  <si>
    <t>k1</t>
  </si>
  <si>
    <t>k2</t>
  </si>
  <si>
    <t>k3</t>
  </si>
  <si>
    <t>kср</t>
  </si>
  <si>
    <t>N</t>
  </si>
  <si>
    <t>S,м*м</t>
  </si>
  <si>
    <t>d,м</t>
  </si>
  <si>
    <t>m,кг</t>
  </si>
  <si>
    <t>с,Дж/кг*К</t>
  </si>
  <si>
    <t>Тг ср</t>
  </si>
  <si>
    <t>Тх (0)ср</t>
  </si>
  <si>
    <t>Рав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</si>
</sst>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974059697502863E-2"/>
          <c:y val="5.1949535242470098E-2"/>
          <c:w val="0.89015390848185427"/>
          <c:h val="0.83083186974041445"/>
        </c:manualLayout>
      </c:layout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pPr>
              <a:ln>
                <a:noFill/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Лист1!$A$3:$A$14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Лист1!$K$3:$K$14</c:f>
              <c:numCache>
                <c:formatCode>General</c:formatCode>
                <c:ptCount val="12"/>
                <c:pt idx="0">
                  <c:v>0</c:v>
                </c:pt>
                <c:pt idx="1">
                  <c:v>0.15415067982725836</c:v>
                </c:pt>
                <c:pt idx="2">
                  <c:v>0.42744401482693956</c:v>
                </c:pt>
                <c:pt idx="3">
                  <c:v>0.69937773031058126</c:v>
                </c:pt>
                <c:pt idx="4">
                  <c:v>0.98705980276236205</c:v>
                </c:pt>
                <c:pt idx="5">
                  <c:v>1.2527629684953678</c:v>
                </c:pt>
                <c:pt idx="6">
                  <c:v>1.4978854265283525</c:v>
                </c:pt>
                <c:pt idx="7">
                  <c:v>1.7491998548092589</c:v>
                </c:pt>
                <c:pt idx="8">
                  <c:v>1.945910149055313</c:v>
                </c:pt>
                <c:pt idx="9">
                  <c:v>2.1369653858180215</c:v>
                </c:pt>
                <c:pt idx="10">
                  <c:v>2.3088156427446811</c:v>
                </c:pt>
                <c:pt idx="11">
                  <c:v>2.5164550075229259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69120"/>
        <c:axId val="145271040"/>
      </c:lineChart>
      <c:catAx>
        <c:axId val="14526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271040"/>
        <c:crosses val="autoZero"/>
        <c:auto val="1"/>
        <c:lblAlgn val="ctr"/>
        <c:lblOffset val="100"/>
        <c:noMultiLvlLbl val="0"/>
      </c:catAx>
      <c:valAx>
        <c:axId val="14527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269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pPr>
              <a:solidFill>
                <a:srgbClr val="00B050"/>
              </a:solidFill>
              <a:ln>
                <a:noFill/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3.1452918112451642E-2"/>
                  <c:y val="2.9755417974893821E-2"/>
                </c:manualLayout>
              </c:layout>
              <c:numFmt formatCode="General" sourceLinked="0"/>
            </c:trendlineLbl>
          </c:trendline>
          <c:cat>
            <c:numRef>
              <c:f>Лист1!$A$3:$A$14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Лист1!$M$3:$M$14</c:f>
              <c:numCache>
                <c:formatCode>General</c:formatCode>
                <c:ptCount val="12"/>
                <c:pt idx="0">
                  <c:v>0</c:v>
                </c:pt>
                <c:pt idx="1">
                  <c:v>0.11411330676742105</c:v>
                </c:pt>
                <c:pt idx="2">
                  <c:v>0.37647757123491205</c:v>
                </c:pt>
                <c:pt idx="3">
                  <c:v>0.65468089973214927</c:v>
                </c:pt>
                <c:pt idx="4">
                  <c:v>0.93609335917033476</c:v>
                </c:pt>
                <c:pt idx="5">
                  <c:v>1.1909856087991249</c:v>
                </c:pt>
                <c:pt idx="6">
                  <c:v>1.4262996957335901</c:v>
                </c:pt>
                <c:pt idx="7">
                  <c:v>1.6545583477145702</c:v>
                </c:pt>
                <c:pt idx="8">
                  <c:v>1.85238409104449</c:v>
                </c:pt>
                <c:pt idx="9">
                  <c:v>2.0600234558227339</c:v>
                </c:pt>
                <c:pt idx="10">
                  <c:v>2.1826257779150664</c:v>
                </c:pt>
                <c:pt idx="11">
                  <c:v>2.3223877202902252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28000"/>
        <c:axId val="145329536"/>
      </c:lineChart>
      <c:catAx>
        <c:axId val="14532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329536"/>
        <c:crosses val="autoZero"/>
        <c:auto val="1"/>
        <c:lblAlgn val="ctr"/>
        <c:lblOffset val="100"/>
        <c:noMultiLvlLbl val="0"/>
      </c:catAx>
      <c:valAx>
        <c:axId val="14532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328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pPr>
              <a:solidFill>
                <a:srgbClr val="C00000"/>
              </a:solidFill>
              <a:ln>
                <a:noFill/>
              </a:ln>
            </c:spPr>
          </c:marker>
          <c:trendline>
            <c:trendlineType val="linear"/>
            <c:dispRSqr val="0"/>
            <c:dispEq val="1"/>
            <c:trendlineLbl>
              <c:layout>
                <c:manualLayout>
                  <c:x val="-0.11978828667986821"/>
                  <c:y val="5.3233922796434949E-2"/>
                </c:manualLayout>
              </c:layout>
              <c:numFmt formatCode="General" sourceLinked="0"/>
            </c:trendlineLbl>
          </c:trendline>
          <c:cat>
            <c:numRef>
              <c:f>Лист1!$A$3:$A$14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</c:numCache>
            </c:numRef>
          </c:cat>
          <c:val>
            <c:numRef>
              <c:f>Лист1!$O$3:$O$14</c:f>
              <c:numCache>
                <c:formatCode>General</c:formatCode>
                <c:ptCount val="12"/>
                <c:pt idx="0">
                  <c:v>0</c:v>
                </c:pt>
                <c:pt idx="1">
                  <c:v>0.11415890536299227</c:v>
                </c:pt>
                <c:pt idx="2">
                  <c:v>0.37280914513411179</c:v>
                </c:pt>
                <c:pt idx="3">
                  <c:v>0.65648319618835382</c:v>
                </c:pt>
                <c:pt idx="4">
                  <c:v>0.94150215122065095</c:v>
                </c:pt>
                <c:pt idx="5">
                  <c:v>1.1943374923422638</c:v>
                </c:pt>
                <c:pt idx="6">
                  <c:v>1.4594452427555056</c:v>
                </c:pt>
                <c:pt idx="7">
                  <c:v>1.6781344437203354</c:v>
                </c:pt>
                <c:pt idx="8">
                  <c:v>1.8738790208464298</c:v>
                </c:pt>
                <c:pt idx="9">
                  <c:v>2.0508097290055085</c:v>
                </c:pt>
                <c:pt idx="10">
                  <c:v>2.1889600674863248</c:v>
                </c:pt>
                <c:pt idx="11">
                  <c:v>2.3493027175615051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392832"/>
        <c:axId val="218406912"/>
      </c:lineChart>
      <c:catAx>
        <c:axId val="21839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406912"/>
        <c:crosses val="autoZero"/>
        <c:auto val="1"/>
        <c:lblAlgn val="ctr"/>
        <c:lblOffset val="100"/>
        <c:noMultiLvlLbl val="0"/>
      </c:catAx>
      <c:valAx>
        <c:axId val="21840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392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117475</xdr:colOff>
      <xdr:row>17</xdr:row>
      <xdr:rowOff>142875</xdr:rowOff>
    </xdr:from>
    <xdr:to>
      <xdr:col>7</xdr:col>
      <xdr:colOff>422275</xdr:colOff>
      <xdr:row>32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606425</xdr:colOff>
      <xdr:row>18</xdr:row>
      <xdr:rowOff>9525</xdr:rowOff>
    </xdr:from>
    <xdr:to>
      <xdr:col>16</xdr:col>
      <xdr:colOff>301625</xdr:colOff>
      <xdr:row>32</xdr:row>
      <xdr:rowOff>174625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326447</xdr:colOff>
      <xdr:row>17</xdr:row>
      <xdr:rowOff>182706</xdr:rowOff>
    </xdr:from>
    <xdr:to>
      <xdr:col>25</xdr:col>
      <xdr:colOff>19339</xdr:colOff>
      <xdr:row>32</xdr:row>
      <xdr:rowOff>163079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0.07844</cdr:x>
      <cdr:y>0.05111</cdr:y>
    </cdr:from>
    <cdr:to>
      <cdr:x>0.43108</cdr:x>
      <cdr:y>0.19759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7393" y="138733"/>
          <a:ext cx="1606827" cy="397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ln(T</a:t>
          </a:r>
          <a:r>
            <a:rPr lang="ru-RU" sz="1100"/>
            <a:t>г-</a:t>
          </a:r>
          <a:r>
            <a:rPr lang="en-US" sz="1100"/>
            <a:t>T</a:t>
          </a:r>
          <a:r>
            <a:rPr lang="ru-RU" sz="1100"/>
            <a:t>х(0))/(Тг-Тх(</a:t>
          </a:r>
          <a:r>
            <a:rPr lang="en-US" sz="1100"/>
            <a:t>t</a:t>
          </a:r>
          <a:r>
            <a:rPr lang="ru-RU" sz="1100"/>
            <a:t>))</a:t>
          </a:r>
        </a:p>
      </cdr:txBody>
    </cdr:sp>
  </cdr:relSizeAnchor>
  <cdr:relSizeAnchor xmlns:cdr="http://schemas.openxmlformats.org/drawingml/2006/chartDrawing">
    <cdr:from>
      <cdr:x>0.92671</cdr:x>
      <cdr:y>0.79366</cdr:y>
    </cdr:from>
    <cdr:to>
      <cdr:x>0.96792</cdr:x>
      <cdr:y>0.88521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22611" y="2154168"/>
          <a:ext cx="187739" cy="2484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</a:t>
          </a:r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0.08508</cdr:x>
      <cdr:y>0.06155</cdr:y>
    </cdr:from>
    <cdr:to>
      <cdr:x>0.42698</cdr:x>
      <cdr:y>0.16319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7487" y="167171"/>
          <a:ext cx="1557131" cy="276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ln(T</a:t>
          </a:r>
          <a:r>
            <a:rPr lang="ru-RU" sz="1100">
              <a:effectLst/>
              <a:latin typeface="+mn-lt"/>
              <a:ea typeface="+mn-ea"/>
              <a:cs typeface="+mn-cs"/>
            </a:rPr>
            <a:t>г-</a:t>
          </a:r>
          <a:r>
            <a:rPr lang="en-US" sz="1100">
              <a:effectLst/>
              <a:latin typeface="+mn-lt"/>
              <a:ea typeface="+mn-ea"/>
              <a:cs typeface="+mn-cs"/>
            </a:rPr>
            <a:t>T</a:t>
          </a:r>
          <a:r>
            <a:rPr lang="ru-RU" sz="1100">
              <a:effectLst/>
              <a:latin typeface="+mn-lt"/>
              <a:ea typeface="+mn-ea"/>
              <a:cs typeface="+mn-cs"/>
            </a:rPr>
            <a:t>х(0))/(Тг-Тх(</a:t>
          </a:r>
          <a:r>
            <a:rPr lang="en-US" sz="1100">
              <a:effectLst/>
              <a:latin typeface="+mn-lt"/>
              <a:ea typeface="+mn-ea"/>
              <a:cs typeface="+mn-cs"/>
            </a:rPr>
            <a:t>t</a:t>
          </a:r>
          <a:r>
            <a:rPr lang="ru-RU" sz="1100">
              <a:effectLst/>
              <a:latin typeface="+mn-lt"/>
              <a:ea typeface="+mn-ea"/>
              <a:cs typeface="+mn-cs"/>
            </a:rPr>
            <a:t>))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0.92528</cdr:x>
      <cdr:y>0.72835</cdr:y>
    </cdr:from>
    <cdr:to>
      <cdr:x>0.96529</cdr:x>
      <cdr:y>0.8117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14054" y="1978301"/>
          <a:ext cx="182217" cy="2263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</a:t>
          </a:r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0.07565</cdr:x>
      <cdr:y>0.04935</cdr:y>
    </cdr:from>
    <cdr:to>
      <cdr:x>0.4392</cdr:x>
      <cdr:y>0.16929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4695" y="134040"/>
          <a:ext cx="1656522" cy="3257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ln(T</a:t>
          </a:r>
          <a:r>
            <a:rPr lang="ru-RU" sz="1100">
              <a:effectLst/>
              <a:latin typeface="+mn-lt"/>
              <a:ea typeface="+mn-ea"/>
              <a:cs typeface="+mn-cs"/>
            </a:rPr>
            <a:t>г-</a:t>
          </a:r>
          <a:r>
            <a:rPr lang="en-US" sz="1100">
              <a:effectLst/>
              <a:latin typeface="+mn-lt"/>
              <a:ea typeface="+mn-ea"/>
              <a:cs typeface="+mn-cs"/>
            </a:rPr>
            <a:t>T</a:t>
          </a:r>
          <a:r>
            <a:rPr lang="ru-RU" sz="1100">
              <a:effectLst/>
              <a:latin typeface="+mn-lt"/>
              <a:ea typeface="+mn-ea"/>
              <a:cs typeface="+mn-cs"/>
            </a:rPr>
            <a:t>х(0))/(Тг-Тх(</a:t>
          </a:r>
          <a:r>
            <a:rPr lang="en-US" sz="1100">
              <a:effectLst/>
              <a:latin typeface="+mn-lt"/>
              <a:ea typeface="+mn-ea"/>
              <a:cs typeface="+mn-cs"/>
            </a:rPr>
            <a:t>t</a:t>
          </a:r>
          <a:r>
            <a:rPr lang="ru-RU" sz="1100">
              <a:effectLst/>
              <a:latin typeface="+mn-lt"/>
              <a:ea typeface="+mn-ea"/>
              <a:cs typeface="+mn-cs"/>
            </a:rPr>
            <a:t>))</a:t>
          </a:r>
          <a:endParaRPr lang="ru-RU">
            <a:effectLst/>
          </a:endParaRPr>
        </a:p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0.91908</cdr:x>
      <cdr:y>0.71209</cdr:y>
    </cdr:from>
    <cdr:to>
      <cdr:x>0.96271</cdr:x>
      <cdr:y>0.80153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187825" y="1934127"/>
          <a:ext cx="198783" cy="242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5"/>
  <sheetViews>
    <sheetView tabSelected="1" zoomScale="55" zoomScaleNormal="55" workbookViewId="0">
      <selection activeCell="V12" sqref="V12"/>
    </sheetView>
  </sheetViews>
  <sheetFormatPr defaultRowHeight="14.5" x14ac:dyDescent="0.35"/>
  <sheetData>
    <row r="2" spans="1:21" x14ac:dyDescent="0.35">
      <c r="A2" t="s">
        <v>2</v>
      </c>
      <c r="B2" t="s">
        <v>0</v>
      </c>
      <c r="C2" t="s">
        <v>1</v>
      </c>
      <c r="D2" t="s">
        <v>6</v>
      </c>
      <c r="F2" t="s">
        <v>3</v>
      </c>
      <c r="G2" t="s">
        <v>4</v>
      </c>
      <c r="H2" t="s">
        <v>5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Q2" t="s">
        <v>13</v>
      </c>
      <c r="R2" t="s">
        <v>14</v>
      </c>
      <c r="S2" t="s">
        <v>15</v>
      </c>
      <c r="T2" t="s">
        <v>16</v>
      </c>
    </row>
    <row r="3" spans="1:21" x14ac:dyDescent="0.35">
      <c r="A3">
        <v>0</v>
      </c>
      <c r="B3">
        <v>4.5</v>
      </c>
      <c r="C3">
        <v>1.1000000000000001</v>
      </c>
      <c r="D3">
        <v>-2</v>
      </c>
      <c r="F3">
        <v>20.6</v>
      </c>
      <c r="G3">
        <v>21.5</v>
      </c>
      <c r="H3">
        <v>22.1</v>
      </c>
      <c r="J3">
        <f>(20.6-4.5)/(20.6-B3)</f>
        <v>1</v>
      </c>
      <c r="K3">
        <f>LN(J3)</f>
        <v>0</v>
      </c>
      <c r="L3">
        <f>20.4/(21.5-C3)</f>
        <v>1</v>
      </c>
      <c r="M3">
        <f>LN(L3)</f>
        <v>0</v>
      </c>
      <c r="N3">
        <f>(22.1+2)/(22.1-D3)</f>
        <v>1</v>
      </c>
      <c r="O3">
        <f>LN(N3)</f>
        <v>0</v>
      </c>
      <c r="Q3">
        <v>0.23710000000000001</v>
      </c>
      <c r="R3">
        <v>0.22489999999999999</v>
      </c>
      <c r="S3">
        <v>0.22670000000000001</v>
      </c>
      <c r="T3">
        <f>AVERAGE(Q3:S3)</f>
        <v>0.22956666666666667</v>
      </c>
    </row>
    <row r="4" spans="1:21" x14ac:dyDescent="0.35">
      <c r="A4">
        <f>A3+5</f>
        <v>5</v>
      </c>
      <c r="B4">
        <v>6.8</v>
      </c>
      <c r="C4">
        <v>3.3</v>
      </c>
      <c r="D4">
        <v>0.6</v>
      </c>
      <c r="J4">
        <f t="shared" ref="J4:J14" si="0">(20.6-4.5)/(20.6-B4)</f>
        <v>1.1666666666666667</v>
      </c>
      <c r="K4">
        <f t="shared" ref="K4:K14" si="1">LN(J4)</f>
        <v>0.15415067982725836</v>
      </c>
      <c r="L4">
        <f t="shared" ref="L4:L14" si="2">20.4/(21.5-C4)</f>
        <v>1.1208791208791209</v>
      </c>
      <c r="M4">
        <f t="shared" ref="M4:M14" si="3">LN(L4)</f>
        <v>0.11411330676742105</v>
      </c>
      <c r="N4">
        <f t="shared" ref="N4:N14" si="4">(22.1+2)/(22.1-D4)</f>
        <v>1.1209302325581396</v>
      </c>
      <c r="O4">
        <f t="shared" ref="O4:O14" si="5">LN(N4)</f>
        <v>0.11415890536299227</v>
      </c>
    </row>
    <row r="5" spans="1:21" x14ac:dyDescent="0.35">
      <c r="A5">
        <f t="shared" ref="A5:A15" si="6">A4+5</f>
        <v>10</v>
      </c>
      <c r="B5">
        <v>10.1</v>
      </c>
      <c r="C5">
        <v>7.5</v>
      </c>
      <c r="D5">
        <v>5.5</v>
      </c>
      <c r="F5" t="s">
        <v>22</v>
      </c>
      <c r="G5" t="s">
        <v>23</v>
      </c>
      <c r="J5">
        <f t="shared" si="0"/>
        <v>1.5333333333333332</v>
      </c>
      <c r="K5">
        <f t="shared" si="1"/>
        <v>0.42744401482693956</v>
      </c>
      <c r="L5">
        <f t="shared" si="2"/>
        <v>1.4571428571428571</v>
      </c>
      <c r="M5">
        <f t="shared" si="3"/>
        <v>0.37647757123491205</v>
      </c>
      <c r="N5">
        <f t="shared" si="4"/>
        <v>1.4518072289156627</v>
      </c>
      <c r="O5">
        <f t="shared" si="5"/>
        <v>0.37280914513411179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</row>
    <row r="6" spans="1:21" x14ac:dyDescent="0.35">
      <c r="A6">
        <f t="shared" si="6"/>
        <v>15</v>
      </c>
      <c r="B6">
        <v>12.6</v>
      </c>
      <c r="C6">
        <v>10.9</v>
      </c>
      <c r="D6">
        <v>9.6</v>
      </c>
      <c r="F6">
        <f>AVERAGE(F3:H3)</f>
        <v>21.400000000000002</v>
      </c>
      <c r="G6">
        <f>AVERAGE(B3:D3)</f>
        <v>1.2</v>
      </c>
      <c r="J6">
        <f t="shared" si="0"/>
        <v>2.0124999999999997</v>
      </c>
      <c r="K6">
        <f t="shared" si="1"/>
        <v>0.69937773031058126</v>
      </c>
      <c r="L6">
        <f t="shared" si="2"/>
        <v>1.9245283018867925</v>
      </c>
      <c r="M6">
        <f t="shared" si="3"/>
        <v>0.65468089973214927</v>
      </c>
      <c r="N6">
        <f t="shared" si="4"/>
        <v>1.9279999999999999</v>
      </c>
      <c r="O6">
        <f t="shared" si="5"/>
        <v>0.65648319618835382</v>
      </c>
      <c r="Q6">
        <v>127</v>
      </c>
      <c r="R6">
        <v>1.6000000000000001E-3</v>
      </c>
      <c r="S6">
        <v>8.0000000000000004E-4</v>
      </c>
      <c r="T6">
        <v>6.0000000000000001E-3</v>
      </c>
      <c r="U6">
        <v>900</v>
      </c>
    </row>
    <row r="7" spans="1:21" x14ac:dyDescent="0.35">
      <c r="A7">
        <f t="shared" si="6"/>
        <v>20</v>
      </c>
      <c r="B7">
        <v>14.6</v>
      </c>
      <c r="C7">
        <v>13.5</v>
      </c>
      <c r="D7">
        <v>12.7</v>
      </c>
      <c r="J7">
        <f t="shared" si="0"/>
        <v>2.6833333333333327</v>
      </c>
      <c r="K7">
        <f t="shared" si="1"/>
        <v>0.98705980276236205</v>
      </c>
      <c r="L7">
        <f t="shared" si="2"/>
        <v>2.5499999999999998</v>
      </c>
      <c r="M7">
        <f t="shared" si="3"/>
        <v>0.93609335917033476</v>
      </c>
      <c r="N7">
        <f t="shared" si="4"/>
        <v>2.5638297872340421</v>
      </c>
      <c r="O7">
        <f t="shared" si="5"/>
        <v>0.94150215122065095</v>
      </c>
    </row>
    <row r="8" spans="1:21" x14ac:dyDescent="0.35">
      <c r="A8">
        <f t="shared" si="6"/>
        <v>25</v>
      </c>
      <c r="B8">
        <v>16</v>
      </c>
      <c r="C8">
        <v>15.3</v>
      </c>
      <c r="D8">
        <v>14.8</v>
      </c>
      <c r="J8">
        <f t="shared" si="0"/>
        <v>3.4999999999999991</v>
      </c>
      <c r="K8">
        <f t="shared" si="1"/>
        <v>1.2527629684953678</v>
      </c>
      <c r="L8">
        <f t="shared" si="2"/>
        <v>3.2903225806451615</v>
      </c>
      <c r="M8">
        <f t="shared" si="3"/>
        <v>1.1909856087991249</v>
      </c>
      <c r="N8">
        <f t="shared" si="4"/>
        <v>3.3013698630136985</v>
      </c>
      <c r="O8">
        <f t="shared" si="5"/>
        <v>1.1943374923422638</v>
      </c>
      <c r="Q8" t="s">
        <v>24</v>
      </c>
    </row>
    <row r="9" spans="1:21" x14ac:dyDescent="0.35">
      <c r="A9">
        <f t="shared" si="6"/>
        <v>30</v>
      </c>
      <c r="B9">
        <v>17</v>
      </c>
      <c r="C9">
        <v>16.600000000000001</v>
      </c>
      <c r="D9">
        <v>16.5</v>
      </c>
      <c r="J9">
        <f t="shared" si="0"/>
        <v>4.4722222222222205</v>
      </c>
      <c r="K9">
        <f t="shared" si="1"/>
        <v>1.4978854265283525</v>
      </c>
      <c r="L9">
        <f t="shared" si="2"/>
        <v>4.16326530612245</v>
      </c>
      <c r="M9">
        <f t="shared" si="3"/>
        <v>1.4262996957335901</v>
      </c>
      <c r="N9">
        <f t="shared" si="4"/>
        <v>4.3035714285714279</v>
      </c>
      <c r="O9">
        <f t="shared" si="5"/>
        <v>1.4594452427555056</v>
      </c>
      <c r="Q9">
        <f>T3*T6*U6*(F6-G6)/Q6/0.8</f>
        <v>0.24646783464566932</v>
      </c>
    </row>
    <row r="10" spans="1:21" x14ac:dyDescent="0.35">
      <c r="A10">
        <f t="shared" si="6"/>
        <v>35</v>
      </c>
      <c r="B10">
        <v>17.8</v>
      </c>
      <c r="C10">
        <v>17.600000000000001</v>
      </c>
      <c r="D10">
        <v>17.600000000000001</v>
      </c>
      <c r="J10">
        <f t="shared" si="0"/>
        <v>5.7499999999999991</v>
      </c>
      <c r="K10">
        <f t="shared" si="1"/>
        <v>1.7491998548092589</v>
      </c>
      <c r="L10">
        <f t="shared" si="2"/>
        <v>5.2307692307692326</v>
      </c>
      <c r="M10">
        <f t="shared" si="3"/>
        <v>1.6545583477145702</v>
      </c>
      <c r="N10">
        <f t="shared" si="4"/>
        <v>5.3555555555555561</v>
      </c>
      <c r="O10">
        <f t="shared" si="5"/>
        <v>1.6781344437203354</v>
      </c>
    </row>
    <row r="11" spans="1:21" x14ac:dyDescent="0.35">
      <c r="A11">
        <f t="shared" si="6"/>
        <v>40</v>
      </c>
      <c r="B11">
        <v>18.3</v>
      </c>
      <c r="C11">
        <v>18.3</v>
      </c>
      <c r="D11">
        <v>18.399999999999999</v>
      </c>
      <c r="J11">
        <f t="shared" si="0"/>
        <v>6.9999999999999982</v>
      </c>
      <c r="K11">
        <f t="shared" si="1"/>
        <v>1.945910149055313</v>
      </c>
      <c r="L11">
        <f t="shared" si="2"/>
        <v>6.3750000000000009</v>
      </c>
      <c r="M11">
        <f t="shared" si="3"/>
        <v>1.85238409104449</v>
      </c>
      <c r="N11">
        <f t="shared" si="4"/>
        <v>6.5135135135135087</v>
      </c>
      <c r="O11">
        <f t="shared" si="5"/>
        <v>1.8738790208464298</v>
      </c>
    </row>
    <row r="12" spans="1:21" x14ac:dyDescent="0.35">
      <c r="A12">
        <f t="shared" si="6"/>
        <v>45</v>
      </c>
      <c r="B12">
        <v>18.7</v>
      </c>
      <c r="C12">
        <v>18.899999999999999</v>
      </c>
      <c r="D12">
        <v>19</v>
      </c>
      <c r="J12">
        <f t="shared" si="0"/>
        <v>8.4736842105263062</v>
      </c>
      <c r="K12">
        <f t="shared" si="1"/>
        <v>2.1369653858180215</v>
      </c>
      <c r="L12">
        <f t="shared" si="2"/>
        <v>7.8461538461538414</v>
      </c>
      <c r="M12">
        <f t="shared" si="3"/>
        <v>2.0600234558227339</v>
      </c>
      <c r="N12">
        <f t="shared" si="4"/>
        <v>7.7741935483870934</v>
      </c>
      <c r="O12">
        <f t="shared" si="5"/>
        <v>2.0508097290055085</v>
      </c>
    </row>
    <row r="13" spans="1:21" x14ac:dyDescent="0.35">
      <c r="A13">
        <f>A12+5</f>
        <v>50</v>
      </c>
      <c r="B13">
        <v>19</v>
      </c>
      <c r="C13">
        <v>19.2</v>
      </c>
      <c r="D13">
        <v>19.399999999999999</v>
      </c>
      <c r="J13">
        <f t="shared" si="0"/>
        <v>10.062499999999991</v>
      </c>
      <c r="K13">
        <f t="shared" si="1"/>
        <v>2.3088156427446811</v>
      </c>
      <c r="L13">
        <f t="shared" si="2"/>
        <v>8.8695652173913011</v>
      </c>
      <c r="M13">
        <f t="shared" si="3"/>
        <v>2.1826257779150664</v>
      </c>
      <c r="N13">
        <f t="shared" si="4"/>
        <v>8.9259259259259167</v>
      </c>
      <c r="O13">
        <f t="shared" si="5"/>
        <v>2.1889600674863248</v>
      </c>
    </row>
    <row r="14" spans="1:21" x14ac:dyDescent="0.35">
      <c r="A14">
        <f t="shared" si="6"/>
        <v>55</v>
      </c>
      <c r="B14">
        <v>19.3</v>
      </c>
      <c r="C14">
        <v>19.5</v>
      </c>
      <c r="D14">
        <v>19.8</v>
      </c>
      <c r="J14">
        <f t="shared" si="0"/>
        <v>12.38461538461538</v>
      </c>
      <c r="K14">
        <f t="shared" si="1"/>
        <v>2.5164550075229259</v>
      </c>
      <c r="L14">
        <f t="shared" si="2"/>
        <v>10.199999999999999</v>
      </c>
      <c r="M14">
        <f t="shared" si="3"/>
        <v>2.3223877202902252</v>
      </c>
      <c r="N14">
        <f t="shared" si="4"/>
        <v>10.478260869565215</v>
      </c>
      <c r="O14">
        <f t="shared" si="5"/>
        <v>2.3493027175615051</v>
      </c>
    </row>
    <row r="15" spans="1:21" x14ac:dyDescent="0.35">
      <c r="A15">
        <f t="shared" si="6"/>
        <v>60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</dc:creator>
  <cp:lastModifiedBy>SUPER</cp:lastModifiedBy>
  <dcterms:created xsi:type="dcterms:W3CDTF">2021-11-22T16:21:40Z</dcterms:created>
  <dcterms:modified xsi:type="dcterms:W3CDTF">2021-11-22T17:14:24Z</dcterms:modified>
</cp:coreProperties>
</file>