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60" windowHeight="15420" firstSheet="3" activeTab="6"/>
  </bookViews>
  <sheets>
    <sheet name="确诊人数" sheetId="1" r:id="rId1"/>
    <sheet name="武汉迁入人数计算" sheetId="2" r:id="rId2"/>
    <sheet name="感染者数量（R0=4.4，α=0.0011）" sheetId="3" r:id="rId3"/>
    <sheet name="R值变化情况" sheetId="7" r:id="rId4"/>
    <sheet name="R值优化" sheetId="14" r:id="rId5"/>
    <sheet name="三种假设" sheetId="15" r:id="rId6"/>
    <sheet name="复工时间" sheetId="12" r:id="rId7"/>
  </sheets>
  <externalReferences>
    <externalReference r:id="rId8"/>
    <externalReference r:id="rId9"/>
  </externalReferences>
  <calcPr calcId="144525"/>
</workbook>
</file>

<file path=xl/sharedStrings.xml><?xml version="1.0" encoding="utf-8"?>
<sst xmlns="http://schemas.openxmlformats.org/spreadsheetml/2006/main" count="68">
  <si>
    <t>新增确诊人数</t>
  </si>
  <si>
    <t>累计确诊人数</t>
  </si>
  <si>
    <t>lambda</t>
  </si>
  <si>
    <t>p</t>
  </si>
  <si>
    <t>Te</t>
  </si>
  <si>
    <t>Ti</t>
  </si>
  <si>
    <t>Tg</t>
  </si>
  <si>
    <t>R0</t>
  </si>
  <si>
    <t>日期</t>
  </si>
  <si>
    <t>迁移比例</t>
  </si>
  <si>
    <t>迁徙规模指数</t>
  </si>
  <si>
    <t>迁移人口数</t>
  </si>
  <si>
    <t>武汉外来人口</t>
  </si>
  <si>
    <t>武汉外来人口中感染者数量</t>
  </si>
  <si>
    <t>新增感染者（境内）</t>
  </si>
  <si>
    <t>新增感染者（全部）</t>
  </si>
  <si>
    <t>总感染者</t>
  </si>
  <si>
    <t>存量感染者</t>
  </si>
  <si>
    <t>隔离态人群新增</t>
  </si>
  <si>
    <t>总隔离态人群</t>
  </si>
  <si>
    <t>β</t>
  </si>
  <si>
    <t>λ</t>
  </si>
  <si>
    <t>确诊数量</t>
  </si>
  <si>
    <t>确诊人数倒推10天</t>
  </si>
  <si>
    <t>确诊/存量</t>
  </si>
  <si>
    <t>标准差</t>
  </si>
  <si>
    <t>最后一日的确诊比例</t>
  </si>
  <si>
    <t>最后的求解值</t>
  </si>
  <si>
    <t>武汉初始感染者比例</t>
  </si>
  <si>
    <r>
      <rPr>
        <sz val="12"/>
        <color theme="1"/>
        <rFont val="宋体"/>
        <charset val="134"/>
      </rPr>
      <t>R</t>
    </r>
    <r>
      <rPr>
        <sz val="12"/>
        <color theme="1"/>
        <rFont val="宋体"/>
        <charset val="134"/>
      </rPr>
      <t>O</t>
    </r>
  </si>
  <si>
    <t>RO</t>
  </si>
  <si>
    <t>σ=0.05</t>
  </si>
  <si>
    <t>σ=0.1</t>
  </si>
  <si>
    <t>σ=0.015</t>
  </si>
  <si>
    <t>σ=0.2</t>
  </si>
  <si>
    <t>σ=0.3</t>
  </si>
  <si>
    <t>新增感染者</t>
  </si>
  <si>
    <t>新增确诊</t>
  </si>
  <si>
    <t>新增确诊人数倒推7天</t>
  </si>
  <si>
    <t>比例</t>
  </si>
  <si>
    <t>偏差</t>
  </si>
  <si>
    <t>σ</t>
  </si>
  <si>
    <t>悲观</t>
  </si>
  <si>
    <t>中性</t>
  </si>
  <si>
    <t>乐观</t>
  </si>
  <si>
    <t>新增感染者（悲观）</t>
  </si>
  <si>
    <t>总感染者（悲观）</t>
  </si>
  <si>
    <t>存量感染者（悲观）</t>
  </si>
  <si>
    <t>新增感染者（中性）</t>
  </si>
  <si>
    <t>总感染者（中性）</t>
  </si>
  <si>
    <t>存量感染者（中性）</t>
  </si>
  <si>
    <t>新增感染者（乐观）</t>
  </si>
  <si>
    <t>总感染者（乐观）</t>
  </si>
  <si>
    <t>存量感染者（乐观）</t>
  </si>
  <si>
    <t>新增感染者（当前隔离力度）</t>
  </si>
  <si>
    <t>新增感染者（隔离力度提升30%）</t>
  </si>
  <si>
    <t>新增感染者（隔离力度提升50%）</t>
  </si>
  <si>
    <t>新增感染者（隔离力度提升80%）</t>
  </si>
  <si>
    <t>措施</t>
  </si>
  <si>
    <t>至二月底</t>
  </si>
  <si>
    <t>日新增感染者</t>
  </si>
  <si>
    <t>感染者存量</t>
  </si>
  <si>
    <r>
      <rPr>
        <b/>
        <sz val="11"/>
        <color theme="1"/>
        <rFont val="Calibri"/>
        <charset val="134"/>
      </rPr>
      <t>首次不高于10</t>
    </r>
    <r>
      <rPr>
        <b/>
        <sz val="11"/>
        <color theme="1"/>
        <rFont val="宋体"/>
        <charset val="134"/>
      </rPr>
      <t>人</t>
    </r>
  </si>
  <si>
    <t>当前隔离力度</t>
  </si>
  <si>
    <t>—</t>
  </si>
  <si>
    <t>隔离力度提升30%</t>
  </si>
  <si>
    <t>隔离力度提升50%</t>
  </si>
  <si>
    <t>隔离力度提升80%</t>
  </si>
</sst>
</file>

<file path=xl/styles.xml><?xml version="1.0" encoding="utf-8"?>
<styleSheet xmlns="http://schemas.openxmlformats.org/spreadsheetml/2006/main">
  <numFmts count="7">
    <numFmt numFmtId="176" formatCode="0_ "/>
    <numFmt numFmtId="177" formatCode="yyyy/m/d;@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DengXian"/>
      <charset val="134"/>
    </font>
    <font>
      <sz val="12"/>
      <name val="DengXian"/>
      <charset val="134"/>
    </font>
    <font>
      <b/>
      <sz val="11"/>
      <color theme="1"/>
      <name val="Calibri"/>
      <charset val="134"/>
    </font>
    <font>
      <sz val="10.5"/>
      <color theme="1"/>
      <name val="Calibri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b/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11" applyNumberFormat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2" borderId="0" xfId="0" applyFill="1">
      <alignment vertical="center"/>
    </xf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8" fontId="0" fillId="2" borderId="0" xfId="0" applyNumberFormat="1" applyFill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3" fillId="5" borderId="1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58" fontId="4" fillId="0" borderId="3" xfId="0" applyNumberFormat="1" applyFont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178" fontId="0" fillId="4" borderId="0" xfId="0" applyNumberFormat="1" applyFill="1">
      <alignment vertical="center"/>
    </xf>
    <xf numFmtId="0" fontId="1" fillId="4" borderId="0" xfId="0" applyFont="1" applyFill="1">
      <alignment vertical="center"/>
    </xf>
    <xf numFmtId="0" fontId="0" fillId="0" borderId="0" xfId="0" applyFill="1">
      <alignment vertical="center"/>
    </xf>
    <xf numFmtId="178" fontId="0" fillId="0" borderId="0" xfId="0" applyNumberFormat="1">
      <alignment vertical="center"/>
    </xf>
    <xf numFmtId="0" fontId="0" fillId="7" borderId="5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[1]四川省确诊人数!$D$6</c:f>
              <c:strCache>
                <c:ptCount val="1"/>
                <c:pt idx="0">
                  <c:v>新增确诊人数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[1]四川省确诊人数!$C$7:$C$22</c:f>
              <c:numCache>
                <c:formatCode>yyyy/m/d</c:formatCode>
                <c:ptCount val="16"/>
                <c:pt idx="0" c:formatCode="yyyy/m/d">
                  <c:v>43851</c:v>
                </c:pt>
                <c:pt idx="1" c:formatCode="yyyy/m/d">
                  <c:v>43852</c:v>
                </c:pt>
                <c:pt idx="2" c:formatCode="yyyy/m/d">
                  <c:v>43853</c:v>
                </c:pt>
                <c:pt idx="3" c:formatCode="yyyy/m/d">
                  <c:v>43854</c:v>
                </c:pt>
                <c:pt idx="4" c:formatCode="yyyy/m/d">
                  <c:v>43855</c:v>
                </c:pt>
                <c:pt idx="5" c:formatCode="yyyy/m/d">
                  <c:v>43856</c:v>
                </c:pt>
                <c:pt idx="6" c:formatCode="yyyy/m/d">
                  <c:v>43857</c:v>
                </c:pt>
                <c:pt idx="7" c:formatCode="yyyy/m/d">
                  <c:v>43858</c:v>
                </c:pt>
                <c:pt idx="8" c:formatCode="yyyy/m/d">
                  <c:v>43859</c:v>
                </c:pt>
                <c:pt idx="9" c:formatCode="yyyy/m/d">
                  <c:v>43860</c:v>
                </c:pt>
                <c:pt idx="10" c:formatCode="yyyy/m/d">
                  <c:v>43861</c:v>
                </c:pt>
                <c:pt idx="11" c:formatCode="yyyy/m/d">
                  <c:v>43862</c:v>
                </c:pt>
                <c:pt idx="12" c:formatCode="yyyy/m/d">
                  <c:v>43863</c:v>
                </c:pt>
                <c:pt idx="13" c:formatCode="yyyy/m/d">
                  <c:v>43864</c:v>
                </c:pt>
                <c:pt idx="14" c:formatCode="yyyy/m/d">
                  <c:v>43865</c:v>
                </c:pt>
                <c:pt idx="15" c:formatCode="yyyy/m/d">
                  <c:v>43866</c:v>
                </c:pt>
              </c:numCache>
            </c:numRef>
          </c:cat>
          <c:val>
            <c:numRef>
              <c:f>[1]四川省确诊人数!$D$7:$D$22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25</c:v>
                </c:pt>
                <c:pt idx="6">
                  <c:v>21</c:v>
                </c:pt>
                <c:pt idx="7">
                  <c:v>18</c:v>
                </c:pt>
                <c:pt idx="8">
                  <c:v>34</c:v>
                </c:pt>
                <c:pt idx="9">
                  <c:v>36</c:v>
                </c:pt>
                <c:pt idx="10">
                  <c:v>30</c:v>
                </c:pt>
                <c:pt idx="11">
                  <c:v>24</c:v>
                </c:pt>
                <c:pt idx="12">
                  <c:v>23</c:v>
                </c:pt>
                <c:pt idx="13">
                  <c:v>28</c:v>
                </c:pt>
                <c:pt idx="14">
                  <c:v>19</c:v>
                </c:pt>
                <c:pt idx="1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[1]四川省确诊人数!$E$6</c:f>
              <c:strCache>
                <c:ptCount val="1"/>
                <c:pt idx="0">
                  <c:v>累计确诊人数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[1]四川省确诊人数!$C$7:$C$22</c:f>
              <c:numCache>
                <c:formatCode>yyyy/m/d</c:formatCode>
                <c:ptCount val="16"/>
                <c:pt idx="0" c:formatCode="yyyy/m/d">
                  <c:v>43851</c:v>
                </c:pt>
                <c:pt idx="1" c:formatCode="yyyy/m/d">
                  <c:v>43852</c:v>
                </c:pt>
                <c:pt idx="2" c:formatCode="yyyy/m/d">
                  <c:v>43853</c:v>
                </c:pt>
                <c:pt idx="3" c:formatCode="yyyy/m/d">
                  <c:v>43854</c:v>
                </c:pt>
                <c:pt idx="4" c:formatCode="yyyy/m/d">
                  <c:v>43855</c:v>
                </c:pt>
                <c:pt idx="5" c:formatCode="yyyy/m/d">
                  <c:v>43856</c:v>
                </c:pt>
                <c:pt idx="6" c:formatCode="yyyy/m/d">
                  <c:v>43857</c:v>
                </c:pt>
                <c:pt idx="7" c:formatCode="yyyy/m/d">
                  <c:v>43858</c:v>
                </c:pt>
                <c:pt idx="8" c:formatCode="yyyy/m/d">
                  <c:v>43859</c:v>
                </c:pt>
                <c:pt idx="9" c:formatCode="yyyy/m/d">
                  <c:v>43860</c:v>
                </c:pt>
                <c:pt idx="10" c:formatCode="yyyy/m/d">
                  <c:v>43861</c:v>
                </c:pt>
                <c:pt idx="11" c:formatCode="yyyy/m/d">
                  <c:v>43862</c:v>
                </c:pt>
                <c:pt idx="12" c:formatCode="yyyy/m/d">
                  <c:v>43863</c:v>
                </c:pt>
                <c:pt idx="13" c:formatCode="yyyy/m/d">
                  <c:v>43864</c:v>
                </c:pt>
                <c:pt idx="14" c:formatCode="yyyy/m/d">
                  <c:v>43865</c:v>
                </c:pt>
                <c:pt idx="15" c:formatCode="yyyy/m/d">
                  <c:v>43866</c:v>
                </c:pt>
              </c:numCache>
            </c:numRef>
          </c:cat>
          <c:val>
            <c:numRef>
              <c:f>[1]四川省确诊人数!$E$7:$E$22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25</c:v>
                </c:pt>
                <c:pt idx="4">
                  <c:v>41</c:v>
                </c:pt>
                <c:pt idx="5">
                  <c:v>66</c:v>
                </c:pt>
                <c:pt idx="6">
                  <c:v>87</c:v>
                </c:pt>
                <c:pt idx="7">
                  <c:v>105</c:v>
                </c:pt>
                <c:pt idx="8">
                  <c:v>139</c:v>
                </c:pt>
                <c:pt idx="9">
                  <c:v>175</c:v>
                </c:pt>
                <c:pt idx="10">
                  <c:v>205</c:v>
                </c:pt>
                <c:pt idx="11">
                  <c:v>229</c:v>
                </c:pt>
                <c:pt idx="12">
                  <c:v>252</c:v>
                </c:pt>
                <c:pt idx="13">
                  <c:v>280</c:v>
                </c:pt>
                <c:pt idx="14">
                  <c:v>299</c:v>
                </c:pt>
                <c:pt idx="15">
                  <c:v>319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06288430"/>
        <c:axId val="786532441"/>
      </c:lineChart>
      <c:dateAx>
        <c:axId val="8062884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532441"/>
        <c:crosses val="autoZero"/>
        <c:auto val="1"/>
        <c:lblOffset val="100"/>
        <c:baseTimeUnit val="days"/>
      </c:dateAx>
      <c:valAx>
        <c:axId val="786532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2884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三种假设!$W$1</c:f>
              <c:strCache>
                <c:ptCount val="1"/>
                <c:pt idx="0">
                  <c:v>新增感染者（中性）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三种假设!$W$2:$W$51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11.6594773628341</c:v>
                </c:pt>
                <c:pt idx="2">
                  <c:v>14.905108366068</c:v>
                </c:pt>
                <c:pt idx="3">
                  <c:v>18.648035817227</c:v>
                </c:pt>
                <c:pt idx="4">
                  <c:v>23.7098258442107</c:v>
                </c:pt>
                <c:pt idx="5">
                  <c:v>30.3086858236838</c:v>
                </c:pt>
                <c:pt idx="6">
                  <c:v>38.0548063528411</c:v>
                </c:pt>
                <c:pt idx="7">
                  <c:v>48.4538104784198</c:v>
                </c:pt>
                <c:pt idx="8">
                  <c:v>61.7014323043255</c:v>
                </c:pt>
                <c:pt idx="9">
                  <c:v>77.6809309352285</c:v>
                </c:pt>
                <c:pt idx="10">
                  <c:v>98.8884132887313</c:v>
                </c:pt>
                <c:pt idx="11">
                  <c:v>123.742003374804</c:v>
                </c:pt>
                <c:pt idx="12">
                  <c:v>89.4937590833968</c:v>
                </c:pt>
                <c:pt idx="13">
                  <c:v>84.9715640256821</c:v>
                </c:pt>
                <c:pt idx="14">
                  <c:v>79.9887898924909</c:v>
                </c:pt>
                <c:pt idx="15">
                  <c:v>73.6992056544912</c:v>
                </c:pt>
                <c:pt idx="16">
                  <c:v>66.637163059818</c:v>
                </c:pt>
                <c:pt idx="17">
                  <c:v>59.2666026839035</c:v>
                </c:pt>
                <c:pt idx="18">
                  <c:v>60.4159388477275</c:v>
                </c:pt>
                <c:pt idx="19">
                  <c:v>61.5875636793281</c:v>
                </c:pt>
                <c:pt idx="20">
                  <c:v>62.7819094149187</c:v>
                </c:pt>
                <c:pt idx="21">
                  <c:v>63.9994166729159</c:v>
                </c:pt>
                <c:pt idx="22">
                  <c:v>65.2405346164926</c:v>
                </c:pt>
                <c:pt idx="23">
                  <c:v>66.5057211192835</c:v>
                </c:pt>
                <c:pt idx="24">
                  <c:v>67.795442934304</c:v>
                </c:pt>
                <c:pt idx="25">
                  <c:v>69.110175866145</c:v>
                </c:pt>
                <c:pt idx="26">
                  <c:v>70.4504049465064</c:v>
                </c:pt>
                <c:pt idx="27">
                  <c:v>71.8166246131359</c:v>
                </c:pt>
                <c:pt idx="28">
                  <c:v>73.2093388922364</c:v>
                </c:pt>
                <c:pt idx="29">
                  <c:v>74.629061584412</c:v>
                </c:pt>
                <c:pt idx="30">
                  <c:v>76.0763164542193</c:v>
                </c:pt>
                <c:pt idx="31">
                  <c:v>77.5516374233947</c:v>
                </c:pt>
                <c:pt idx="32">
                  <c:v>79.0555687678293</c:v>
                </c:pt>
                <c:pt idx="33">
                  <c:v>80.5886653183629</c:v>
                </c:pt>
                <c:pt idx="34">
                  <c:v>82.1514926654728</c:v>
                </c:pt>
                <c:pt idx="35">
                  <c:v>83.7446273679314</c:v>
                </c:pt>
                <c:pt idx="36">
                  <c:v>85.3686571655102</c:v>
                </c:pt>
                <c:pt idx="37">
                  <c:v>87.0241811958097</c:v>
                </c:pt>
                <c:pt idx="38">
                  <c:v>88.7118102152926</c:v>
                </c:pt>
                <c:pt idx="39">
                  <c:v>90.4321668246046</c:v>
                </c:pt>
                <c:pt idx="40">
                  <c:v>92.1858856982649</c:v>
                </c:pt>
                <c:pt idx="41">
                  <c:v>93.9736138188095</c:v>
                </c:pt>
                <c:pt idx="42">
                  <c:v>95.7960107154772</c:v>
                </c:pt>
                <c:pt idx="43">
                  <c:v>97.653748707523</c:v>
                </c:pt>
                <c:pt idx="44">
                  <c:v>99.5475131522499</c:v>
                </c:pt>
                <c:pt idx="45">
                  <c:v>101.478002697852</c:v>
                </c:pt>
                <c:pt idx="46">
                  <c:v>103.445929541159</c:v>
                </c:pt>
                <c:pt idx="47">
                  <c:v>105.452019690381</c:v>
                </c:pt>
                <c:pt idx="48">
                  <c:v>107.497013232948</c:v>
                </c:pt>
                <c:pt idx="49">
                  <c:v>109.58166460854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1247354"/>
        <c:axId val="4268704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三种假设!$X$1</c15:sqref>
                        </c15:formulaRef>
                      </c:ext>
                    </c:extLst>
                    <c:strCache>
                      <c:ptCount val="1"/>
                      <c:pt idx="0">
                        <c:v>总感染者（中性）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三种假设!$A$2:$A$51</c15:sqref>
                        </c15:formulaRef>
                      </c:ext>
                    </c:extLst>
                    <c:numCache>
                      <c:formatCode>yyyy/m/d</c:formatCode>
                      <c:ptCount val="50"/>
                      <c:pt idx="0" c:formatCode="yyyy/m/d">
                        <c:v>43841</c:v>
                      </c:pt>
                      <c:pt idx="1" c:formatCode="yyyy/m/d">
                        <c:v>43842</c:v>
                      </c:pt>
                      <c:pt idx="2" c:formatCode="yyyy/m/d">
                        <c:v>43843</c:v>
                      </c:pt>
                      <c:pt idx="3" c:formatCode="yyyy/m/d">
                        <c:v>43844</c:v>
                      </c:pt>
                      <c:pt idx="4" c:formatCode="yyyy/m/d">
                        <c:v>43845</c:v>
                      </c:pt>
                      <c:pt idx="5" c:formatCode="yyyy/m/d">
                        <c:v>43846</c:v>
                      </c:pt>
                      <c:pt idx="6" c:formatCode="yyyy/m/d">
                        <c:v>43847</c:v>
                      </c:pt>
                      <c:pt idx="7" c:formatCode="yyyy/m/d">
                        <c:v>43848</c:v>
                      </c:pt>
                      <c:pt idx="8" c:formatCode="yyyy/m/d">
                        <c:v>43849</c:v>
                      </c:pt>
                      <c:pt idx="9" c:formatCode="yyyy/m/d">
                        <c:v>43850</c:v>
                      </c:pt>
                      <c:pt idx="10" c:formatCode="yyyy/m/d">
                        <c:v>43851</c:v>
                      </c:pt>
                      <c:pt idx="11" c:formatCode="yyyy/m/d">
                        <c:v>43852</c:v>
                      </c:pt>
                      <c:pt idx="12" c:formatCode="yyyy/m/d">
                        <c:v>43853</c:v>
                      </c:pt>
                      <c:pt idx="13" c:formatCode="yyyy/m/d">
                        <c:v>43854</c:v>
                      </c:pt>
                      <c:pt idx="14" c:formatCode="yyyy/m/d">
                        <c:v>43855</c:v>
                      </c:pt>
                      <c:pt idx="15" c:formatCode="yyyy/m/d">
                        <c:v>43856</c:v>
                      </c:pt>
                      <c:pt idx="16" c:formatCode="yyyy/m/d">
                        <c:v>43857</c:v>
                      </c:pt>
                      <c:pt idx="17" c:formatCode="yyyy/m/d">
                        <c:v>43858</c:v>
                      </c:pt>
                      <c:pt idx="18" c:formatCode="yyyy/m/d">
                        <c:v>43859</c:v>
                      </c:pt>
                      <c:pt idx="19" c:formatCode="yyyy/m/d">
                        <c:v>43860</c:v>
                      </c:pt>
                      <c:pt idx="20" c:formatCode="yyyy/m/d">
                        <c:v>43861</c:v>
                      </c:pt>
                      <c:pt idx="21" c:formatCode="yyyy/m/d">
                        <c:v>43862</c:v>
                      </c:pt>
                      <c:pt idx="22" c:formatCode="yyyy/m/d">
                        <c:v>43863</c:v>
                      </c:pt>
                      <c:pt idx="23" c:formatCode="yyyy/m/d">
                        <c:v>43864</c:v>
                      </c:pt>
                      <c:pt idx="24" c:formatCode="yyyy/m/d">
                        <c:v>43865</c:v>
                      </c:pt>
                      <c:pt idx="25" c:formatCode="yyyy/m/d">
                        <c:v>43866</c:v>
                      </c:pt>
                      <c:pt idx="26" c:formatCode="yyyy/m/d">
                        <c:v>43867</c:v>
                      </c:pt>
                      <c:pt idx="27" c:formatCode="yyyy/m/d">
                        <c:v>43868</c:v>
                      </c:pt>
                      <c:pt idx="28" c:formatCode="yyyy/m/d">
                        <c:v>43869</c:v>
                      </c:pt>
                      <c:pt idx="29" c:formatCode="yyyy/m/d">
                        <c:v>43870</c:v>
                      </c:pt>
                      <c:pt idx="30" c:formatCode="yyyy/m/d">
                        <c:v>43871</c:v>
                      </c:pt>
                      <c:pt idx="31" c:formatCode="yyyy/m/d">
                        <c:v>43872</c:v>
                      </c:pt>
                      <c:pt idx="32" c:formatCode="yyyy/m/d">
                        <c:v>43873</c:v>
                      </c:pt>
                      <c:pt idx="33" c:formatCode="yyyy/m/d">
                        <c:v>43874</c:v>
                      </c:pt>
                      <c:pt idx="34" c:formatCode="yyyy/m/d">
                        <c:v>43875</c:v>
                      </c:pt>
                      <c:pt idx="35" c:formatCode="yyyy/m/d">
                        <c:v>43876</c:v>
                      </c:pt>
                      <c:pt idx="36" c:formatCode="yyyy/m/d">
                        <c:v>43877</c:v>
                      </c:pt>
                      <c:pt idx="37" c:formatCode="yyyy/m/d">
                        <c:v>43878</c:v>
                      </c:pt>
                      <c:pt idx="38" c:formatCode="yyyy/m/d">
                        <c:v>43879</c:v>
                      </c:pt>
                      <c:pt idx="39" c:formatCode="yyyy/m/d">
                        <c:v>43880</c:v>
                      </c:pt>
                      <c:pt idx="40" c:formatCode="yyyy/m/d">
                        <c:v>43881</c:v>
                      </c:pt>
                      <c:pt idx="41" c:formatCode="yyyy/m/d">
                        <c:v>43882</c:v>
                      </c:pt>
                      <c:pt idx="42" c:formatCode="yyyy/m/d">
                        <c:v>43883</c:v>
                      </c:pt>
                      <c:pt idx="43" c:formatCode="yyyy/m/d">
                        <c:v>43884</c:v>
                      </c:pt>
                      <c:pt idx="44" c:formatCode="yyyy/m/d">
                        <c:v>43885</c:v>
                      </c:pt>
                      <c:pt idx="45" c:formatCode="yyyy/m/d">
                        <c:v>43886</c:v>
                      </c:pt>
                      <c:pt idx="46" c:formatCode="yyyy/m/d">
                        <c:v>43887</c:v>
                      </c:pt>
                      <c:pt idx="47" c:formatCode="yyyy/m/d">
                        <c:v>43888</c:v>
                      </c:pt>
                      <c:pt idx="48" c:formatCode="yyyy/m/d">
                        <c:v>43889</c:v>
                      </c:pt>
                      <c:pt idx="49" c:formatCode="yyyy/m/d">
                        <c:v>43890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三种假设!$X$2:$X$51</c15:sqref>
                        </c15:formulaRef>
                      </c:ext>
                    </c:extLst>
                    <c:numCache>
                      <c:formatCode>0_ </c:formatCode>
                      <c:ptCount val="50"/>
                      <c:pt idx="0">
                        <c:v>7.82782452999105</c:v>
                      </c:pt>
                      <c:pt idx="1">
                        <c:v>19.4873018928252</c:v>
                      </c:pt>
                      <c:pt idx="2">
                        <c:v>34.3924102588932</c:v>
                      </c:pt>
                      <c:pt idx="3">
                        <c:v>53.0404460761202</c:v>
                      </c:pt>
                      <c:pt idx="4">
                        <c:v>76.7502719203309</c:v>
                      </c:pt>
                      <c:pt idx="5">
                        <c:v>107.058957744015</c:v>
                      </c:pt>
                      <c:pt idx="6">
                        <c:v>145.113764096856</c:v>
                      </c:pt>
                      <c:pt idx="7">
                        <c:v>193.567574575276</c:v>
                      </c:pt>
                      <c:pt idx="8">
                        <c:v>255.269006879601</c:v>
                      </c:pt>
                      <c:pt idx="9">
                        <c:v>332.94993781483</c:v>
                      </c:pt>
                      <c:pt idx="10">
                        <c:v>431.838351103561</c:v>
                      </c:pt>
                      <c:pt idx="11">
                        <c:v>555.580354478365</c:v>
                      </c:pt>
                      <c:pt idx="12">
                        <c:v>645.074113561762</c:v>
                      </c:pt>
                      <c:pt idx="13">
                        <c:v>730.045677587444</c:v>
                      </c:pt>
                      <c:pt idx="14">
                        <c:v>810.034467479935</c:v>
                      </c:pt>
                      <c:pt idx="15">
                        <c:v>883.733673134426</c:v>
                      </c:pt>
                      <c:pt idx="16">
                        <c:v>950.370836194244</c:v>
                      </c:pt>
                      <c:pt idx="17">
                        <c:v>1009.63743887815</c:v>
                      </c:pt>
                      <c:pt idx="18">
                        <c:v>1070.05337772587</c:v>
                      </c:pt>
                      <c:pt idx="19">
                        <c:v>1131.6409414052</c:v>
                      </c:pt>
                      <c:pt idx="20">
                        <c:v>1194.42285082012</c:v>
                      </c:pt>
                      <c:pt idx="21">
                        <c:v>1258.42226749304</c:v>
                      </c:pt>
                      <c:pt idx="22">
                        <c:v>1323.66280210953</c:v>
                      </c:pt>
                      <c:pt idx="23">
                        <c:v>1390.16852322881</c:v>
                      </c:pt>
                      <c:pt idx="24">
                        <c:v>1457.96396616312</c:v>
                      </c:pt>
                      <c:pt idx="25">
                        <c:v>1527.07414202926</c:v>
                      </c:pt>
                      <c:pt idx="26">
                        <c:v>1597.52454697577</c:v>
                      </c:pt>
                      <c:pt idx="27">
                        <c:v>1669.3411715889</c:v>
                      </c:pt>
                      <c:pt idx="28">
                        <c:v>1742.55051048114</c:v>
                      </c:pt>
                      <c:pt idx="29">
                        <c:v>1817.17957206555</c:v>
                      </c:pt>
                      <c:pt idx="30">
                        <c:v>1893.25588851977</c:v>
                      </c:pt>
                      <c:pt idx="31">
                        <c:v>1970.80752594317</c:v>
                      </c:pt>
                      <c:pt idx="32">
                        <c:v>2049.863094711</c:v>
                      </c:pt>
                      <c:pt idx="33">
                        <c:v>2130.45176002936</c:v>
                      </c:pt>
                      <c:pt idx="34">
                        <c:v>2212.60325269483</c:v>
                      </c:pt>
                      <c:pt idx="35">
                        <c:v>2296.34788006276</c:v>
                      </c:pt>
                      <c:pt idx="36">
                        <c:v>2381.71653722827</c:v>
                      </c:pt>
                      <c:pt idx="37">
                        <c:v>2468.74071842408</c:v>
                      </c:pt>
                      <c:pt idx="38">
                        <c:v>2557.45252863938</c:v>
                      </c:pt>
                      <c:pt idx="39">
                        <c:v>2647.88469546398</c:v>
                      </c:pt>
                      <c:pt idx="40">
                        <c:v>2740.07058116225</c:v>
                      </c:pt>
                      <c:pt idx="41">
                        <c:v>2834.04419498106</c:v>
                      </c:pt>
                      <c:pt idx="42">
                        <c:v>2929.84020569653</c:v>
                      </c:pt>
                      <c:pt idx="43">
                        <c:v>3027.49395440406</c:v>
                      </c:pt>
                      <c:pt idx="44">
                        <c:v>3127.04146755631</c:v>
                      </c:pt>
                      <c:pt idx="45">
                        <c:v>3228.51947025416</c:v>
                      </c:pt>
                      <c:pt idx="46">
                        <c:v>3331.96539979532</c:v>
                      </c:pt>
                      <c:pt idx="47">
                        <c:v>3437.4174194857</c:v>
                      </c:pt>
                      <c:pt idx="48">
                        <c:v>3544.91443271865</c:v>
                      </c:pt>
                      <c:pt idx="49">
                        <c:v>3654.49609732719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312473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870499"/>
        <c:crosses val="autoZero"/>
        <c:auto val="1"/>
        <c:lblOffset val="100"/>
        <c:baseTimeUnit val="days"/>
      </c:dateAx>
      <c:valAx>
        <c:axId val="4268704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47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三种假设!$B$56</c:f>
              <c:strCache>
                <c:ptCount val="1"/>
                <c:pt idx="0">
                  <c:v>新增感染者（乐观）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三种假设!$A$57:$A$106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三种假设!$B$57:$B$106</c:f>
              <c:numCache>
                <c:formatCode>0_ </c:formatCode>
                <c:ptCount val="50"/>
                <c:pt idx="0">
                  <c:v>7.82782452999105</c:v>
                </c:pt>
                <c:pt idx="1">
                  <c:v>11.6594773628341</c:v>
                </c:pt>
                <c:pt idx="2">
                  <c:v>14.905108366068</c:v>
                </c:pt>
                <c:pt idx="3">
                  <c:v>18.648035817227</c:v>
                </c:pt>
                <c:pt idx="4">
                  <c:v>23.7098258442107</c:v>
                </c:pt>
                <c:pt idx="5">
                  <c:v>30.3086858236838</c:v>
                </c:pt>
                <c:pt idx="6">
                  <c:v>38.0548063528411</c:v>
                </c:pt>
                <c:pt idx="7">
                  <c:v>48.4538104784198</c:v>
                </c:pt>
                <c:pt idx="8">
                  <c:v>61.7014323043255</c:v>
                </c:pt>
                <c:pt idx="9">
                  <c:v>77.6809309352285</c:v>
                </c:pt>
                <c:pt idx="10">
                  <c:v>98.8884132887313</c:v>
                </c:pt>
                <c:pt idx="11">
                  <c:v>123.742003374804</c:v>
                </c:pt>
                <c:pt idx="12">
                  <c:v>84.3946960658544</c:v>
                </c:pt>
                <c:pt idx="13">
                  <c:v>74.8117201929455</c:v>
                </c:pt>
                <c:pt idx="14">
                  <c:v>65.2969351391645</c:v>
                </c:pt>
                <c:pt idx="15">
                  <c:v>55.5144762035103</c:v>
                </c:pt>
                <c:pt idx="16">
                  <c:v>46.1786374074413</c:v>
                </c:pt>
                <c:pt idx="17">
                  <c:v>37.7254105391823</c:v>
                </c:pt>
                <c:pt idx="18">
                  <c:v>37.4403980054893</c:v>
                </c:pt>
                <c:pt idx="19">
                  <c:v>37.1575387192547</c:v>
                </c:pt>
                <c:pt idx="20">
                  <c:v>36.8768164128619</c:v>
                </c:pt>
                <c:pt idx="21">
                  <c:v>36.598214941595</c:v>
                </c:pt>
                <c:pt idx="22">
                  <c:v>36.3217182827101</c:v>
                </c:pt>
                <c:pt idx="23">
                  <c:v>36.0473105345137</c:v>
                </c:pt>
                <c:pt idx="24">
                  <c:v>35.7749759154486</c:v>
                </c:pt>
                <c:pt idx="25">
                  <c:v>35.5046987631859</c:v>
                </c:pt>
                <c:pt idx="26">
                  <c:v>35.2364635337245</c:v>
                </c:pt>
                <c:pt idx="27">
                  <c:v>34.9702548004968</c:v>
                </c:pt>
                <c:pt idx="28">
                  <c:v>34.7060572534819</c:v>
                </c:pt>
                <c:pt idx="29">
                  <c:v>34.4438556983249</c:v>
                </c:pt>
                <c:pt idx="30">
                  <c:v>34.183635055463</c:v>
                </c:pt>
                <c:pt idx="31">
                  <c:v>33.9253803592582</c:v>
                </c:pt>
                <c:pt idx="32">
                  <c:v>33.669076757137</c:v>
                </c:pt>
                <c:pt idx="33">
                  <c:v>33.4147095087358</c:v>
                </c:pt>
                <c:pt idx="34">
                  <c:v>33.1622639850533</c:v>
                </c:pt>
                <c:pt idx="35">
                  <c:v>32.9117256676091</c:v>
                </c:pt>
                <c:pt idx="36">
                  <c:v>32.6630801476089</c:v>
                </c:pt>
                <c:pt idx="37">
                  <c:v>32.4163131251156</c:v>
                </c:pt>
                <c:pt idx="38">
                  <c:v>32.1714104082272</c:v>
                </c:pt>
                <c:pt idx="39">
                  <c:v>31.9283579122602</c:v>
                </c:pt>
                <c:pt idx="40">
                  <c:v>31.6871416589399</c:v>
                </c:pt>
                <c:pt idx="41">
                  <c:v>31.4477477755964</c:v>
                </c:pt>
                <c:pt idx="42">
                  <c:v>31.2101624943665</c:v>
                </c:pt>
                <c:pt idx="43">
                  <c:v>30.9743721514025</c:v>
                </c:pt>
                <c:pt idx="44">
                  <c:v>30.7403631860858</c:v>
                </c:pt>
                <c:pt idx="45">
                  <c:v>30.5081221402472</c:v>
                </c:pt>
                <c:pt idx="46">
                  <c:v>30.2776356573929</c:v>
                </c:pt>
                <c:pt idx="47">
                  <c:v>30.0488904819366</c:v>
                </c:pt>
                <c:pt idx="48">
                  <c:v>29.8218734584365</c:v>
                </c:pt>
                <c:pt idx="49">
                  <c:v>29.5965715308396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三种假设!$C$56</c:f>
              <c:strCache>
                <c:ptCount val="1"/>
                <c:pt idx="0">
                  <c:v>新增确诊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三种假设!$A$57:$A$106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三种假设!$C$57:$C$106</c:f>
              <c:numCache>
                <c:formatCode>General</c:formatCode>
                <c:ptCount val="50"/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25</c:v>
                </c:pt>
                <c:pt idx="16">
                  <c:v>21</c:v>
                </c:pt>
                <c:pt idx="17">
                  <c:v>18</c:v>
                </c:pt>
                <c:pt idx="18">
                  <c:v>34</c:v>
                </c:pt>
                <c:pt idx="19">
                  <c:v>36</c:v>
                </c:pt>
                <c:pt idx="20">
                  <c:v>30</c:v>
                </c:pt>
                <c:pt idx="21">
                  <c:v>24</c:v>
                </c:pt>
                <c:pt idx="22">
                  <c:v>23</c:v>
                </c:pt>
                <c:pt idx="23">
                  <c:v>28</c:v>
                </c:pt>
                <c:pt idx="24">
                  <c:v>19</c:v>
                </c:pt>
                <c:pt idx="25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三种假设!$D$56</c:f>
              <c:strCache>
                <c:ptCount val="1"/>
                <c:pt idx="0">
                  <c:v>新增确诊人数倒推7天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三种假设!$A$57:$A$106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三种假设!$D$57:$D$106</c:f>
              <c:numCache>
                <c:formatCode>General</c:formatCode>
                <c:ptCount val="50"/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25</c:v>
                </c:pt>
                <c:pt idx="9">
                  <c:v>21</c:v>
                </c:pt>
                <c:pt idx="10">
                  <c:v>18</c:v>
                </c:pt>
                <c:pt idx="11">
                  <c:v>34</c:v>
                </c:pt>
                <c:pt idx="12">
                  <c:v>36</c:v>
                </c:pt>
                <c:pt idx="13">
                  <c:v>30</c:v>
                </c:pt>
                <c:pt idx="14">
                  <c:v>24</c:v>
                </c:pt>
                <c:pt idx="15">
                  <c:v>23</c:v>
                </c:pt>
                <c:pt idx="16">
                  <c:v>28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2985346"/>
        <c:axId val="290151238"/>
      </c:lineChart>
      <c:dateAx>
        <c:axId val="4929853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51238"/>
        <c:crosses val="autoZero"/>
        <c:auto val="1"/>
        <c:lblOffset val="100"/>
        <c:baseTimeUnit val="days"/>
      </c:dateAx>
      <c:valAx>
        <c:axId val="290151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985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'[2]广东复工时间 '!$E$1</c:f>
              <c:strCache>
                <c:ptCount val="1"/>
                <c:pt idx="0">
                  <c:v>新增感染者（当前隔离力度）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复工时间!$A$2:$A$82</c:f>
              <c:numCache>
                <c:formatCode>yyyy/m/d;@</c:formatCode>
                <c:ptCount val="81"/>
                <c:pt idx="0" c:formatCode="yyyy/m/d;@">
                  <c:v>43841</c:v>
                </c:pt>
                <c:pt idx="1" c:formatCode="yyyy/m/d;@">
                  <c:v>43842</c:v>
                </c:pt>
                <c:pt idx="2" c:formatCode="yyyy/m/d;@">
                  <c:v>43843</c:v>
                </c:pt>
                <c:pt idx="3" c:formatCode="yyyy/m/d;@">
                  <c:v>43844</c:v>
                </c:pt>
                <c:pt idx="4" c:formatCode="yyyy/m/d;@">
                  <c:v>43845</c:v>
                </c:pt>
                <c:pt idx="5" c:formatCode="yyyy/m/d;@">
                  <c:v>43846</c:v>
                </c:pt>
                <c:pt idx="6" c:formatCode="yyyy/m/d;@">
                  <c:v>43847</c:v>
                </c:pt>
                <c:pt idx="7" c:formatCode="yyyy/m/d;@">
                  <c:v>43848</c:v>
                </c:pt>
                <c:pt idx="8" c:formatCode="yyyy/m/d;@">
                  <c:v>43849</c:v>
                </c:pt>
                <c:pt idx="9" c:formatCode="yyyy/m/d;@">
                  <c:v>43850</c:v>
                </c:pt>
                <c:pt idx="10" c:formatCode="yyyy/m/d;@">
                  <c:v>43851</c:v>
                </c:pt>
                <c:pt idx="11" c:formatCode="yyyy/m/d;@">
                  <c:v>43852</c:v>
                </c:pt>
                <c:pt idx="12" c:formatCode="yyyy/m/d;@">
                  <c:v>43853</c:v>
                </c:pt>
                <c:pt idx="13" c:formatCode="yyyy/m/d;@">
                  <c:v>43854</c:v>
                </c:pt>
                <c:pt idx="14" c:formatCode="yyyy/m/d;@">
                  <c:v>43855</c:v>
                </c:pt>
                <c:pt idx="15" c:formatCode="yyyy/m/d;@">
                  <c:v>43856</c:v>
                </c:pt>
                <c:pt idx="16" c:formatCode="yyyy/m/d;@">
                  <c:v>43857</c:v>
                </c:pt>
                <c:pt idx="17" c:formatCode="yyyy/m/d;@">
                  <c:v>43858</c:v>
                </c:pt>
                <c:pt idx="18" c:formatCode="yyyy/m/d;@">
                  <c:v>43859</c:v>
                </c:pt>
                <c:pt idx="19" c:formatCode="yyyy/m/d;@">
                  <c:v>43860</c:v>
                </c:pt>
                <c:pt idx="20" c:formatCode="yyyy/m/d;@">
                  <c:v>43861</c:v>
                </c:pt>
                <c:pt idx="21" c:formatCode="yyyy/m/d;@">
                  <c:v>43862</c:v>
                </c:pt>
                <c:pt idx="22" c:formatCode="yyyy/m/d;@">
                  <c:v>43863</c:v>
                </c:pt>
                <c:pt idx="23" c:formatCode="yyyy/m/d;@">
                  <c:v>43864</c:v>
                </c:pt>
                <c:pt idx="24" c:formatCode="yyyy/m/d;@">
                  <c:v>43865</c:v>
                </c:pt>
                <c:pt idx="25" c:formatCode="yyyy/m/d;@">
                  <c:v>43866</c:v>
                </c:pt>
                <c:pt idx="26" c:formatCode="yyyy/m/d;@">
                  <c:v>43867</c:v>
                </c:pt>
                <c:pt idx="27" c:formatCode="yyyy/m/d;@">
                  <c:v>43868</c:v>
                </c:pt>
                <c:pt idx="28" c:formatCode="yyyy/m/d;@">
                  <c:v>43869</c:v>
                </c:pt>
                <c:pt idx="29" c:formatCode="yyyy/m/d;@">
                  <c:v>43870</c:v>
                </c:pt>
                <c:pt idx="30" c:formatCode="yyyy/m/d;@">
                  <c:v>43871</c:v>
                </c:pt>
                <c:pt idx="31" c:formatCode="yyyy/m/d;@">
                  <c:v>43872</c:v>
                </c:pt>
                <c:pt idx="32" c:formatCode="yyyy/m/d;@">
                  <c:v>43873</c:v>
                </c:pt>
                <c:pt idx="33" c:formatCode="yyyy/m/d;@">
                  <c:v>43874</c:v>
                </c:pt>
                <c:pt idx="34" c:formatCode="yyyy/m/d;@">
                  <c:v>43875</c:v>
                </c:pt>
                <c:pt idx="35" c:formatCode="yyyy/m/d;@">
                  <c:v>43876</c:v>
                </c:pt>
                <c:pt idx="36" c:formatCode="yyyy/m/d;@">
                  <c:v>43877</c:v>
                </c:pt>
                <c:pt idx="37" c:formatCode="yyyy/m/d;@">
                  <c:v>43878</c:v>
                </c:pt>
                <c:pt idx="38" c:formatCode="yyyy/m/d;@">
                  <c:v>43879</c:v>
                </c:pt>
                <c:pt idx="39" c:formatCode="yyyy/m/d;@">
                  <c:v>43880</c:v>
                </c:pt>
                <c:pt idx="40" c:formatCode="yyyy/m/d;@">
                  <c:v>43881</c:v>
                </c:pt>
                <c:pt idx="41" c:formatCode="yyyy/m/d;@">
                  <c:v>43882</c:v>
                </c:pt>
                <c:pt idx="42" c:formatCode="yyyy/m/d;@">
                  <c:v>43883</c:v>
                </c:pt>
                <c:pt idx="43" c:formatCode="yyyy/m/d;@">
                  <c:v>43884</c:v>
                </c:pt>
                <c:pt idx="44" c:formatCode="yyyy/m/d;@">
                  <c:v>43885</c:v>
                </c:pt>
                <c:pt idx="45" c:formatCode="yyyy/m/d;@">
                  <c:v>43886</c:v>
                </c:pt>
                <c:pt idx="46" c:formatCode="yyyy/m/d;@">
                  <c:v>43887</c:v>
                </c:pt>
                <c:pt idx="47" c:formatCode="yyyy/m/d;@">
                  <c:v>43888</c:v>
                </c:pt>
                <c:pt idx="48" c:formatCode="yyyy/m/d;@">
                  <c:v>43889</c:v>
                </c:pt>
                <c:pt idx="49" c:formatCode="yyyy/m/d;@">
                  <c:v>43890</c:v>
                </c:pt>
                <c:pt idx="50" c:formatCode="yyyy/m/d;@">
                  <c:v>43891</c:v>
                </c:pt>
                <c:pt idx="51" c:formatCode="yyyy/m/d;@">
                  <c:v>43892</c:v>
                </c:pt>
                <c:pt idx="52" c:formatCode="yyyy/m/d;@">
                  <c:v>43893</c:v>
                </c:pt>
                <c:pt idx="53" c:formatCode="yyyy/m/d;@">
                  <c:v>43894</c:v>
                </c:pt>
                <c:pt idx="54" c:formatCode="yyyy/m/d;@">
                  <c:v>43895</c:v>
                </c:pt>
                <c:pt idx="55" c:formatCode="yyyy/m/d;@">
                  <c:v>43896</c:v>
                </c:pt>
                <c:pt idx="56" c:formatCode="yyyy/m/d;@">
                  <c:v>43897</c:v>
                </c:pt>
                <c:pt idx="57" c:formatCode="yyyy/m/d;@">
                  <c:v>43898</c:v>
                </c:pt>
                <c:pt idx="58" c:formatCode="yyyy/m/d;@">
                  <c:v>43899</c:v>
                </c:pt>
                <c:pt idx="59" c:formatCode="yyyy/m/d;@">
                  <c:v>43900</c:v>
                </c:pt>
                <c:pt idx="60" c:formatCode="yyyy/m/d;@">
                  <c:v>43901</c:v>
                </c:pt>
                <c:pt idx="61" c:formatCode="yyyy/m/d;@">
                  <c:v>43902</c:v>
                </c:pt>
                <c:pt idx="62" c:formatCode="yyyy/m/d;@">
                  <c:v>43903</c:v>
                </c:pt>
                <c:pt idx="63" c:formatCode="yyyy/m/d;@">
                  <c:v>43904</c:v>
                </c:pt>
                <c:pt idx="64" c:formatCode="yyyy/m/d;@">
                  <c:v>43905</c:v>
                </c:pt>
                <c:pt idx="65" c:formatCode="yyyy/m/d;@">
                  <c:v>43906</c:v>
                </c:pt>
                <c:pt idx="66" c:formatCode="yyyy/m/d;@">
                  <c:v>43907</c:v>
                </c:pt>
                <c:pt idx="67" c:formatCode="yyyy/m/d;@">
                  <c:v>43908</c:v>
                </c:pt>
                <c:pt idx="68" c:formatCode="yyyy/m/d;@">
                  <c:v>43909</c:v>
                </c:pt>
                <c:pt idx="69" c:formatCode="yyyy/m/d;@">
                  <c:v>43910</c:v>
                </c:pt>
                <c:pt idx="70" c:formatCode="yyyy/m/d;@">
                  <c:v>43911</c:v>
                </c:pt>
                <c:pt idx="71" c:formatCode="yyyy/m/d;@">
                  <c:v>43912</c:v>
                </c:pt>
                <c:pt idx="72" c:formatCode="yyyy/m/d;@">
                  <c:v>43913</c:v>
                </c:pt>
                <c:pt idx="73" c:formatCode="yyyy/m/d;@">
                  <c:v>43914</c:v>
                </c:pt>
                <c:pt idx="74" c:formatCode="yyyy/m/d;@">
                  <c:v>43915</c:v>
                </c:pt>
                <c:pt idx="75" c:formatCode="yyyy/m/d;@">
                  <c:v>43916</c:v>
                </c:pt>
                <c:pt idx="76" c:formatCode="yyyy/m/d;@">
                  <c:v>43917</c:v>
                </c:pt>
                <c:pt idx="77" c:formatCode="yyyy/m/d;@">
                  <c:v>43918</c:v>
                </c:pt>
                <c:pt idx="78" c:formatCode="yyyy/m/d;@">
                  <c:v>43919</c:v>
                </c:pt>
                <c:pt idx="79" c:formatCode="yyyy/m/d;@">
                  <c:v>43920</c:v>
                </c:pt>
                <c:pt idx="80" c:formatCode="yyyy/m/d;@">
                  <c:v>43921</c:v>
                </c:pt>
              </c:numCache>
            </c:numRef>
          </c:cat>
          <c:val>
            <c:numRef>
              <c:f>'[2]广东复工时间 '!$E$2:$E$51</c:f>
              <c:numCache>
                <c:formatCode>General</c:formatCode>
                <c:ptCount val="50"/>
                <c:pt idx="0">
                  <c:v>18.9685285714286</c:v>
                </c:pt>
                <c:pt idx="1">
                  <c:v>26.4510955102041</c:v>
                </c:pt>
                <c:pt idx="2">
                  <c:v>35.3873744956268</c:v>
                </c:pt>
                <c:pt idx="3">
                  <c:v>44.0767946284048</c:v>
                </c:pt>
                <c:pt idx="4">
                  <c:v>55.9740924269602</c:v>
                </c:pt>
                <c:pt idx="5">
                  <c:v>72.481509934103</c:v>
                </c:pt>
                <c:pt idx="6">
                  <c:v>93.6808586509106</c:v>
                </c:pt>
                <c:pt idx="7">
                  <c:v>121.022143535458</c:v>
                </c:pt>
                <c:pt idx="8">
                  <c:v>156.023171183129</c:v>
                </c:pt>
                <c:pt idx="9">
                  <c:v>200.6575457375</c:v>
                </c:pt>
                <c:pt idx="10">
                  <c:v>261.431121869165</c:v>
                </c:pt>
                <c:pt idx="11">
                  <c:v>336.070335647647</c:v>
                </c:pt>
                <c:pt idx="12">
                  <c:v>260.347681147617</c:v>
                </c:pt>
                <c:pt idx="13">
                  <c:v>262.103685799083</c:v>
                </c:pt>
                <c:pt idx="14">
                  <c:v>261.860988484142</c:v>
                </c:pt>
                <c:pt idx="15">
                  <c:v>256.645513437179</c:v>
                </c:pt>
                <c:pt idx="16">
                  <c:v>247.196094527783</c:v>
                </c:pt>
                <c:pt idx="17">
                  <c:v>234.37607873571</c:v>
                </c:pt>
                <c:pt idx="18">
                  <c:v>246.160773400821</c:v>
                </c:pt>
                <c:pt idx="19">
                  <c:v>258.538015859627</c:v>
                </c:pt>
                <c:pt idx="20">
                  <c:v>271.537600086244</c:v>
                </c:pt>
                <c:pt idx="21">
                  <c:v>285.190818129549</c:v>
                </c:pt>
                <c:pt idx="22">
                  <c:v>299.53053543807</c:v>
                </c:pt>
                <c:pt idx="23">
                  <c:v>314.59126997231</c:v>
                </c:pt>
                <c:pt idx="24">
                  <c:v>330.409275294916</c:v>
                </c:pt>
                <c:pt idx="25">
                  <c:v>347.022627838722</c:v>
                </c:pt>
                <c:pt idx="26">
                  <c:v>364.471318562723</c:v>
                </c:pt>
                <c:pt idx="27">
                  <c:v>382.797349216625</c:v>
                </c:pt>
                <c:pt idx="28">
                  <c:v>402.044833445673</c:v>
                </c:pt>
                <c:pt idx="29">
                  <c:v>422.260102979153</c:v>
                </c:pt>
                <c:pt idx="30">
                  <c:v>443.491819158169</c:v>
                </c:pt>
                <c:pt idx="31">
                  <c:v>465.791090071166</c:v>
                </c:pt>
                <c:pt idx="32">
                  <c:v>489.211593579152</c:v>
                </c:pt>
                <c:pt idx="33">
                  <c:v>513.809706526777</c:v>
                </c:pt>
                <c:pt idx="34">
                  <c:v>539.644640450286</c:v>
                </c:pt>
                <c:pt idx="35">
                  <c:v>566.778584109021</c:v>
                </c:pt>
                <c:pt idx="36">
                  <c:v>595.276853183572</c:v>
                </c:pt>
                <c:pt idx="37">
                  <c:v>625.208047500918</c:v>
                </c:pt>
                <c:pt idx="38">
                  <c:v>656.644216165027</c:v>
                </c:pt>
                <c:pt idx="39">
                  <c:v>689.661030990408</c:v>
                </c:pt>
                <c:pt idx="40">
                  <c:v>724.337968656099</c:v>
                </c:pt>
                <c:pt idx="41">
                  <c:v>760.758502018567</c:v>
                </c:pt>
                <c:pt idx="42">
                  <c:v>799.010301044035</c:v>
                </c:pt>
                <c:pt idx="43">
                  <c:v>839.185443843911</c:v>
                </c:pt>
                <c:pt idx="44">
                  <c:v>881.38063832132</c:v>
                </c:pt>
                <c:pt idx="45">
                  <c:v>925.697454962277</c:v>
                </c:pt>
                <c:pt idx="46">
                  <c:v>972.242571331861</c:v>
                </c:pt>
                <c:pt idx="47">
                  <c:v>1021.12802886393</c:v>
                </c:pt>
                <c:pt idx="48">
                  <c:v>1072.47150256253</c:v>
                </c:pt>
                <c:pt idx="49">
                  <c:v>1126.39658426417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'[2]广东复工时间 '!$V$1</c:f>
              <c:strCache>
                <c:ptCount val="1"/>
                <c:pt idx="0">
                  <c:v>新增感染者（隔离力度提升30%）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复工时间!$A$2:$A$82</c:f>
              <c:numCache>
                <c:formatCode>yyyy/m/d;@</c:formatCode>
                <c:ptCount val="81"/>
                <c:pt idx="0" c:formatCode="yyyy/m/d;@">
                  <c:v>43841</c:v>
                </c:pt>
                <c:pt idx="1" c:formatCode="yyyy/m/d;@">
                  <c:v>43842</c:v>
                </c:pt>
                <c:pt idx="2" c:formatCode="yyyy/m/d;@">
                  <c:v>43843</c:v>
                </c:pt>
                <c:pt idx="3" c:formatCode="yyyy/m/d;@">
                  <c:v>43844</c:v>
                </c:pt>
                <c:pt idx="4" c:formatCode="yyyy/m/d;@">
                  <c:v>43845</c:v>
                </c:pt>
                <c:pt idx="5" c:formatCode="yyyy/m/d;@">
                  <c:v>43846</c:v>
                </c:pt>
                <c:pt idx="6" c:formatCode="yyyy/m/d;@">
                  <c:v>43847</c:v>
                </c:pt>
                <c:pt idx="7" c:formatCode="yyyy/m/d;@">
                  <c:v>43848</c:v>
                </c:pt>
                <c:pt idx="8" c:formatCode="yyyy/m/d;@">
                  <c:v>43849</c:v>
                </c:pt>
                <c:pt idx="9" c:formatCode="yyyy/m/d;@">
                  <c:v>43850</c:v>
                </c:pt>
                <c:pt idx="10" c:formatCode="yyyy/m/d;@">
                  <c:v>43851</c:v>
                </c:pt>
                <c:pt idx="11" c:formatCode="yyyy/m/d;@">
                  <c:v>43852</c:v>
                </c:pt>
                <c:pt idx="12" c:formatCode="yyyy/m/d;@">
                  <c:v>43853</c:v>
                </c:pt>
                <c:pt idx="13" c:formatCode="yyyy/m/d;@">
                  <c:v>43854</c:v>
                </c:pt>
                <c:pt idx="14" c:formatCode="yyyy/m/d;@">
                  <c:v>43855</c:v>
                </c:pt>
                <c:pt idx="15" c:formatCode="yyyy/m/d;@">
                  <c:v>43856</c:v>
                </c:pt>
                <c:pt idx="16" c:formatCode="yyyy/m/d;@">
                  <c:v>43857</c:v>
                </c:pt>
                <c:pt idx="17" c:formatCode="yyyy/m/d;@">
                  <c:v>43858</c:v>
                </c:pt>
                <c:pt idx="18" c:formatCode="yyyy/m/d;@">
                  <c:v>43859</c:v>
                </c:pt>
                <c:pt idx="19" c:formatCode="yyyy/m/d;@">
                  <c:v>43860</c:v>
                </c:pt>
                <c:pt idx="20" c:formatCode="yyyy/m/d;@">
                  <c:v>43861</c:v>
                </c:pt>
                <c:pt idx="21" c:formatCode="yyyy/m/d;@">
                  <c:v>43862</c:v>
                </c:pt>
                <c:pt idx="22" c:formatCode="yyyy/m/d;@">
                  <c:v>43863</c:v>
                </c:pt>
                <c:pt idx="23" c:formatCode="yyyy/m/d;@">
                  <c:v>43864</c:v>
                </c:pt>
                <c:pt idx="24" c:formatCode="yyyy/m/d;@">
                  <c:v>43865</c:v>
                </c:pt>
                <c:pt idx="25" c:formatCode="yyyy/m/d;@">
                  <c:v>43866</c:v>
                </c:pt>
                <c:pt idx="26" c:formatCode="yyyy/m/d;@">
                  <c:v>43867</c:v>
                </c:pt>
                <c:pt idx="27" c:formatCode="yyyy/m/d;@">
                  <c:v>43868</c:v>
                </c:pt>
                <c:pt idx="28" c:formatCode="yyyy/m/d;@">
                  <c:v>43869</c:v>
                </c:pt>
                <c:pt idx="29" c:formatCode="yyyy/m/d;@">
                  <c:v>43870</c:v>
                </c:pt>
                <c:pt idx="30" c:formatCode="yyyy/m/d;@">
                  <c:v>43871</c:v>
                </c:pt>
                <c:pt idx="31" c:formatCode="yyyy/m/d;@">
                  <c:v>43872</c:v>
                </c:pt>
                <c:pt idx="32" c:formatCode="yyyy/m/d;@">
                  <c:v>43873</c:v>
                </c:pt>
                <c:pt idx="33" c:formatCode="yyyy/m/d;@">
                  <c:v>43874</c:v>
                </c:pt>
                <c:pt idx="34" c:formatCode="yyyy/m/d;@">
                  <c:v>43875</c:v>
                </c:pt>
                <c:pt idx="35" c:formatCode="yyyy/m/d;@">
                  <c:v>43876</c:v>
                </c:pt>
                <c:pt idx="36" c:formatCode="yyyy/m/d;@">
                  <c:v>43877</c:v>
                </c:pt>
                <c:pt idx="37" c:formatCode="yyyy/m/d;@">
                  <c:v>43878</c:v>
                </c:pt>
                <c:pt idx="38" c:formatCode="yyyy/m/d;@">
                  <c:v>43879</c:v>
                </c:pt>
                <c:pt idx="39" c:formatCode="yyyy/m/d;@">
                  <c:v>43880</c:v>
                </c:pt>
                <c:pt idx="40" c:formatCode="yyyy/m/d;@">
                  <c:v>43881</c:v>
                </c:pt>
                <c:pt idx="41" c:formatCode="yyyy/m/d;@">
                  <c:v>43882</c:v>
                </c:pt>
                <c:pt idx="42" c:formatCode="yyyy/m/d;@">
                  <c:v>43883</c:v>
                </c:pt>
                <c:pt idx="43" c:formatCode="yyyy/m/d;@">
                  <c:v>43884</c:v>
                </c:pt>
                <c:pt idx="44" c:formatCode="yyyy/m/d;@">
                  <c:v>43885</c:v>
                </c:pt>
                <c:pt idx="45" c:formatCode="yyyy/m/d;@">
                  <c:v>43886</c:v>
                </c:pt>
                <c:pt idx="46" c:formatCode="yyyy/m/d;@">
                  <c:v>43887</c:v>
                </c:pt>
                <c:pt idx="47" c:formatCode="yyyy/m/d;@">
                  <c:v>43888</c:v>
                </c:pt>
                <c:pt idx="48" c:formatCode="yyyy/m/d;@">
                  <c:v>43889</c:v>
                </c:pt>
                <c:pt idx="49" c:formatCode="yyyy/m/d;@">
                  <c:v>43890</c:v>
                </c:pt>
                <c:pt idx="50" c:formatCode="yyyy/m/d;@">
                  <c:v>43891</c:v>
                </c:pt>
                <c:pt idx="51" c:formatCode="yyyy/m/d;@">
                  <c:v>43892</c:v>
                </c:pt>
                <c:pt idx="52" c:formatCode="yyyy/m/d;@">
                  <c:v>43893</c:v>
                </c:pt>
                <c:pt idx="53" c:formatCode="yyyy/m/d;@">
                  <c:v>43894</c:v>
                </c:pt>
                <c:pt idx="54" c:formatCode="yyyy/m/d;@">
                  <c:v>43895</c:v>
                </c:pt>
                <c:pt idx="55" c:formatCode="yyyy/m/d;@">
                  <c:v>43896</c:v>
                </c:pt>
                <c:pt idx="56" c:formatCode="yyyy/m/d;@">
                  <c:v>43897</c:v>
                </c:pt>
                <c:pt idx="57" c:formatCode="yyyy/m/d;@">
                  <c:v>43898</c:v>
                </c:pt>
                <c:pt idx="58" c:formatCode="yyyy/m/d;@">
                  <c:v>43899</c:v>
                </c:pt>
                <c:pt idx="59" c:formatCode="yyyy/m/d;@">
                  <c:v>43900</c:v>
                </c:pt>
                <c:pt idx="60" c:formatCode="yyyy/m/d;@">
                  <c:v>43901</c:v>
                </c:pt>
                <c:pt idx="61" c:formatCode="yyyy/m/d;@">
                  <c:v>43902</c:v>
                </c:pt>
                <c:pt idx="62" c:formatCode="yyyy/m/d;@">
                  <c:v>43903</c:v>
                </c:pt>
                <c:pt idx="63" c:formatCode="yyyy/m/d;@">
                  <c:v>43904</c:v>
                </c:pt>
                <c:pt idx="64" c:formatCode="yyyy/m/d;@">
                  <c:v>43905</c:v>
                </c:pt>
                <c:pt idx="65" c:formatCode="yyyy/m/d;@">
                  <c:v>43906</c:v>
                </c:pt>
                <c:pt idx="66" c:formatCode="yyyy/m/d;@">
                  <c:v>43907</c:v>
                </c:pt>
                <c:pt idx="67" c:formatCode="yyyy/m/d;@">
                  <c:v>43908</c:v>
                </c:pt>
                <c:pt idx="68" c:formatCode="yyyy/m/d;@">
                  <c:v>43909</c:v>
                </c:pt>
                <c:pt idx="69" c:formatCode="yyyy/m/d;@">
                  <c:v>43910</c:v>
                </c:pt>
                <c:pt idx="70" c:formatCode="yyyy/m/d;@">
                  <c:v>43911</c:v>
                </c:pt>
                <c:pt idx="71" c:formatCode="yyyy/m/d;@">
                  <c:v>43912</c:v>
                </c:pt>
                <c:pt idx="72" c:formatCode="yyyy/m/d;@">
                  <c:v>43913</c:v>
                </c:pt>
                <c:pt idx="73" c:formatCode="yyyy/m/d;@">
                  <c:v>43914</c:v>
                </c:pt>
                <c:pt idx="74" c:formatCode="yyyy/m/d;@">
                  <c:v>43915</c:v>
                </c:pt>
                <c:pt idx="75" c:formatCode="yyyy/m/d;@">
                  <c:v>43916</c:v>
                </c:pt>
                <c:pt idx="76" c:formatCode="yyyy/m/d;@">
                  <c:v>43917</c:v>
                </c:pt>
                <c:pt idx="77" c:formatCode="yyyy/m/d;@">
                  <c:v>43918</c:v>
                </c:pt>
                <c:pt idx="78" c:formatCode="yyyy/m/d;@">
                  <c:v>43919</c:v>
                </c:pt>
                <c:pt idx="79" c:formatCode="yyyy/m/d;@">
                  <c:v>43920</c:v>
                </c:pt>
                <c:pt idx="80" c:formatCode="yyyy/m/d;@">
                  <c:v>43921</c:v>
                </c:pt>
              </c:numCache>
            </c:numRef>
          </c:cat>
          <c:val>
            <c:numRef>
              <c:f>'[2]广东复工时间 '!$V$2:$V$51</c:f>
              <c:numCache>
                <c:formatCode>General</c:formatCode>
                <c:ptCount val="50"/>
                <c:pt idx="0">
                  <c:v>18.9685285714286</c:v>
                </c:pt>
                <c:pt idx="1">
                  <c:v>26.4510955102041</c:v>
                </c:pt>
                <c:pt idx="2">
                  <c:v>35.3873744956268</c:v>
                </c:pt>
                <c:pt idx="3">
                  <c:v>44.0767946284048</c:v>
                </c:pt>
                <c:pt idx="4">
                  <c:v>55.9740924269602</c:v>
                </c:pt>
                <c:pt idx="5">
                  <c:v>72.481509934103</c:v>
                </c:pt>
                <c:pt idx="6">
                  <c:v>93.6808586509106</c:v>
                </c:pt>
                <c:pt idx="7">
                  <c:v>121.022143535458</c:v>
                </c:pt>
                <c:pt idx="8">
                  <c:v>156.023171183129</c:v>
                </c:pt>
                <c:pt idx="9">
                  <c:v>200.6575457375</c:v>
                </c:pt>
                <c:pt idx="10">
                  <c:v>261.431121869165</c:v>
                </c:pt>
                <c:pt idx="11">
                  <c:v>336.070335647647</c:v>
                </c:pt>
                <c:pt idx="12">
                  <c:v>260.347681147617</c:v>
                </c:pt>
                <c:pt idx="13">
                  <c:v>262.103685799083</c:v>
                </c:pt>
                <c:pt idx="14">
                  <c:v>261.860988484142</c:v>
                </c:pt>
                <c:pt idx="15">
                  <c:v>256.645513437179</c:v>
                </c:pt>
                <c:pt idx="16">
                  <c:v>247.196094527783</c:v>
                </c:pt>
                <c:pt idx="17">
                  <c:v>234.37607873571</c:v>
                </c:pt>
                <c:pt idx="18">
                  <c:v>246.160773400821</c:v>
                </c:pt>
                <c:pt idx="19">
                  <c:v>258.538015859627</c:v>
                </c:pt>
                <c:pt idx="20">
                  <c:v>271.537600086244</c:v>
                </c:pt>
                <c:pt idx="21">
                  <c:v>285.190818129549</c:v>
                </c:pt>
                <c:pt idx="22">
                  <c:v>299.53053543807</c:v>
                </c:pt>
                <c:pt idx="23">
                  <c:v>314.59126997231</c:v>
                </c:pt>
                <c:pt idx="24">
                  <c:v>330.409275294916</c:v>
                </c:pt>
                <c:pt idx="25">
                  <c:v>242.915839487105</c:v>
                </c:pt>
                <c:pt idx="26">
                  <c:v>246.260358524285</c:v>
                </c:pt>
                <c:pt idx="27">
                  <c:v>249.650925639736</c:v>
                </c:pt>
                <c:pt idx="28">
                  <c:v>253.088174833592</c:v>
                </c:pt>
                <c:pt idx="29">
                  <c:v>256.572748835037</c:v>
                </c:pt>
                <c:pt idx="30">
                  <c:v>260.105299222497</c:v>
                </c:pt>
                <c:pt idx="31">
                  <c:v>263.686486545472</c:v>
                </c:pt>
                <c:pt idx="32">
                  <c:v>267.316980448053</c:v>
                </c:pt>
                <c:pt idx="33">
                  <c:v>270.997459794142</c:v>
                </c:pt>
                <c:pt idx="34">
                  <c:v>274.728612794385</c:v>
                </c:pt>
                <c:pt idx="35">
                  <c:v>278.511137134868</c:v>
                </c:pt>
                <c:pt idx="36">
                  <c:v>282.345740107572</c:v>
                </c:pt>
                <c:pt idx="37">
                  <c:v>286.233138742631</c:v>
                </c:pt>
                <c:pt idx="38">
                  <c:v>290.174059942409</c:v>
                </c:pt>
                <c:pt idx="39">
                  <c:v>294.169240617421</c:v>
                </c:pt>
                <c:pt idx="40">
                  <c:v>298.21942782413</c:v>
                </c:pt>
                <c:pt idx="41">
                  <c:v>302.325378904638</c:v>
                </c:pt>
                <c:pt idx="42">
                  <c:v>306.487861628301</c:v>
                </c:pt>
                <c:pt idx="43">
                  <c:v>310.707654335293</c:v>
                </c:pt>
                <c:pt idx="44">
                  <c:v>314.985546082146</c:v>
                </c:pt>
                <c:pt idx="45">
                  <c:v>319.3223367893</c:v>
                </c:pt>
                <c:pt idx="46">
                  <c:v>323.718837390675</c:v>
                </c:pt>
                <c:pt idx="47">
                  <c:v>328.175869985309</c:v>
                </c:pt>
                <c:pt idx="48">
                  <c:v>332.694267991081</c:v>
                </c:pt>
                <c:pt idx="49">
                  <c:v>337.274876300552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'[2]广东复工时间 '!$AM$1</c:f>
              <c:strCache>
                <c:ptCount val="1"/>
                <c:pt idx="0">
                  <c:v>新增感染者（隔离力度提升50%）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复工时间!$A$2:$A$82</c:f>
              <c:numCache>
                <c:formatCode>yyyy/m/d;@</c:formatCode>
                <c:ptCount val="81"/>
                <c:pt idx="0" c:formatCode="yyyy/m/d;@">
                  <c:v>43841</c:v>
                </c:pt>
                <c:pt idx="1" c:formatCode="yyyy/m/d;@">
                  <c:v>43842</c:v>
                </c:pt>
                <c:pt idx="2" c:formatCode="yyyy/m/d;@">
                  <c:v>43843</c:v>
                </c:pt>
                <c:pt idx="3" c:formatCode="yyyy/m/d;@">
                  <c:v>43844</c:v>
                </c:pt>
                <c:pt idx="4" c:formatCode="yyyy/m/d;@">
                  <c:v>43845</c:v>
                </c:pt>
                <c:pt idx="5" c:formatCode="yyyy/m/d;@">
                  <c:v>43846</c:v>
                </c:pt>
                <c:pt idx="6" c:formatCode="yyyy/m/d;@">
                  <c:v>43847</c:v>
                </c:pt>
                <c:pt idx="7" c:formatCode="yyyy/m/d;@">
                  <c:v>43848</c:v>
                </c:pt>
                <c:pt idx="8" c:formatCode="yyyy/m/d;@">
                  <c:v>43849</c:v>
                </c:pt>
                <c:pt idx="9" c:formatCode="yyyy/m/d;@">
                  <c:v>43850</c:v>
                </c:pt>
                <c:pt idx="10" c:formatCode="yyyy/m/d;@">
                  <c:v>43851</c:v>
                </c:pt>
                <c:pt idx="11" c:formatCode="yyyy/m/d;@">
                  <c:v>43852</c:v>
                </c:pt>
                <c:pt idx="12" c:formatCode="yyyy/m/d;@">
                  <c:v>43853</c:v>
                </c:pt>
                <c:pt idx="13" c:formatCode="yyyy/m/d;@">
                  <c:v>43854</c:v>
                </c:pt>
                <c:pt idx="14" c:formatCode="yyyy/m/d;@">
                  <c:v>43855</c:v>
                </c:pt>
                <c:pt idx="15" c:formatCode="yyyy/m/d;@">
                  <c:v>43856</c:v>
                </c:pt>
                <c:pt idx="16" c:formatCode="yyyy/m/d;@">
                  <c:v>43857</c:v>
                </c:pt>
                <c:pt idx="17" c:formatCode="yyyy/m/d;@">
                  <c:v>43858</c:v>
                </c:pt>
                <c:pt idx="18" c:formatCode="yyyy/m/d;@">
                  <c:v>43859</c:v>
                </c:pt>
                <c:pt idx="19" c:formatCode="yyyy/m/d;@">
                  <c:v>43860</c:v>
                </c:pt>
                <c:pt idx="20" c:formatCode="yyyy/m/d;@">
                  <c:v>43861</c:v>
                </c:pt>
                <c:pt idx="21" c:formatCode="yyyy/m/d;@">
                  <c:v>43862</c:v>
                </c:pt>
                <c:pt idx="22" c:formatCode="yyyy/m/d;@">
                  <c:v>43863</c:v>
                </c:pt>
                <c:pt idx="23" c:formatCode="yyyy/m/d;@">
                  <c:v>43864</c:v>
                </c:pt>
                <c:pt idx="24" c:formatCode="yyyy/m/d;@">
                  <c:v>43865</c:v>
                </c:pt>
                <c:pt idx="25" c:formatCode="yyyy/m/d;@">
                  <c:v>43866</c:v>
                </c:pt>
                <c:pt idx="26" c:formatCode="yyyy/m/d;@">
                  <c:v>43867</c:v>
                </c:pt>
                <c:pt idx="27" c:formatCode="yyyy/m/d;@">
                  <c:v>43868</c:v>
                </c:pt>
                <c:pt idx="28" c:formatCode="yyyy/m/d;@">
                  <c:v>43869</c:v>
                </c:pt>
                <c:pt idx="29" c:formatCode="yyyy/m/d;@">
                  <c:v>43870</c:v>
                </c:pt>
                <c:pt idx="30" c:formatCode="yyyy/m/d;@">
                  <c:v>43871</c:v>
                </c:pt>
                <c:pt idx="31" c:formatCode="yyyy/m/d;@">
                  <c:v>43872</c:v>
                </c:pt>
                <c:pt idx="32" c:formatCode="yyyy/m/d;@">
                  <c:v>43873</c:v>
                </c:pt>
                <c:pt idx="33" c:formatCode="yyyy/m/d;@">
                  <c:v>43874</c:v>
                </c:pt>
                <c:pt idx="34" c:formatCode="yyyy/m/d;@">
                  <c:v>43875</c:v>
                </c:pt>
                <c:pt idx="35" c:formatCode="yyyy/m/d;@">
                  <c:v>43876</c:v>
                </c:pt>
                <c:pt idx="36" c:formatCode="yyyy/m/d;@">
                  <c:v>43877</c:v>
                </c:pt>
                <c:pt idx="37" c:formatCode="yyyy/m/d;@">
                  <c:v>43878</c:v>
                </c:pt>
                <c:pt idx="38" c:formatCode="yyyy/m/d;@">
                  <c:v>43879</c:v>
                </c:pt>
                <c:pt idx="39" c:formatCode="yyyy/m/d;@">
                  <c:v>43880</c:v>
                </c:pt>
                <c:pt idx="40" c:formatCode="yyyy/m/d;@">
                  <c:v>43881</c:v>
                </c:pt>
                <c:pt idx="41" c:formatCode="yyyy/m/d;@">
                  <c:v>43882</c:v>
                </c:pt>
                <c:pt idx="42" c:formatCode="yyyy/m/d;@">
                  <c:v>43883</c:v>
                </c:pt>
                <c:pt idx="43" c:formatCode="yyyy/m/d;@">
                  <c:v>43884</c:v>
                </c:pt>
                <c:pt idx="44" c:formatCode="yyyy/m/d;@">
                  <c:v>43885</c:v>
                </c:pt>
                <c:pt idx="45" c:formatCode="yyyy/m/d;@">
                  <c:v>43886</c:v>
                </c:pt>
                <c:pt idx="46" c:formatCode="yyyy/m/d;@">
                  <c:v>43887</c:v>
                </c:pt>
                <c:pt idx="47" c:formatCode="yyyy/m/d;@">
                  <c:v>43888</c:v>
                </c:pt>
                <c:pt idx="48" c:formatCode="yyyy/m/d;@">
                  <c:v>43889</c:v>
                </c:pt>
                <c:pt idx="49" c:formatCode="yyyy/m/d;@">
                  <c:v>43890</c:v>
                </c:pt>
                <c:pt idx="50" c:formatCode="yyyy/m/d;@">
                  <c:v>43891</c:v>
                </c:pt>
                <c:pt idx="51" c:formatCode="yyyy/m/d;@">
                  <c:v>43892</c:v>
                </c:pt>
                <c:pt idx="52" c:formatCode="yyyy/m/d;@">
                  <c:v>43893</c:v>
                </c:pt>
                <c:pt idx="53" c:formatCode="yyyy/m/d;@">
                  <c:v>43894</c:v>
                </c:pt>
                <c:pt idx="54" c:formatCode="yyyy/m/d;@">
                  <c:v>43895</c:v>
                </c:pt>
                <c:pt idx="55" c:formatCode="yyyy/m/d;@">
                  <c:v>43896</c:v>
                </c:pt>
                <c:pt idx="56" c:formatCode="yyyy/m/d;@">
                  <c:v>43897</c:v>
                </c:pt>
                <c:pt idx="57" c:formatCode="yyyy/m/d;@">
                  <c:v>43898</c:v>
                </c:pt>
                <c:pt idx="58" c:formatCode="yyyy/m/d;@">
                  <c:v>43899</c:v>
                </c:pt>
                <c:pt idx="59" c:formatCode="yyyy/m/d;@">
                  <c:v>43900</c:v>
                </c:pt>
                <c:pt idx="60" c:formatCode="yyyy/m/d;@">
                  <c:v>43901</c:v>
                </c:pt>
                <c:pt idx="61" c:formatCode="yyyy/m/d;@">
                  <c:v>43902</c:v>
                </c:pt>
                <c:pt idx="62" c:formatCode="yyyy/m/d;@">
                  <c:v>43903</c:v>
                </c:pt>
                <c:pt idx="63" c:formatCode="yyyy/m/d;@">
                  <c:v>43904</c:v>
                </c:pt>
                <c:pt idx="64" c:formatCode="yyyy/m/d;@">
                  <c:v>43905</c:v>
                </c:pt>
                <c:pt idx="65" c:formatCode="yyyy/m/d;@">
                  <c:v>43906</c:v>
                </c:pt>
                <c:pt idx="66" c:formatCode="yyyy/m/d;@">
                  <c:v>43907</c:v>
                </c:pt>
                <c:pt idx="67" c:formatCode="yyyy/m/d;@">
                  <c:v>43908</c:v>
                </c:pt>
                <c:pt idx="68" c:formatCode="yyyy/m/d;@">
                  <c:v>43909</c:v>
                </c:pt>
                <c:pt idx="69" c:formatCode="yyyy/m/d;@">
                  <c:v>43910</c:v>
                </c:pt>
                <c:pt idx="70" c:formatCode="yyyy/m/d;@">
                  <c:v>43911</c:v>
                </c:pt>
                <c:pt idx="71" c:formatCode="yyyy/m/d;@">
                  <c:v>43912</c:v>
                </c:pt>
                <c:pt idx="72" c:formatCode="yyyy/m/d;@">
                  <c:v>43913</c:v>
                </c:pt>
                <c:pt idx="73" c:formatCode="yyyy/m/d;@">
                  <c:v>43914</c:v>
                </c:pt>
                <c:pt idx="74" c:formatCode="yyyy/m/d;@">
                  <c:v>43915</c:v>
                </c:pt>
                <c:pt idx="75" c:formatCode="yyyy/m/d;@">
                  <c:v>43916</c:v>
                </c:pt>
                <c:pt idx="76" c:formatCode="yyyy/m/d;@">
                  <c:v>43917</c:v>
                </c:pt>
                <c:pt idx="77" c:formatCode="yyyy/m/d;@">
                  <c:v>43918</c:v>
                </c:pt>
                <c:pt idx="78" c:formatCode="yyyy/m/d;@">
                  <c:v>43919</c:v>
                </c:pt>
                <c:pt idx="79" c:formatCode="yyyy/m/d;@">
                  <c:v>43920</c:v>
                </c:pt>
                <c:pt idx="80" c:formatCode="yyyy/m/d;@">
                  <c:v>43921</c:v>
                </c:pt>
              </c:numCache>
            </c:numRef>
          </c:cat>
          <c:val>
            <c:numRef>
              <c:f>'[2]广东复工时间 '!$AM$2:$AM$51</c:f>
              <c:numCache>
                <c:formatCode>General</c:formatCode>
                <c:ptCount val="50"/>
                <c:pt idx="0">
                  <c:v>18.9685285714286</c:v>
                </c:pt>
                <c:pt idx="1">
                  <c:v>26.4510955102041</c:v>
                </c:pt>
                <c:pt idx="2">
                  <c:v>35.3873744956268</c:v>
                </c:pt>
                <c:pt idx="3">
                  <c:v>44.0767946284048</c:v>
                </c:pt>
                <c:pt idx="4">
                  <c:v>55.9740924269602</c:v>
                </c:pt>
                <c:pt idx="5">
                  <c:v>72.481509934103</c:v>
                </c:pt>
                <c:pt idx="6">
                  <c:v>93.6808586509106</c:v>
                </c:pt>
                <c:pt idx="7">
                  <c:v>121.022143535458</c:v>
                </c:pt>
                <c:pt idx="8">
                  <c:v>156.023171183129</c:v>
                </c:pt>
                <c:pt idx="9">
                  <c:v>200.6575457375</c:v>
                </c:pt>
                <c:pt idx="10">
                  <c:v>261.431121869165</c:v>
                </c:pt>
                <c:pt idx="11">
                  <c:v>336.070335647647</c:v>
                </c:pt>
                <c:pt idx="12">
                  <c:v>260.347681147617</c:v>
                </c:pt>
                <c:pt idx="13">
                  <c:v>262.103685799083</c:v>
                </c:pt>
                <c:pt idx="14">
                  <c:v>261.860988484142</c:v>
                </c:pt>
                <c:pt idx="15">
                  <c:v>256.645513437179</c:v>
                </c:pt>
                <c:pt idx="16">
                  <c:v>247.196094527783</c:v>
                </c:pt>
                <c:pt idx="17">
                  <c:v>234.37607873571</c:v>
                </c:pt>
                <c:pt idx="18">
                  <c:v>246.160773400821</c:v>
                </c:pt>
                <c:pt idx="19">
                  <c:v>258.538015859627</c:v>
                </c:pt>
                <c:pt idx="20">
                  <c:v>271.537600086244</c:v>
                </c:pt>
                <c:pt idx="21">
                  <c:v>285.190818129549</c:v>
                </c:pt>
                <c:pt idx="22">
                  <c:v>299.53053543807</c:v>
                </c:pt>
                <c:pt idx="23">
                  <c:v>314.59126997231</c:v>
                </c:pt>
                <c:pt idx="24">
                  <c:v>330.409275294916</c:v>
                </c:pt>
                <c:pt idx="25">
                  <c:v>173.511313919361</c:v>
                </c:pt>
                <c:pt idx="26">
                  <c:v>171.676653960384</c:v>
                </c:pt>
                <c:pt idx="27">
                  <c:v>169.861393181144</c:v>
                </c:pt>
                <c:pt idx="28">
                  <c:v>168.065326460156</c:v>
                </c:pt>
                <c:pt idx="29">
                  <c:v>166.288250844833</c:v>
                </c:pt>
                <c:pt idx="30">
                  <c:v>164.52996552855</c:v>
                </c:pt>
                <c:pt idx="31">
                  <c:v>162.790271827957</c:v>
                </c:pt>
                <c:pt idx="32">
                  <c:v>161.068973160526</c:v>
                </c:pt>
                <c:pt idx="33">
                  <c:v>159.365875022335</c:v>
                </c:pt>
                <c:pt idx="34">
                  <c:v>157.680784966094</c:v>
                </c:pt>
                <c:pt idx="35">
                  <c:v>156.013512579397</c:v>
                </c:pt>
                <c:pt idx="36">
                  <c:v>154.363869463203</c:v>
                </c:pt>
                <c:pt idx="37">
                  <c:v>152.731669210553</c:v>
                </c:pt>
                <c:pt idx="38">
                  <c:v>151.1167273855</c:v>
                </c:pt>
                <c:pt idx="39">
                  <c:v>149.518861502272</c:v>
                </c:pt>
                <c:pt idx="40">
                  <c:v>147.937891004651</c:v>
                </c:pt>
                <c:pt idx="41">
                  <c:v>146.373637245568</c:v>
                </c:pt>
                <c:pt idx="42">
                  <c:v>144.825923466921</c:v>
                </c:pt>
                <c:pt idx="43">
                  <c:v>143.294574779595</c:v>
                </c:pt>
                <c:pt idx="44">
                  <c:v>141.779418143706</c:v>
                </c:pt>
                <c:pt idx="45">
                  <c:v>140.280282349044</c:v>
                </c:pt>
                <c:pt idx="46">
                  <c:v>138.796997995729</c:v>
                </c:pt>
                <c:pt idx="47">
                  <c:v>137.329397475066</c:v>
                </c:pt>
                <c:pt idx="48">
                  <c:v>135.877314950609</c:v>
                </c:pt>
                <c:pt idx="49">
                  <c:v>134.440586339419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'[2]广东复工时间 '!$BD$1</c:f>
              <c:strCache>
                <c:ptCount val="1"/>
                <c:pt idx="0">
                  <c:v>新增感染者（隔离力度提升80%）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复工时间!$A$2:$A$82</c:f>
              <c:numCache>
                <c:formatCode>yyyy/m/d;@</c:formatCode>
                <c:ptCount val="81"/>
                <c:pt idx="0" c:formatCode="yyyy/m/d;@">
                  <c:v>43841</c:v>
                </c:pt>
                <c:pt idx="1" c:formatCode="yyyy/m/d;@">
                  <c:v>43842</c:v>
                </c:pt>
                <c:pt idx="2" c:formatCode="yyyy/m/d;@">
                  <c:v>43843</c:v>
                </c:pt>
                <c:pt idx="3" c:formatCode="yyyy/m/d;@">
                  <c:v>43844</c:v>
                </c:pt>
                <c:pt idx="4" c:formatCode="yyyy/m/d;@">
                  <c:v>43845</c:v>
                </c:pt>
                <c:pt idx="5" c:formatCode="yyyy/m/d;@">
                  <c:v>43846</c:v>
                </c:pt>
                <c:pt idx="6" c:formatCode="yyyy/m/d;@">
                  <c:v>43847</c:v>
                </c:pt>
                <c:pt idx="7" c:formatCode="yyyy/m/d;@">
                  <c:v>43848</c:v>
                </c:pt>
                <c:pt idx="8" c:formatCode="yyyy/m/d;@">
                  <c:v>43849</c:v>
                </c:pt>
                <c:pt idx="9" c:formatCode="yyyy/m/d;@">
                  <c:v>43850</c:v>
                </c:pt>
                <c:pt idx="10" c:formatCode="yyyy/m/d;@">
                  <c:v>43851</c:v>
                </c:pt>
                <c:pt idx="11" c:formatCode="yyyy/m/d;@">
                  <c:v>43852</c:v>
                </c:pt>
                <c:pt idx="12" c:formatCode="yyyy/m/d;@">
                  <c:v>43853</c:v>
                </c:pt>
                <c:pt idx="13" c:formatCode="yyyy/m/d;@">
                  <c:v>43854</c:v>
                </c:pt>
                <c:pt idx="14" c:formatCode="yyyy/m/d;@">
                  <c:v>43855</c:v>
                </c:pt>
                <c:pt idx="15" c:formatCode="yyyy/m/d;@">
                  <c:v>43856</c:v>
                </c:pt>
                <c:pt idx="16" c:formatCode="yyyy/m/d;@">
                  <c:v>43857</c:v>
                </c:pt>
                <c:pt idx="17" c:formatCode="yyyy/m/d;@">
                  <c:v>43858</c:v>
                </c:pt>
                <c:pt idx="18" c:formatCode="yyyy/m/d;@">
                  <c:v>43859</c:v>
                </c:pt>
                <c:pt idx="19" c:formatCode="yyyy/m/d;@">
                  <c:v>43860</c:v>
                </c:pt>
                <c:pt idx="20" c:formatCode="yyyy/m/d;@">
                  <c:v>43861</c:v>
                </c:pt>
                <c:pt idx="21" c:formatCode="yyyy/m/d;@">
                  <c:v>43862</c:v>
                </c:pt>
                <c:pt idx="22" c:formatCode="yyyy/m/d;@">
                  <c:v>43863</c:v>
                </c:pt>
                <c:pt idx="23" c:formatCode="yyyy/m/d;@">
                  <c:v>43864</c:v>
                </c:pt>
                <c:pt idx="24" c:formatCode="yyyy/m/d;@">
                  <c:v>43865</c:v>
                </c:pt>
                <c:pt idx="25" c:formatCode="yyyy/m/d;@">
                  <c:v>43866</c:v>
                </c:pt>
                <c:pt idx="26" c:formatCode="yyyy/m/d;@">
                  <c:v>43867</c:v>
                </c:pt>
                <c:pt idx="27" c:formatCode="yyyy/m/d;@">
                  <c:v>43868</c:v>
                </c:pt>
                <c:pt idx="28" c:formatCode="yyyy/m/d;@">
                  <c:v>43869</c:v>
                </c:pt>
                <c:pt idx="29" c:formatCode="yyyy/m/d;@">
                  <c:v>43870</c:v>
                </c:pt>
                <c:pt idx="30" c:formatCode="yyyy/m/d;@">
                  <c:v>43871</c:v>
                </c:pt>
                <c:pt idx="31" c:formatCode="yyyy/m/d;@">
                  <c:v>43872</c:v>
                </c:pt>
                <c:pt idx="32" c:formatCode="yyyy/m/d;@">
                  <c:v>43873</c:v>
                </c:pt>
                <c:pt idx="33" c:formatCode="yyyy/m/d;@">
                  <c:v>43874</c:v>
                </c:pt>
                <c:pt idx="34" c:formatCode="yyyy/m/d;@">
                  <c:v>43875</c:v>
                </c:pt>
                <c:pt idx="35" c:formatCode="yyyy/m/d;@">
                  <c:v>43876</c:v>
                </c:pt>
                <c:pt idx="36" c:formatCode="yyyy/m/d;@">
                  <c:v>43877</c:v>
                </c:pt>
                <c:pt idx="37" c:formatCode="yyyy/m/d;@">
                  <c:v>43878</c:v>
                </c:pt>
                <c:pt idx="38" c:formatCode="yyyy/m/d;@">
                  <c:v>43879</c:v>
                </c:pt>
                <c:pt idx="39" c:formatCode="yyyy/m/d;@">
                  <c:v>43880</c:v>
                </c:pt>
                <c:pt idx="40" c:formatCode="yyyy/m/d;@">
                  <c:v>43881</c:v>
                </c:pt>
                <c:pt idx="41" c:formatCode="yyyy/m/d;@">
                  <c:v>43882</c:v>
                </c:pt>
                <c:pt idx="42" c:formatCode="yyyy/m/d;@">
                  <c:v>43883</c:v>
                </c:pt>
                <c:pt idx="43" c:formatCode="yyyy/m/d;@">
                  <c:v>43884</c:v>
                </c:pt>
                <c:pt idx="44" c:formatCode="yyyy/m/d;@">
                  <c:v>43885</c:v>
                </c:pt>
                <c:pt idx="45" c:formatCode="yyyy/m/d;@">
                  <c:v>43886</c:v>
                </c:pt>
                <c:pt idx="46" c:formatCode="yyyy/m/d;@">
                  <c:v>43887</c:v>
                </c:pt>
                <c:pt idx="47" c:formatCode="yyyy/m/d;@">
                  <c:v>43888</c:v>
                </c:pt>
                <c:pt idx="48" c:formatCode="yyyy/m/d;@">
                  <c:v>43889</c:v>
                </c:pt>
                <c:pt idx="49" c:formatCode="yyyy/m/d;@">
                  <c:v>43890</c:v>
                </c:pt>
                <c:pt idx="50" c:formatCode="yyyy/m/d;@">
                  <c:v>43891</c:v>
                </c:pt>
                <c:pt idx="51" c:formatCode="yyyy/m/d;@">
                  <c:v>43892</c:v>
                </c:pt>
                <c:pt idx="52" c:formatCode="yyyy/m/d;@">
                  <c:v>43893</c:v>
                </c:pt>
                <c:pt idx="53" c:formatCode="yyyy/m/d;@">
                  <c:v>43894</c:v>
                </c:pt>
                <c:pt idx="54" c:formatCode="yyyy/m/d;@">
                  <c:v>43895</c:v>
                </c:pt>
                <c:pt idx="55" c:formatCode="yyyy/m/d;@">
                  <c:v>43896</c:v>
                </c:pt>
                <c:pt idx="56" c:formatCode="yyyy/m/d;@">
                  <c:v>43897</c:v>
                </c:pt>
                <c:pt idx="57" c:formatCode="yyyy/m/d;@">
                  <c:v>43898</c:v>
                </c:pt>
                <c:pt idx="58" c:formatCode="yyyy/m/d;@">
                  <c:v>43899</c:v>
                </c:pt>
                <c:pt idx="59" c:formatCode="yyyy/m/d;@">
                  <c:v>43900</c:v>
                </c:pt>
                <c:pt idx="60" c:formatCode="yyyy/m/d;@">
                  <c:v>43901</c:v>
                </c:pt>
                <c:pt idx="61" c:formatCode="yyyy/m/d;@">
                  <c:v>43902</c:v>
                </c:pt>
                <c:pt idx="62" c:formatCode="yyyy/m/d;@">
                  <c:v>43903</c:v>
                </c:pt>
                <c:pt idx="63" c:formatCode="yyyy/m/d;@">
                  <c:v>43904</c:v>
                </c:pt>
                <c:pt idx="64" c:formatCode="yyyy/m/d;@">
                  <c:v>43905</c:v>
                </c:pt>
                <c:pt idx="65" c:formatCode="yyyy/m/d;@">
                  <c:v>43906</c:v>
                </c:pt>
                <c:pt idx="66" c:formatCode="yyyy/m/d;@">
                  <c:v>43907</c:v>
                </c:pt>
                <c:pt idx="67" c:formatCode="yyyy/m/d;@">
                  <c:v>43908</c:v>
                </c:pt>
                <c:pt idx="68" c:formatCode="yyyy/m/d;@">
                  <c:v>43909</c:v>
                </c:pt>
                <c:pt idx="69" c:formatCode="yyyy/m/d;@">
                  <c:v>43910</c:v>
                </c:pt>
                <c:pt idx="70" c:formatCode="yyyy/m/d;@">
                  <c:v>43911</c:v>
                </c:pt>
                <c:pt idx="71" c:formatCode="yyyy/m/d;@">
                  <c:v>43912</c:v>
                </c:pt>
                <c:pt idx="72" c:formatCode="yyyy/m/d;@">
                  <c:v>43913</c:v>
                </c:pt>
                <c:pt idx="73" c:formatCode="yyyy/m/d;@">
                  <c:v>43914</c:v>
                </c:pt>
                <c:pt idx="74" c:formatCode="yyyy/m/d;@">
                  <c:v>43915</c:v>
                </c:pt>
                <c:pt idx="75" c:formatCode="yyyy/m/d;@">
                  <c:v>43916</c:v>
                </c:pt>
                <c:pt idx="76" c:formatCode="yyyy/m/d;@">
                  <c:v>43917</c:v>
                </c:pt>
                <c:pt idx="77" c:formatCode="yyyy/m/d;@">
                  <c:v>43918</c:v>
                </c:pt>
                <c:pt idx="78" c:formatCode="yyyy/m/d;@">
                  <c:v>43919</c:v>
                </c:pt>
                <c:pt idx="79" c:formatCode="yyyy/m/d;@">
                  <c:v>43920</c:v>
                </c:pt>
                <c:pt idx="80" c:formatCode="yyyy/m/d;@">
                  <c:v>43921</c:v>
                </c:pt>
              </c:numCache>
            </c:numRef>
          </c:cat>
          <c:val>
            <c:numRef>
              <c:f>'[2]广东复工时间 '!$BD$2:$BD$51</c:f>
              <c:numCache>
                <c:formatCode>General</c:formatCode>
                <c:ptCount val="50"/>
                <c:pt idx="0">
                  <c:v>18.9685285714286</c:v>
                </c:pt>
                <c:pt idx="1">
                  <c:v>26.4510955102041</c:v>
                </c:pt>
                <c:pt idx="2">
                  <c:v>35.3873744956268</c:v>
                </c:pt>
                <c:pt idx="3">
                  <c:v>44.0767946284048</c:v>
                </c:pt>
                <c:pt idx="4">
                  <c:v>55.9740924269602</c:v>
                </c:pt>
                <c:pt idx="5">
                  <c:v>72.481509934103</c:v>
                </c:pt>
                <c:pt idx="6">
                  <c:v>93.6808586509106</c:v>
                </c:pt>
                <c:pt idx="7">
                  <c:v>121.022143535458</c:v>
                </c:pt>
                <c:pt idx="8">
                  <c:v>156.023171183129</c:v>
                </c:pt>
                <c:pt idx="9">
                  <c:v>200.6575457375</c:v>
                </c:pt>
                <c:pt idx="10">
                  <c:v>261.431121869165</c:v>
                </c:pt>
                <c:pt idx="11">
                  <c:v>336.070335647647</c:v>
                </c:pt>
                <c:pt idx="12">
                  <c:v>260.347681147617</c:v>
                </c:pt>
                <c:pt idx="13">
                  <c:v>262.103685799083</c:v>
                </c:pt>
                <c:pt idx="14">
                  <c:v>261.860988484142</c:v>
                </c:pt>
                <c:pt idx="15">
                  <c:v>256.645513437179</c:v>
                </c:pt>
                <c:pt idx="16">
                  <c:v>247.196094527783</c:v>
                </c:pt>
                <c:pt idx="17">
                  <c:v>234.37607873571</c:v>
                </c:pt>
                <c:pt idx="18">
                  <c:v>246.160773400821</c:v>
                </c:pt>
                <c:pt idx="19">
                  <c:v>258.538015859627</c:v>
                </c:pt>
                <c:pt idx="20">
                  <c:v>271.537600086244</c:v>
                </c:pt>
                <c:pt idx="21">
                  <c:v>285.190818129549</c:v>
                </c:pt>
                <c:pt idx="22">
                  <c:v>299.53053543807</c:v>
                </c:pt>
                <c:pt idx="23">
                  <c:v>314.59126997231</c:v>
                </c:pt>
                <c:pt idx="24">
                  <c:v>330.409275294916</c:v>
                </c:pt>
                <c:pt idx="25">
                  <c:v>69.4045255677443</c:v>
                </c:pt>
                <c:pt idx="26">
                  <c:v>66.136500307119</c:v>
                </c:pt>
                <c:pt idx="27">
                  <c:v>63.0223553448852</c:v>
                </c:pt>
                <c:pt idx="28">
                  <c:v>60.0548449762687</c:v>
                </c:pt>
                <c:pt idx="29">
                  <c:v>57.2270646723198</c:v>
                </c:pt>
                <c:pt idx="30">
                  <c:v>54.5324350150933</c:v>
                </c:pt>
                <c:pt idx="31">
                  <c:v>51.9646863892665</c:v>
                </c:pt>
                <c:pt idx="32">
                  <c:v>49.5178443945779</c:v>
                </c:pt>
                <c:pt idx="33">
                  <c:v>47.1862159451443</c:v>
                </c:pt>
                <c:pt idx="34">
                  <c:v>44.9643760233147</c:v>
                </c:pt>
                <c:pt idx="35">
                  <c:v>42.8471550572407</c:v>
                </c:pt>
                <c:pt idx="36">
                  <c:v>40.8296268927939</c:v>
                </c:pt>
                <c:pt idx="37">
                  <c:v>38.9070973318459</c:v>
                </c:pt>
                <c:pt idx="38">
                  <c:v>37.0750932102419</c:v>
                </c:pt>
                <c:pt idx="39">
                  <c:v>35.3293519900552</c:v>
                </c:pt>
                <c:pt idx="40">
                  <c:v>33.6658118419084</c:v>
                </c:pt>
                <c:pt idx="41">
                  <c:v>32.0806021942835</c:v>
                </c:pt>
                <c:pt idx="42">
                  <c:v>30.5700347278341</c:v>
                </c:pt>
                <c:pt idx="43">
                  <c:v>29.1305947937445</c:v>
                </c:pt>
                <c:pt idx="44">
                  <c:v>27.7589332361696</c:v>
                </c:pt>
                <c:pt idx="45">
                  <c:v>26.4518585997287</c:v>
                </c:pt>
                <c:pt idx="46">
                  <c:v>25.2063297039217</c:v>
                </c:pt>
                <c:pt idx="47">
                  <c:v>24.0194485671914</c:v>
                </c:pt>
                <c:pt idx="48">
                  <c:v>22.8884536641681</c:v>
                </c:pt>
                <c:pt idx="49">
                  <c:v>21.8107135004068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058937"/>
        <c:axId val="211429684"/>
      </c:lineChart>
      <c:dateAx>
        <c:axId val="400589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684"/>
        <c:crosses val="autoZero"/>
        <c:auto val="1"/>
        <c:lblOffset val="100"/>
        <c:baseTimeUnit val="days"/>
      </c:dateAx>
      <c:valAx>
        <c:axId val="211429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589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'感染者数量（R0=4.4，α=0.0011）'!$F$1</c:f>
              <c:strCache>
                <c:ptCount val="1"/>
                <c:pt idx="0">
                  <c:v>总感染者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'感染者数量（R0=4.4，α=0.0011）'!$A$2:$A$13</c:f>
              <c:numCache>
                <c:formatCode>yyyy/m/d</c:formatCode>
                <c:ptCount val="12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</c:numCache>
            </c:numRef>
          </c:cat>
          <c:val>
            <c:numRef>
              <c:f>'感染者数量（R0=4.4，α=0.0011）'!$F$2:$F$13</c:f>
              <c:numCache>
                <c:formatCode>0_ </c:formatCode>
                <c:ptCount val="12"/>
                <c:pt idx="0">
                  <c:v>7.82782452999105</c:v>
                </c:pt>
                <c:pt idx="1">
                  <c:v>19.4873018928252</c:v>
                </c:pt>
                <c:pt idx="2">
                  <c:v>34.3924102588932</c:v>
                </c:pt>
                <c:pt idx="3">
                  <c:v>53.0404460761202</c:v>
                </c:pt>
                <c:pt idx="4">
                  <c:v>76.7502719203309</c:v>
                </c:pt>
                <c:pt idx="5">
                  <c:v>107.058957744015</c:v>
                </c:pt>
                <c:pt idx="6">
                  <c:v>145.113764096856</c:v>
                </c:pt>
                <c:pt idx="7">
                  <c:v>193.567574575276</c:v>
                </c:pt>
                <c:pt idx="8">
                  <c:v>255.269006879601</c:v>
                </c:pt>
                <c:pt idx="9">
                  <c:v>332.94993781483</c:v>
                </c:pt>
                <c:pt idx="10">
                  <c:v>431.838351103561</c:v>
                </c:pt>
                <c:pt idx="11">
                  <c:v>555.580354478365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'感染者数量（R0=4.4，α=0.0011）'!$G$1</c:f>
              <c:strCache>
                <c:ptCount val="1"/>
                <c:pt idx="0">
                  <c:v>存量感染者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'感染者数量（R0=4.4，α=0.0011）'!$A$2:$A$13</c:f>
              <c:numCache>
                <c:formatCode>yyyy/m/d</c:formatCode>
                <c:ptCount val="12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</c:numCache>
            </c:numRef>
          </c:cat>
          <c:val>
            <c:numRef>
              <c:f>'感染者数量（R0=4.4，α=0.0011）'!$G$2:$G$13</c:f>
              <c:numCache>
                <c:formatCode>0_ </c:formatCode>
                <c:ptCount val="12"/>
                <c:pt idx="0">
                  <c:v>7.82782452999105</c:v>
                </c:pt>
                <c:pt idx="1">
                  <c:v>18.9281715692544</c:v>
                </c:pt>
                <c:pt idx="2">
                  <c:v>32.4812676803756</c:v>
                </c:pt>
                <c:pt idx="3">
                  <c:v>48.8092129490044</c:v>
                </c:pt>
                <c:pt idx="4">
                  <c:v>69.0326664397148</c:v>
                </c:pt>
                <c:pt idx="5">
                  <c:v>94.4104475177046</c:v>
                </c:pt>
                <c:pt idx="6">
                  <c:v>125.721650476424</c:v>
                </c:pt>
                <c:pt idx="7">
                  <c:v>165.195343063671</c:v>
                </c:pt>
                <c:pt idx="8">
                  <c:v>215.097108006305</c:v>
                </c:pt>
                <c:pt idx="9">
                  <c:v>277.413959798226</c:v>
                </c:pt>
                <c:pt idx="10">
                  <c:v>356.487090244227</c:v>
                </c:pt>
                <c:pt idx="11">
                  <c:v>454.765730030158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'感染者数量（R0=4.4，α=0.0011）'!$I$1</c:f>
              <c:strCache>
                <c:ptCount val="1"/>
                <c:pt idx="0">
                  <c:v>总隔离态人群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'感染者数量（R0=4.4，α=0.0011）'!$A$2:$A$13</c:f>
              <c:numCache>
                <c:formatCode>yyyy/m/d</c:formatCode>
                <c:ptCount val="12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</c:numCache>
            </c:numRef>
          </c:cat>
          <c:val>
            <c:numRef>
              <c:f>'感染者数量（R0=4.4，α=0.0011）'!$I$2:$I$13</c:f>
              <c:numCache>
                <c:formatCode>0_ </c:formatCode>
                <c:ptCount val="12"/>
                <c:pt idx="0">
                  <c:v>0</c:v>
                </c:pt>
                <c:pt idx="1">
                  <c:v>0.559130323570789</c:v>
                </c:pt>
                <c:pt idx="2">
                  <c:v>1.91114257851753</c:v>
                </c:pt>
                <c:pt idx="3">
                  <c:v>4.23123312711579</c:v>
                </c:pt>
                <c:pt idx="4">
                  <c:v>7.7176054806161</c:v>
                </c:pt>
                <c:pt idx="5">
                  <c:v>12.64851022631</c:v>
                </c:pt>
                <c:pt idx="6">
                  <c:v>19.3921136204318</c:v>
                </c:pt>
                <c:pt idx="7">
                  <c:v>28.3722315116049</c:v>
                </c:pt>
                <c:pt idx="8">
                  <c:v>40.1718988732957</c:v>
                </c:pt>
                <c:pt idx="9">
                  <c:v>55.5359780166032</c:v>
                </c:pt>
                <c:pt idx="10">
                  <c:v>75.3512608593336</c:v>
                </c:pt>
                <c:pt idx="11">
                  <c:v>100.814624448207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7878048"/>
        <c:axId val="207878608"/>
      </c:lineChart>
      <c:dateAx>
        <c:axId val="207878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878608"/>
        <c:crosses val="autoZero"/>
        <c:auto val="1"/>
        <c:lblOffset val="100"/>
        <c:baseTimeUnit val="days"/>
      </c:dateAx>
      <c:valAx>
        <c:axId val="2078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8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4461923142282"/>
          <c:y val="0.0512104283054004"/>
          <c:w val="0.881217682615979"/>
          <c:h val="0.597625698324022"/>
        </c:manualLayout>
      </c:layout>
      <c:lineChart>
        <c:grouping val="standard"/>
        <c:varyColors val="0"/>
        <c:ser>
          <c:idx val="0"/>
          <c:order val="0"/>
          <c:tx>
            <c:strRef>
              <c:f>'感染者数量（R0=4.4，α=0.0011）'!$G$1</c:f>
              <c:strCache>
                <c:ptCount val="1"/>
                <c:pt idx="0">
                  <c:v>存量感染者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'感染者数量（R0=4.4，α=0.0011）'!$A$2:$A$13</c:f>
              <c:numCache>
                <c:formatCode>yyyy/m/d</c:formatCode>
                <c:ptCount val="12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</c:numCache>
            </c:numRef>
          </c:cat>
          <c:val>
            <c:numRef>
              <c:f>'感染者数量（R0=4.4，α=0.0011）'!$G$2:$G$13</c:f>
              <c:numCache>
                <c:formatCode>0_ </c:formatCode>
                <c:ptCount val="12"/>
                <c:pt idx="0">
                  <c:v>7.82782452999105</c:v>
                </c:pt>
                <c:pt idx="1">
                  <c:v>18.9281715692544</c:v>
                </c:pt>
                <c:pt idx="2">
                  <c:v>32.4812676803756</c:v>
                </c:pt>
                <c:pt idx="3">
                  <c:v>48.8092129490044</c:v>
                </c:pt>
                <c:pt idx="4">
                  <c:v>69.0326664397148</c:v>
                </c:pt>
                <c:pt idx="5">
                  <c:v>94.4104475177046</c:v>
                </c:pt>
                <c:pt idx="6">
                  <c:v>125.721650476424</c:v>
                </c:pt>
                <c:pt idx="7">
                  <c:v>165.195343063671</c:v>
                </c:pt>
                <c:pt idx="8">
                  <c:v>215.097108006305</c:v>
                </c:pt>
                <c:pt idx="9">
                  <c:v>277.413959798226</c:v>
                </c:pt>
                <c:pt idx="10">
                  <c:v>356.487090244227</c:v>
                </c:pt>
                <c:pt idx="11">
                  <c:v>454.765730030158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'感染者数量（R0=4.4，α=0.0011）'!$N$1</c:f>
              <c:strCache>
                <c:ptCount val="1"/>
                <c:pt idx="0">
                  <c:v>确诊人数倒推10天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'感染者数量（R0=4.4，α=0.0011）'!$A$2:$A$13</c:f>
              <c:numCache>
                <c:formatCode>yyyy/m/d</c:formatCode>
                <c:ptCount val="12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</c:numCache>
            </c:numRef>
          </c:cat>
          <c:val>
            <c:numRef>
              <c:f>'感染者数量（R0=4.4，α=0.0011）'!$N$2:$N$13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25</c:v>
                </c:pt>
                <c:pt idx="4">
                  <c:v>41</c:v>
                </c:pt>
                <c:pt idx="5">
                  <c:v>66</c:v>
                </c:pt>
                <c:pt idx="6">
                  <c:v>87</c:v>
                </c:pt>
                <c:pt idx="7">
                  <c:v>105</c:v>
                </c:pt>
                <c:pt idx="8">
                  <c:v>139</c:v>
                </c:pt>
                <c:pt idx="9">
                  <c:v>175</c:v>
                </c:pt>
                <c:pt idx="10">
                  <c:v>205</c:v>
                </c:pt>
                <c:pt idx="11">
                  <c:v>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7881968"/>
        <c:axId val="207882528"/>
      </c:lineChart>
      <c:dateAx>
        <c:axId val="207881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882528"/>
        <c:crosses val="autoZero"/>
        <c:auto val="1"/>
        <c:lblOffset val="100"/>
        <c:baseTimeUnit val="days"/>
      </c:dateAx>
      <c:valAx>
        <c:axId val="20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855398279212"/>
          <c:y val="0.8943202979515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6663324141389"/>
          <c:y val="0.0968265416516408"/>
          <c:w val="0.917573326648283"/>
          <c:h val="0.705625676163"/>
        </c:manualLayout>
      </c:layout>
      <c:lineChart>
        <c:grouping val="standard"/>
        <c:varyColors val="0"/>
        <c:ser>
          <c:idx val="0"/>
          <c:order val="0"/>
          <c:tx>
            <c:strRef>
              <c:f>R值变化情况!$D$2</c:f>
              <c:strCache>
                <c:ptCount val="1"/>
                <c:pt idx="0">
                  <c:v>σ=0.05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R值变化情况!$C$4:$C$10</c:f>
              <c:numCache>
                <c:formatCode>yyyy/m/d</c:formatCode>
                <c:ptCount val="7"/>
                <c:pt idx="0" c:formatCode="yyyy/m/d">
                  <c:v>43852</c:v>
                </c:pt>
                <c:pt idx="1" c:formatCode="yyyy/m/d">
                  <c:v>43853</c:v>
                </c:pt>
                <c:pt idx="2" c:formatCode="yyyy/m/d">
                  <c:v>43854</c:v>
                </c:pt>
                <c:pt idx="3" c:formatCode="yyyy/m/d">
                  <c:v>43855</c:v>
                </c:pt>
                <c:pt idx="4" c:formatCode="yyyy/m/d">
                  <c:v>43856</c:v>
                </c:pt>
                <c:pt idx="5" c:formatCode="yyyy/m/d">
                  <c:v>43857</c:v>
                </c:pt>
                <c:pt idx="6" c:formatCode="yyyy/m/d">
                  <c:v>43858</c:v>
                </c:pt>
              </c:numCache>
            </c:numRef>
          </c:cat>
          <c:val>
            <c:numRef>
              <c:f>R值变化情况!$D$4:$D$10</c:f>
              <c:numCache>
                <c:formatCode>0.00_ </c:formatCode>
                <c:ptCount val="7"/>
                <c:pt idx="0">
                  <c:v>4.4</c:v>
                </c:pt>
                <c:pt idx="1">
                  <c:v>2.98571428571429</c:v>
                </c:pt>
                <c:pt idx="2">
                  <c:v>2.83642857142857</c:v>
                </c:pt>
                <c:pt idx="3">
                  <c:v>2.69460714285714</c:v>
                </c:pt>
                <c:pt idx="4">
                  <c:v>2.55987678571428</c:v>
                </c:pt>
                <c:pt idx="5">
                  <c:v>2.43188294642857</c:v>
                </c:pt>
                <c:pt idx="6">
                  <c:v>2.31028879910714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R值变化情况!$E$2</c:f>
              <c:strCache>
                <c:ptCount val="1"/>
                <c:pt idx="0">
                  <c:v>σ=0.1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R值变化情况!$C$4:$C$10</c:f>
              <c:numCache>
                <c:formatCode>yyyy/m/d</c:formatCode>
                <c:ptCount val="7"/>
                <c:pt idx="0" c:formatCode="yyyy/m/d">
                  <c:v>43852</c:v>
                </c:pt>
                <c:pt idx="1" c:formatCode="yyyy/m/d">
                  <c:v>43853</c:v>
                </c:pt>
                <c:pt idx="2" c:formatCode="yyyy/m/d">
                  <c:v>43854</c:v>
                </c:pt>
                <c:pt idx="3" c:formatCode="yyyy/m/d">
                  <c:v>43855</c:v>
                </c:pt>
                <c:pt idx="4" c:formatCode="yyyy/m/d">
                  <c:v>43856</c:v>
                </c:pt>
                <c:pt idx="5" c:formatCode="yyyy/m/d">
                  <c:v>43857</c:v>
                </c:pt>
                <c:pt idx="6" c:formatCode="yyyy/m/d">
                  <c:v>43858</c:v>
                </c:pt>
              </c:numCache>
            </c:numRef>
          </c:cat>
          <c:val>
            <c:numRef>
              <c:f>R值变化情况!$E$4:$E$10</c:f>
              <c:numCache>
                <c:formatCode>0.00_ </c:formatCode>
                <c:ptCount val="7"/>
                <c:pt idx="0">
                  <c:v>4.4</c:v>
                </c:pt>
                <c:pt idx="1">
                  <c:v>2.82857142857143</c:v>
                </c:pt>
                <c:pt idx="2">
                  <c:v>2.54571428571429</c:v>
                </c:pt>
                <c:pt idx="3">
                  <c:v>2.29114285714286</c:v>
                </c:pt>
                <c:pt idx="4">
                  <c:v>2.06202857142857</c:v>
                </c:pt>
                <c:pt idx="5">
                  <c:v>1.85582571428571</c:v>
                </c:pt>
                <c:pt idx="6">
                  <c:v>1.67024314285714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R值变化情况!$F$2</c:f>
              <c:strCache>
                <c:ptCount val="1"/>
                <c:pt idx="0">
                  <c:v>σ=0.015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R值变化情况!$C$4:$C$10</c:f>
              <c:numCache>
                <c:formatCode>yyyy/m/d</c:formatCode>
                <c:ptCount val="7"/>
                <c:pt idx="0" c:formatCode="yyyy/m/d">
                  <c:v>43852</c:v>
                </c:pt>
                <c:pt idx="1" c:formatCode="yyyy/m/d">
                  <c:v>43853</c:v>
                </c:pt>
                <c:pt idx="2" c:formatCode="yyyy/m/d">
                  <c:v>43854</c:v>
                </c:pt>
                <c:pt idx="3" c:formatCode="yyyy/m/d">
                  <c:v>43855</c:v>
                </c:pt>
                <c:pt idx="4" c:formatCode="yyyy/m/d">
                  <c:v>43856</c:v>
                </c:pt>
                <c:pt idx="5" c:formatCode="yyyy/m/d">
                  <c:v>43857</c:v>
                </c:pt>
                <c:pt idx="6" c:formatCode="yyyy/m/d">
                  <c:v>43858</c:v>
                </c:pt>
              </c:numCache>
            </c:numRef>
          </c:cat>
          <c:val>
            <c:numRef>
              <c:f>R值变化情况!$F$4:$F$10</c:f>
              <c:numCache>
                <c:formatCode>0.00_ </c:formatCode>
                <c:ptCount val="7"/>
                <c:pt idx="0">
                  <c:v>4.4</c:v>
                </c:pt>
                <c:pt idx="1">
                  <c:v>2.67142857142857</c:v>
                </c:pt>
                <c:pt idx="2">
                  <c:v>2.27071428571429</c:v>
                </c:pt>
                <c:pt idx="3">
                  <c:v>1.93010714285714</c:v>
                </c:pt>
                <c:pt idx="4">
                  <c:v>1.64059107142857</c:v>
                </c:pt>
                <c:pt idx="5">
                  <c:v>1.39450241071429</c:v>
                </c:pt>
                <c:pt idx="6">
                  <c:v>1.18532704910714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R值变化情况!$G$2</c:f>
              <c:strCache>
                <c:ptCount val="1"/>
                <c:pt idx="0">
                  <c:v>σ=0.2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R值变化情况!$C$4:$C$10</c:f>
              <c:numCache>
                <c:formatCode>yyyy/m/d</c:formatCode>
                <c:ptCount val="7"/>
                <c:pt idx="0" c:formatCode="yyyy/m/d">
                  <c:v>43852</c:v>
                </c:pt>
                <c:pt idx="1" c:formatCode="yyyy/m/d">
                  <c:v>43853</c:v>
                </c:pt>
                <c:pt idx="2" c:formatCode="yyyy/m/d">
                  <c:v>43854</c:v>
                </c:pt>
                <c:pt idx="3" c:formatCode="yyyy/m/d">
                  <c:v>43855</c:v>
                </c:pt>
                <c:pt idx="4" c:formatCode="yyyy/m/d">
                  <c:v>43856</c:v>
                </c:pt>
                <c:pt idx="5" c:formatCode="yyyy/m/d">
                  <c:v>43857</c:v>
                </c:pt>
                <c:pt idx="6" c:formatCode="yyyy/m/d">
                  <c:v>43858</c:v>
                </c:pt>
              </c:numCache>
            </c:numRef>
          </c:cat>
          <c:val>
            <c:numRef>
              <c:f>R值变化情况!$G$4:$G$10</c:f>
              <c:numCache>
                <c:formatCode>0.00_ </c:formatCode>
                <c:ptCount val="7"/>
                <c:pt idx="0">
                  <c:v>4.4</c:v>
                </c:pt>
                <c:pt idx="1">
                  <c:v>2.51428571428571</c:v>
                </c:pt>
                <c:pt idx="2">
                  <c:v>2.01142857142857</c:v>
                </c:pt>
                <c:pt idx="3">
                  <c:v>1.60914285714286</c:v>
                </c:pt>
                <c:pt idx="4">
                  <c:v>1.28731428571429</c:v>
                </c:pt>
                <c:pt idx="5">
                  <c:v>1.02985142857143</c:v>
                </c:pt>
                <c:pt idx="6">
                  <c:v>0.823881142857143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R值变化情况!$H$2</c:f>
              <c:strCache>
                <c:ptCount val="1"/>
                <c:pt idx="0">
                  <c:v>σ=0.3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R值变化情况!$C$4:$C$10</c:f>
              <c:numCache>
                <c:formatCode>yyyy/m/d</c:formatCode>
                <c:ptCount val="7"/>
                <c:pt idx="0" c:formatCode="yyyy/m/d">
                  <c:v>43852</c:v>
                </c:pt>
                <c:pt idx="1" c:formatCode="yyyy/m/d">
                  <c:v>43853</c:v>
                </c:pt>
                <c:pt idx="2" c:formatCode="yyyy/m/d">
                  <c:v>43854</c:v>
                </c:pt>
                <c:pt idx="3" c:formatCode="yyyy/m/d">
                  <c:v>43855</c:v>
                </c:pt>
                <c:pt idx="4" c:formatCode="yyyy/m/d">
                  <c:v>43856</c:v>
                </c:pt>
                <c:pt idx="5" c:formatCode="yyyy/m/d">
                  <c:v>43857</c:v>
                </c:pt>
                <c:pt idx="6" c:formatCode="yyyy/m/d">
                  <c:v>43858</c:v>
                </c:pt>
              </c:numCache>
            </c:numRef>
          </c:cat>
          <c:val>
            <c:numRef>
              <c:f>R值变化情况!$H$4:$H$10</c:f>
              <c:numCache>
                <c:formatCode>0.00_ </c:formatCode>
                <c:ptCount val="7"/>
                <c:pt idx="0">
                  <c:v>4.4</c:v>
                </c:pt>
                <c:pt idx="1">
                  <c:v>2.2</c:v>
                </c:pt>
                <c:pt idx="2">
                  <c:v>1.54</c:v>
                </c:pt>
                <c:pt idx="3">
                  <c:v>1.078</c:v>
                </c:pt>
                <c:pt idx="4">
                  <c:v>0.7546</c:v>
                </c:pt>
                <c:pt idx="5">
                  <c:v>0.52822</c:v>
                </c:pt>
                <c:pt idx="6">
                  <c:v>0.369754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12141280"/>
        <c:axId val="212141840"/>
      </c:lineChart>
      <c:dateAx>
        <c:axId val="212141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141840"/>
        <c:crosses val="autoZero"/>
        <c:auto val="1"/>
        <c:lblOffset val="100"/>
        <c:baseTimeUnit val="days"/>
      </c:dateAx>
      <c:valAx>
        <c:axId val="2121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1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967410378541"/>
          <c:y val="0.005409304002884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R值优化!$E$1</c:f>
              <c:strCache>
                <c:ptCount val="1"/>
                <c:pt idx="0">
                  <c:v>新增感染者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R值优化!$A$2:$A$27</c:f>
              <c:numCache>
                <c:formatCode>yyyy/m/d</c:formatCode>
                <c:ptCount val="26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</c:numCache>
            </c:numRef>
          </c:cat>
          <c:val>
            <c:numRef>
              <c:f>R值优化!$E$2:$E$27</c:f>
              <c:numCache>
                <c:formatCode>0_ </c:formatCode>
                <c:ptCount val="26"/>
                <c:pt idx="0">
                  <c:v>7.82782452999105</c:v>
                </c:pt>
                <c:pt idx="1">
                  <c:v>11.6594773628341</c:v>
                </c:pt>
                <c:pt idx="2">
                  <c:v>14.905108366068</c:v>
                </c:pt>
                <c:pt idx="3">
                  <c:v>18.648035817227</c:v>
                </c:pt>
                <c:pt idx="4">
                  <c:v>23.7098258442107</c:v>
                </c:pt>
                <c:pt idx="5">
                  <c:v>30.3086858236838</c:v>
                </c:pt>
                <c:pt idx="6">
                  <c:v>38.0548063528411</c:v>
                </c:pt>
                <c:pt idx="7">
                  <c:v>48.4538104784198</c:v>
                </c:pt>
                <c:pt idx="8">
                  <c:v>61.7014323043255</c:v>
                </c:pt>
                <c:pt idx="9">
                  <c:v>77.6809309352285</c:v>
                </c:pt>
                <c:pt idx="10">
                  <c:v>98.8884132887313</c:v>
                </c:pt>
                <c:pt idx="11">
                  <c:v>123.742003374804</c:v>
                </c:pt>
                <c:pt idx="12">
                  <c:v>89.4937590833968</c:v>
                </c:pt>
                <c:pt idx="13">
                  <c:v>84.9715640256821</c:v>
                </c:pt>
                <c:pt idx="14">
                  <c:v>79.9887898924908</c:v>
                </c:pt>
                <c:pt idx="15">
                  <c:v>73.6992056544911</c:v>
                </c:pt>
                <c:pt idx="16">
                  <c:v>66.637163059818</c:v>
                </c:pt>
                <c:pt idx="17">
                  <c:v>59.2666026839034</c:v>
                </c:pt>
                <c:pt idx="18">
                  <c:v>60.4159388477274</c:v>
                </c:pt>
                <c:pt idx="19">
                  <c:v>61.5875636793281</c:v>
                </c:pt>
                <c:pt idx="20">
                  <c:v>62.7819094149187</c:v>
                </c:pt>
                <c:pt idx="21">
                  <c:v>63.9994166729159</c:v>
                </c:pt>
                <c:pt idx="22">
                  <c:v>65.2405346164926</c:v>
                </c:pt>
                <c:pt idx="23">
                  <c:v>66.5057211192835</c:v>
                </c:pt>
                <c:pt idx="24">
                  <c:v>67.795442934304</c:v>
                </c:pt>
                <c:pt idx="25">
                  <c:v>69.1101758661449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R值优化!$F$1</c:f>
              <c:strCache>
                <c:ptCount val="1"/>
                <c:pt idx="0">
                  <c:v>总感染者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R值优化!$A$2:$A$27</c:f>
              <c:numCache>
                <c:formatCode>yyyy/m/d</c:formatCode>
                <c:ptCount val="26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</c:numCache>
            </c:numRef>
          </c:cat>
          <c:val>
            <c:numRef>
              <c:f>R值优化!$F$2:$F$27</c:f>
              <c:numCache>
                <c:formatCode>0_ </c:formatCode>
                <c:ptCount val="26"/>
                <c:pt idx="0">
                  <c:v>7.82782452999105</c:v>
                </c:pt>
                <c:pt idx="1">
                  <c:v>19.4873018928252</c:v>
                </c:pt>
                <c:pt idx="2">
                  <c:v>34.3924102588932</c:v>
                </c:pt>
                <c:pt idx="3">
                  <c:v>53.0404460761202</c:v>
                </c:pt>
                <c:pt idx="4">
                  <c:v>76.7502719203309</c:v>
                </c:pt>
                <c:pt idx="5">
                  <c:v>107.058957744015</c:v>
                </c:pt>
                <c:pt idx="6">
                  <c:v>145.113764096856</c:v>
                </c:pt>
                <c:pt idx="7">
                  <c:v>193.567574575276</c:v>
                </c:pt>
                <c:pt idx="8">
                  <c:v>255.269006879601</c:v>
                </c:pt>
                <c:pt idx="9">
                  <c:v>332.94993781483</c:v>
                </c:pt>
                <c:pt idx="10">
                  <c:v>431.838351103561</c:v>
                </c:pt>
                <c:pt idx="11">
                  <c:v>555.580354478365</c:v>
                </c:pt>
                <c:pt idx="12">
                  <c:v>645.074113561761</c:v>
                </c:pt>
                <c:pt idx="13">
                  <c:v>730.045677587443</c:v>
                </c:pt>
                <c:pt idx="14">
                  <c:v>810.034467479934</c:v>
                </c:pt>
                <c:pt idx="15">
                  <c:v>883.733673134425</c:v>
                </c:pt>
                <c:pt idx="16">
                  <c:v>950.370836194243</c:v>
                </c:pt>
                <c:pt idx="17">
                  <c:v>1009.63743887815</c:v>
                </c:pt>
                <c:pt idx="18">
                  <c:v>1070.05337772587</c:v>
                </c:pt>
                <c:pt idx="19">
                  <c:v>1131.6409414052</c:v>
                </c:pt>
                <c:pt idx="20">
                  <c:v>1194.42285082012</c:v>
                </c:pt>
                <c:pt idx="21">
                  <c:v>1258.42226749304</c:v>
                </c:pt>
                <c:pt idx="22">
                  <c:v>1323.66280210953</c:v>
                </c:pt>
                <c:pt idx="23">
                  <c:v>1390.16852322881</c:v>
                </c:pt>
                <c:pt idx="24">
                  <c:v>1457.96396616312</c:v>
                </c:pt>
                <c:pt idx="25">
                  <c:v>1527.07414202926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R值优化!$G$1</c:f>
              <c:strCache>
                <c:ptCount val="1"/>
                <c:pt idx="0">
                  <c:v>存量感染者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R值优化!$A$2:$A$27</c:f>
              <c:numCache>
                <c:formatCode>yyyy/m/d</c:formatCode>
                <c:ptCount val="26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</c:numCache>
            </c:numRef>
          </c:cat>
          <c:val>
            <c:numRef>
              <c:f>R值优化!$G$2:$G$27</c:f>
              <c:numCache>
                <c:formatCode>0_ </c:formatCode>
                <c:ptCount val="26"/>
                <c:pt idx="0">
                  <c:v>7.82782452999105</c:v>
                </c:pt>
                <c:pt idx="1">
                  <c:v>18.9281715692544</c:v>
                </c:pt>
                <c:pt idx="2">
                  <c:v>32.4812676803756</c:v>
                </c:pt>
                <c:pt idx="3">
                  <c:v>48.8092129490044</c:v>
                </c:pt>
                <c:pt idx="4">
                  <c:v>69.0326664397148</c:v>
                </c:pt>
                <c:pt idx="5">
                  <c:v>94.4104475177046</c:v>
                </c:pt>
                <c:pt idx="6">
                  <c:v>125.721650476424</c:v>
                </c:pt>
                <c:pt idx="7">
                  <c:v>165.195343063671</c:v>
                </c:pt>
                <c:pt idx="8">
                  <c:v>215.097108006305</c:v>
                </c:pt>
                <c:pt idx="9">
                  <c:v>277.413959798226</c:v>
                </c:pt>
                <c:pt idx="10">
                  <c:v>356.487090244227</c:v>
                </c:pt>
                <c:pt idx="11">
                  <c:v>454.765730030158</c:v>
                </c:pt>
                <c:pt idx="12">
                  <c:v>511.776222682829</c:v>
                </c:pt>
                <c:pt idx="13">
                  <c:v>560.192342231166</c:v>
                </c:pt>
                <c:pt idx="14">
                  <c:v>600.167393392859</c:v>
                </c:pt>
                <c:pt idx="15">
                  <c:v>630.997499519289</c:v>
                </c:pt>
                <c:pt idx="16">
                  <c:v>652.563412613443</c:v>
                </c:pt>
                <c:pt idx="17">
                  <c:v>665.218342967815</c:v>
                </c:pt>
                <c:pt idx="18">
                  <c:v>678.11868588927</c:v>
                </c:pt>
                <c:pt idx="19">
                  <c:v>691.269200576507</c:v>
                </c:pt>
                <c:pt idx="20">
                  <c:v>704.674738521676</c:v>
                </c:pt>
                <c:pt idx="21">
                  <c:v>718.340245300186</c:v>
                </c:pt>
                <c:pt idx="22">
                  <c:v>732.270762395237</c:v>
                </c:pt>
                <c:pt idx="23">
                  <c:v>746.471429057718</c:v>
                </c:pt>
                <c:pt idx="24">
                  <c:v>760.947484202185</c:v>
                </c:pt>
                <c:pt idx="25">
                  <c:v>775.704268339602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R值优化!$I$1</c:f>
              <c:strCache>
                <c:ptCount val="1"/>
                <c:pt idx="0">
                  <c:v>总隔离态人群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R值优化!$A$2:$A$27</c:f>
              <c:numCache>
                <c:formatCode>yyyy/m/d</c:formatCode>
                <c:ptCount val="26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</c:numCache>
            </c:numRef>
          </c:cat>
          <c:val>
            <c:numRef>
              <c:f>R值优化!$I$2:$I$27</c:f>
              <c:numCache>
                <c:formatCode>0_ </c:formatCode>
                <c:ptCount val="26"/>
                <c:pt idx="0">
                  <c:v>0</c:v>
                </c:pt>
                <c:pt idx="1">
                  <c:v>0.559130323570789</c:v>
                </c:pt>
                <c:pt idx="2">
                  <c:v>1.91114257851753</c:v>
                </c:pt>
                <c:pt idx="3">
                  <c:v>4.23123312711579</c:v>
                </c:pt>
                <c:pt idx="4">
                  <c:v>7.7176054806161</c:v>
                </c:pt>
                <c:pt idx="5">
                  <c:v>12.64851022631</c:v>
                </c:pt>
                <c:pt idx="6">
                  <c:v>19.3921136204318</c:v>
                </c:pt>
                <c:pt idx="7">
                  <c:v>28.3722315116049</c:v>
                </c:pt>
                <c:pt idx="8">
                  <c:v>40.1718988732957</c:v>
                </c:pt>
                <c:pt idx="9">
                  <c:v>55.5359780166032</c:v>
                </c:pt>
                <c:pt idx="10">
                  <c:v>75.3512608593336</c:v>
                </c:pt>
                <c:pt idx="11">
                  <c:v>100.814624448207</c:v>
                </c:pt>
                <c:pt idx="12">
                  <c:v>133.297890878933</c:v>
                </c:pt>
                <c:pt idx="13">
                  <c:v>169.853335356277</c:v>
                </c:pt>
                <c:pt idx="14">
                  <c:v>209.867074087075</c:v>
                </c:pt>
                <c:pt idx="15">
                  <c:v>252.736173615136</c:v>
                </c:pt>
                <c:pt idx="16">
                  <c:v>297.8074235808</c:v>
                </c:pt>
                <c:pt idx="17">
                  <c:v>344.419095910331</c:v>
                </c:pt>
                <c:pt idx="18">
                  <c:v>391.934691836604</c:v>
                </c:pt>
                <c:pt idx="19">
                  <c:v>440.371740828695</c:v>
                </c:pt>
                <c:pt idx="20">
                  <c:v>489.748112298445</c:v>
                </c:pt>
                <c:pt idx="21">
                  <c:v>540.082022192851</c:v>
                </c:pt>
                <c:pt idx="22">
                  <c:v>591.392039714292</c:v>
                </c:pt>
                <c:pt idx="23">
                  <c:v>643.697094171095</c:v>
                </c:pt>
                <c:pt idx="24">
                  <c:v>697.016481960932</c:v>
                </c:pt>
                <c:pt idx="25">
                  <c:v>751.369873689659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1511189"/>
        <c:axId val="974588716"/>
      </c:lineChart>
      <c:dateAx>
        <c:axId val="5115111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588716"/>
        <c:crosses val="autoZero"/>
        <c:auto val="1"/>
        <c:lblOffset val="100"/>
        <c:baseTimeUnit val="days"/>
      </c:dateAx>
      <c:valAx>
        <c:axId val="9745887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511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三种假设!$E$1</c:f>
              <c:strCache>
                <c:ptCount val="1"/>
                <c:pt idx="0">
                  <c:v>新增感染者（悲观）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三种假设!$E$2:$E$51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11.6594773628341</c:v>
                </c:pt>
                <c:pt idx="2">
                  <c:v>14.905108366068</c:v>
                </c:pt>
                <c:pt idx="3">
                  <c:v>18.648035817227</c:v>
                </c:pt>
                <c:pt idx="4">
                  <c:v>23.7098258442107</c:v>
                </c:pt>
                <c:pt idx="5">
                  <c:v>30.3086858236838</c:v>
                </c:pt>
                <c:pt idx="6">
                  <c:v>38.0548063528411</c:v>
                </c:pt>
                <c:pt idx="7">
                  <c:v>48.4538104784198</c:v>
                </c:pt>
                <c:pt idx="8">
                  <c:v>61.7014323043255</c:v>
                </c:pt>
                <c:pt idx="9">
                  <c:v>77.6809309352285</c:v>
                </c:pt>
                <c:pt idx="10">
                  <c:v>98.8884132887313</c:v>
                </c:pt>
                <c:pt idx="11">
                  <c:v>123.742003374804</c:v>
                </c:pt>
                <c:pt idx="12">
                  <c:v>93.4481344847562</c:v>
                </c:pt>
                <c:pt idx="13">
                  <c:v>93.3624365182102</c:v>
                </c:pt>
                <c:pt idx="14">
                  <c:v>93.0283489698445</c:v>
                </c:pt>
                <c:pt idx="15">
                  <c:v>91.1529003467993</c:v>
                </c:pt>
                <c:pt idx="16">
                  <c:v>87.9579708160251</c:v>
                </c:pt>
                <c:pt idx="17">
                  <c:v>83.6988987909937</c:v>
                </c:pt>
                <c:pt idx="18">
                  <c:v>87.5735395692441</c:v>
                </c:pt>
                <c:pt idx="19">
                  <c:v>91.6275475957778</c:v>
                </c:pt>
                <c:pt idx="20">
                  <c:v>95.8692262493073</c:v>
                </c:pt>
                <c:pt idx="21">
                  <c:v>100.307263293647</c:v>
                </c:pt>
                <c:pt idx="22">
                  <c:v>104.950748671905</c:v>
                </c:pt>
                <c:pt idx="23">
                  <c:v>109.809193124412</c:v>
                </c:pt>
                <c:pt idx="24">
                  <c:v>114.892547668527</c:v>
                </c:pt>
                <c:pt idx="25">
                  <c:v>120.21122398021</c:v>
                </c:pt>
                <c:pt idx="26">
                  <c:v>125.776115719111</c:v>
                </c:pt>
                <c:pt idx="27">
                  <c:v>131.598620840859</c:v>
                </c:pt>
                <c:pt idx="28">
                  <c:v>137.690664942237</c:v>
                </c:pt>
                <c:pt idx="29">
                  <c:v>144.064725687072</c:v>
                </c:pt>
                <c:pt idx="30">
                  <c:v>150.733858362861</c:v>
                </c:pt>
                <c:pt idx="31">
                  <c:v>157.71172262048</c:v>
                </c:pt>
                <c:pt idx="32">
                  <c:v>165.012610451745</c:v>
                </c:pt>
                <c:pt idx="33">
                  <c:v>172.651475462125</c:v>
                </c:pt>
                <c:pt idx="34">
                  <c:v>180.64396349857</c:v>
                </c:pt>
                <c:pt idx="35">
                  <c:v>189.006444695177</c:v>
                </c:pt>
                <c:pt idx="36">
                  <c:v>197.756047002332</c:v>
                </c:pt>
                <c:pt idx="37">
                  <c:v>206.910691268014</c:v>
                </c:pt>
                <c:pt idx="38">
                  <c:v>216.489127943089</c:v>
                </c:pt>
                <c:pt idx="39">
                  <c:v>226.5109754858</c:v>
                </c:pt>
                <c:pt idx="40">
                  <c:v>236.996760544098</c:v>
                </c:pt>
                <c:pt idx="41">
                  <c:v>247.967959998113</c:v>
                </c:pt>
                <c:pt idx="42">
                  <c:v>259.447044948889</c:v>
                </c:pt>
                <c:pt idx="43">
                  <c:v>271.457526743468</c:v>
                </c:pt>
                <c:pt idx="44">
                  <c:v>284.024005130594</c:v>
                </c:pt>
                <c:pt idx="45">
                  <c:v>297.172218645673</c:v>
                </c:pt>
                <c:pt idx="46">
                  <c:v>310.929097328187</c:v>
                </c:pt>
                <c:pt idx="47">
                  <c:v>325.322817879526</c:v>
                </c:pt>
                <c:pt idx="48">
                  <c:v>340.382861374232</c:v>
                </c:pt>
                <c:pt idx="49">
                  <c:v>356.140073642837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三种假设!$F$1</c:f>
              <c:strCache>
                <c:ptCount val="1"/>
                <c:pt idx="0">
                  <c:v>总感染者（悲观）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三种假设!$F$2:$F$51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19.4873018928252</c:v>
                </c:pt>
                <c:pt idx="2">
                  <c:v>34.3924102588932</c:v>
                </c:pt>
                <c:pt idx="3">
                  <c:v>53.0404460761202</c:v>
                </c:pt>
                <c:pt idx="4">
                  <c:v>76.7502719203309</c:v>
                </c:pt>
                <c:pt idx="5">
                  <c:v>107.058957744015</c:v>
                </c:pt>
                <c:pt idx="6">
                  <c:v>145.113764096856</c:v>
                </c:pt>
                <c:pt idx="7">
                  <c:v>193.567574575276</c:v>
                </c:pt>
                <c:pt idx="8">
                  <c:v>255.269006879601</c:v>
                </c:pt>
                <c:pt idx="9">
                  <c:v>332.94993781483</c:v>
                </c:pt>
                <c:pt idx="10">
                  <c:v>431.838351103561</c:v>
                </c:pt>
                <c:pt idx="11">
                  <c:v>555.580354478365</c:v>
                </c:pt>
                <c:pt idx="12">
                  <c:v>649.028488963121</c:v>
                </c:pt>
                <c:pt idx="13">
                  <c:v>742.390925481331</c:v>
                </c:pt>
                <c:pt idx="14">
                  <c:v>835.419274451176</c:v>
                </c:pt>
                <c:pt idx="15">
                  <c:v>926.572174797975</c:v>
                </c:pt>
                <c:pt idx="16">
                  <c:v>1014.530145614</c:v>
                </c:pt>
                <c:pt idx="17">
                  <c:v>1098.22904440499</c:v>
                </c:pt>
                <c:pt idx="18">
                  <c:v>1185.80258397424</c:v>
                </c:pt>
                <c:pt idx="19">
                  <c:v>1277.43013157002</c:v>
                </c:pt>
                <c:pt idx="20">
                  <c:v>1373.29935781932</c:v>
                </c:pt>
                <c:pt idx="21">
                  <c:v>1473.60662111297</c:v>
                </c:pt>
                <c:pt idx="22">
                  <c:v>1578.55736978488</c:v>
                </c:pt>
                <c:pt idx="23">
                  <c:v>1688.36656290929</c:v>
                </c:pt>
                <c:pt idx="24">
                  <c:v>1803.25911057781</c:v>
                </c:pt>
                <c:pt idx="25">
                  <c:v>1923.47033455802</c:v>
                </c:pt>
                <c:pt idx="26">
                  <c:v>2049.24645027714</c:v>
                </c:pt>
                <c:pt idx="27">
                  <c:v>2180.84507111799</c:v>
                </c:pt>
                <c:pt idx="28">
                  <c:v>2318.53573606023</c:v>
                </c:pt>
                <c:pt idx="29">
                  <c:v>2462.6004617473</c:v>
                </c:pt>
                <c:pt idx="30">
                  <c:v>2613.33432011016</c:v>
                </c:pt>
                <c:pt idx="31">
                  <c:v>2771.04604273064</c:v>
                </c:pt>
                <c:pt idx="32">
                  <c:v>2936.05865318239</c:v>
                </c:pt>
                <c:pt idx="33">
                  <c:v>3108.71012864451</c:v>
                </c:pt>
                <c:pt idx="34">
                  <c:v>3289.35409214308</c:v>
                </c:pt>
                <c:pt idx="35">
                  <c:v>3478.36053683826</c:v>
                </c:pt>
                <c:pt idx="36">
                  <c:v>3676.11658384059</c:v>
                </c:pt>
                <c:pt idx="37">
                  <c:v>3883.02727510861</c:v>
                </c:pt>
                <c:pt idx="38">
                  <c:v>4099.5164030517</c:v>
                </c:pt>
                <c:pt idx="39">
                  <c:v>4326.0273785375</c:v>
                </c:pt>
                <c:pt idx="40">
                  <c:v>4563.02413908159</c:v>
                </c:pt>
                <c:pt idx="41">
                  <c:v>4810.99209907971</c:v>
                </c:pt>
                <c:pt idx="42">
                  <c:v>5070.4391440286</c:v>
                </c:pt>
                <c:pt idx="43">
                  <c:v>5341.89667077206</c:v>
                </c:pt>
                <c:pt idx="44">
                  <c:v>5625.92067590266</c:v>
                </c:pt>
                <c:pt idx="45">
                  <c:v>5923.09289454833</c:v>
                </c:pt>
                <c:pt idx="46">
                  <c:v>6234.02199187652</c:v>
                </c:pt>
                <c:pt idx="47">
                  <c:v>6559.34480975604</c:v>
                </c:pt>
                <c:pt idx="48">
                  <c:v>6899.72767113028</c:v>
                </c:pt>
                <c:pt idx="49">
                  <c:v>7255.86774477311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三种假设!$W$1</c:f>
              <c:strCache>
                <c:ptCount val="1"/>
                <c:pt idx="0">
                  <c:v>新增感染者（中性）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三种假设!$W$2:$W$51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11.6594773628341</c:v>
                </c:pt>
                <c:pt idx="2">
                  <c:v>14.905108366068</c:v>
                </c:pt>
                <c:pt idx="3">
                  <c:v>18.648035817227</c:v>
                </c:pt>
                <c:pt idx="4">
                  <c:v>23.7098258442107</c:v>
                </c:pt>
                <c:pt idx="5">
                  <c:v>30.3086858236838</c:v>
                </c:pt>
                <c:pt idx="6">
                  <c:v>38.0548063528411</c:v>
                </c:pt>
                <c:pt idx="7">
                  <c:v>48.4538104784198</c:v>
                </c:pt>
                <c:pt idx="8">
                  <c:v>61.7014323043255</c:v>
                </c:pt>
                <c:pt idx="9">
                  <c:v>77.6809309352285</c:v>
                </c:pt>
                <c:pt idx="10">
                  <c:v>98.8884132887313</c:v>
                </c:pt>
                <c:pt idx="11">
                  <c:v>123.742003374804</c:v>
                </c:pt>
                <c:pt idx="12">
                  <c:v>89.4937590833968</c:v>
                </c:pt>
                <c:pt idx="13">
                  <c:v>84.9715640256821</c:v>
                </c:pt>
                <c:pt idx="14">
                  <c:v>79.9887898924909</c:v>
                </c:pt>
                <c:pt idx="15">
                  <c:v>73.6992056544912</c:v>
                </c:pt>
                <c:pt idx="16">
                  <c:v>66.637163059818</c:v>
                </c:pt>
                <c:pt idx="17">
                  <c:v>59.2666026839035</c:v>
                </c:pt>
                <c:pt idx="18">
                  <c:v>60.4159388477275</c:v>
                </c:pt>
                <c:pt idx="19">
                  <c:v>61.5875636793281</c:v>
                </c:pt>
                <c:pt idx="20">
                  <c:v>62.7819094149187</c:v>
                </c:pt>
                <c:pt idx="21">
                  <c:v>63.9994166729159</c:v>
                </c:pt>
                <c:pt idx="22">
                  <c:v>65.2405346164926</c:v>
                </c:pt>
                <c:pt idx="23">
                  <c:v>66.5057211192835</c:v>
                </c:pt>
                <c:pt idx="24">
                  <c:v>67.795442934304</c:v>
                </c:pt>
                <c:pt idx="25">
                  <c:v>69.110175866145</c:v>
                </c:pt>
                <c:pt idx="26">
                  <c:v>70.4504049465064</c:v>
                </c:pt>
                <c:pt idx="27">
                  <c:v>71.8166246131359</c:v>
                </c:pt>
                <c:pt idx="28">
                  <c:v>73.2093388922364</c:v>
                </c:pt>
                <c:pt idx="29">
                  <c:v>74.629061584412</c:v>
                </c:pt>
                <c:pt idx="30">
                  <c:v>76.0763164542193</c:v>
                </c:pt>
                <c:pt idx="31">
                  <c:v>77.5516374233947</c:v>
                </c:pt>
                <c:pt idx="32">
                  <c:v>79.0555687678293</c:v>
                </c:pt>
                <c:pt idx="33">
                  <c:v>80.5886653183629</c:v>
                </c:pt>
                <c:pt idx="34">
                  <c:v>82.1514926654728</c:v>
                </c:pt>
                <c:pt idx="35">
                  <c:v>83.7446273679314</c:v>
                </c:pt>
                <c:pt idx="36">
                  <c:v>85.3686571655102</c:v>
                </c:pt>
                <c:pt idx="37">
                  <c:v>87.0241811958097</c:v>
                </c:pt>
                <c:pt idx="38">
                  <c:v>88.7118102152926</c:v>
                </c:pt>
                <c:pt idx="39">
                  <c:v>90.4321668246046</c:v>
                </c:pt>
                <c:pt idx="40">
                  <c:v>92.1858856982649</c:v>
                </c:pt>
                <c:pt idx="41">
                  <c:v>93.9736138188095</c:v>
                </c:pt>
                <c:pt idx="42">
                  <c:v>95.7960107154772</c:v>
                </c:pt>
                <c:pt idx="43">
                  <c:v>97.653748707523</c:v>
                </c:pt>
                <c:pt idx="44">
                  <c:v>99.5475131522499</c:v>
                </c:pt>
                <c:pt idx="45">
                  <c:v>101.478002697852</c:v>
                </c:pt>
                <c:pt idx="46">
                  <c:v>103.445929541159</c:v>
                </c:pt>
                <c:pt idx="47">
                  <c:v>105.452019690381</c:v>
                </c:pt>
                <c:pt idx="48">
                  <c:v>107.497013232948</c:v>
                </c:pt>
                <c:pt idx="49">
                  <c:v>109.58166460854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三种假设!$X$1</c:f>
              <c:strCache>
                <c:ptCount val="1"/>
                <c:pt idx="0">
                  <c:v>总感染者（中性）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三种假设!$X$2:$X$51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19.4873018928252</c:v>
                </c:pt>
                <c:pt idx="2">
                  <c:v>34.3924102588932</c:v>
                </c:pt>
                <c:pt idx="3">
                  <c:v>53.0404460761202</c:v>
                </c:pt>
                <c:pt idx="4">
                  <c:v>76.7502719203309</c:v>
                </c:pt>
                <c:pt idx="5">
                  <c:v>107.058957744015</c:v>
                </c:pt>
                <c:pt idx="6">
                  <c:v>145.113764096856</c:v>
                </c:pt>
                <c:pt idx="7">
                  <c:v>193.567574575276</c:v>
                </c:pt>
                <c:pt idx="8">
                  <c:v>255.269006879601</c:v>
                </c:pt>
                <c:pt idx="9">
                  <c:v>332.94993781483</c:v>
                </c:pt>
                <c:pt idx="10">
                  <c:v>431.838351103561</c:v>
                </c:pt>
                <c:pt idx="11">
                  <c:v>555.580354478365</c:v>
                </c:pt>
                <c:pt idx="12">
                  <c:v>645.074113561762</c:v>
                </c:pt>
                <c:pt idx="13">
                  <c:v>730.045677587444</c:v>
                </c:pt>
                <c:pt idx="14">
                  <c:v>810.034467479935</c:v>
                </c:pt>
                <c:pt idx="15">
                  <c:v>883.733673134426</c:v>
                </c:pt>
                <c:pt idx="16">
                  <c:v>950.370836194244</c:v>
                </c:pt>
                <c:pt idx="17">
                  <c:v>1009.63743887815</c:v>
                </c:pt>
                <c:pt idx="18">
                  <c:v>1070.05337772587</c:v>
                </c:pt>
                <c:pt idx="19">
                  <c:v>1131.6409414052</c:v>
                </c:pt>
                <c:pt idx="20">
                  <c:v>1194.42285082012</c:v>
                </c:pt>
                <c:pt idx="21">
                  <c:v>1258.42226749304</c:v>
                </c:pt>
                <c:pt idx="22">
                  <c:v>1323.66280210953</c:v>
                </c:pt>
                <c:pt idx="23">
                  <c:v>1390.16852322881</c:v>
                </c:pt>
                <c:pt idx="24">
                  <c:v>1457.96396616312</c:v>
                </c:pt>
                <c:pt idx="25">
                  <c:v>1527.07414202926</c:v>
                </c:pt>
                <c:pt idx="26">
                  <c:v>1597.52454697577</c:v>
                </c:pt>
                <c:pt idx="27">
                  <c:v>1669.3411715889</c:v>
                </c:pt>
                <c:pt idx="28">
                  <c:v>1742.55051048114</c:v>
                </c:pt>
                <c:pt idx="29">
                  <c:v>1817.17957206555</c:v>
                </c:pt>
                <c:pt idx="30">
                  <c:v>1893.25588851977</c:v>
                </c:pt>
                <c:pt idx="31">
                  <c:v>1970.80752594317</c:v>
                </c:pt>
                <c:pt idx="32">
                  <c:v>2049.863094711</c:v>
                </c:pt>
                <c:pt idx="33">
                  <c:v>2130.45176002936</c:v>
                </c:pt>
                <c:pt idx="34">
                  <c:v>2212.60325269483</c:v>
                </c:pt>
                <c:pt idx="35">
                  <c:v>2296.34788006276</c:v>
                </c:pt>
                <c:pt idx="36">
                  <c:v>2381.71653722827</c:v>
                </c:pt>
                <c:pt idx="37">
                  <c:v>2468.74071842408</c:v>
                </c:pt>
                <c:pt idx="38">
                  <c:v>2557.45252863938</c:v>
                </c:pt>
                <c:pt idx="39">
                  <c:v>2647.88469546398</c:v>
                </c:pt>
                <c:pt idx="40">
                  <c:v>2740.07058116225</c:v>
                </c:pt>
                <c:pt idx="41">
                  <c:v>2834.04419498106</c:v>
                </c:pt>
                <c:pt idx="42">
                  <c:v>2929.84020569653</c:v>
                </c:pt>
                <c:pt idx="43">
                  <c:v>3027.49395440406</c:v>
                </c:pt>
                <c:pt idx="44">
                  <c:v>3127.04146755631</c:v>
                </c:pt>
                <c:pt idx="45">
                  <c:v>3228.51947025416</c:v>
                </c:pt>
                <c:pt idx="46">
                  <c:v>3331.96539979532</c:v>
                </c:pt>
                <c:pt idx="47">
                  <c:v>3437.4174194857</c:v>
                </c:pt>
                <c:pt idx="48">
                  <c:v>3544.91443271865</c:v>
                </c:pt>
                <c:pt idx="49">
                  <c:v>3654.49609732719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三种假设!$AO$1</c:f>
              <c:strCache>
                <c:ptCount val="1"/>
                <c:pt idx="0">
                  <c:v>新增感染者（乐观）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三种假设!$AO$2:$AO$51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11.6594773628341</c:v>
                </c:pt>
                <c:pt idx="2">
                  <c:v>14.905108366068</c:v>
                </c:pt>
                <c:pt idx="3">
                  <c:v>18.648035817227</c:v>
                </c:pt>
                <c:pt idx="4">
                  <c:v>23.7098258442107</c:v>
                </c:pt>
                <c:pt idx="5">
                  <c:v>30.3086858236838</c:v>
                </c:pt>
                <c:pt idx="6">
                  <c:v>38.0548063528411</c:v>
                </c:pt>
                <c:pt idx="7">
                  <c:v>48.4538104784198</c:v>
                </c:pt>
                <c:pt idx="8">
                  <c:v>61.7014323043255</c:v>
                </c:pt>
                <c:pt idx="9">
                  <c:v>77.6809309352285</c:v>
                </c:pt>
                <c:pt idx="10">
                  <c:v>98.8884132887313</c:v>
                </c:pt>
                <c:pt idx="11">
                  <c:v>123.742003374804</c:v>
                </c:pt>
                <c:pt idx="12">
                  <c:v>84.3946960658544</c:v>
                </c:pt>
                <c:pt idx="13">
                  <c:v>74.8117201929455</c:v>
                </c:pt>
                <c:pt idx="14">
                  <c:v>65.2969351391645</c:v>
                </c:pt>
                <c:pt idx="15">
                  <c:v>55.5144762035103</c:v>
                </c:pt>
                <c:pt idx="16">
                  <c:v>46.1786374074413</c:v>
                </c:pt>
                <c:pt idx="17">
                  <c:v>37.7254105391823</c:v>
                </c:pt>
                <c:pt idx="18">
                  <c:v>37.4403980054893</c:v>
                </c:pt>
                <c:pt idx="19">
                  <c:v>37.1575387192547</c:v>
                </c:pt>
                <c:pt idx="20">
                  <c:v>36.8768164128619</c:v>
                </c:pt>
                <c:pt idx="21">
                  <c:v>36.598214941595</c:v>
                </c:pt>
                <c:pt idx="22">
                  <c:v>36.3217182827101</c:v>
                </c:pt>
                <c:pt idx="23">
                  <c:v>36.0473105345137</c:v>
                </c:pt>
                <c:pt idx="24">
                  <c:v>35.7749759154486</c:v>
                </c:pt>
                <c:pt idx="25">
                  <c:v>35.5046987631859</c:v>
                </c:pt>
                <c:pt idx="26">
                  <c:v>35.2364635337245</c:v>
                </c:pt>
                <c:pt idx="27">
                  <c:v>34.9702548004968</c:v>
                </c:pt>
                <c:pt idx="28">
                  <c:v>34.7060572534819</c:v>
                </c:pt>
                <c:pt idx="29">
                  <c:v>34.4438556983249</c:v>
                </c:pt>
                <c:pt idx="30">
                  <c:v>34.183635055463</c:v>
                </c:pt>
                <c:pt idx="31">
                  <c:v>33.9253803592582</c:v>
                </c:pt>
                <c:pt idx="32">
                  <c:v>33.669076757137</c:v>
                </c:pt>
                <c:pt idx="33">
                  <c:v>33.4147095087358</c:v>
                </c:pt>
                <c:pt idx="34">
                  <c:v>33.1622639850533</c:v>
                </c:pt>
                <c:pt idx="35">
                  <c:v>32.9117256676091</c:v>
                </c:pt>
                <c:pt idx="36">
                  <c:v>32.6630801476089</c:v>
                </c:pt>
                <c:pt idx="37">
                  <c:v>32.4163131251156</c:v>
                </c:pt>
                <c:pt idx="38">
                  <c:v>32.1714104082272</c:v>
                </c:pt>
                <c:pt idx="39">
                  <c:v>31.9283579122602</c:v>
                </c:pt>
                <c:pt idx="40">
                  <c:v>31.6871416589399</c:v>
                </c:pt>
                <c:pt idx="41">
                  <c:v>31.4477477755964</c:v>
                </c:pt>
                <c:pt idx="42">
                  <c:v>31.2101624943665</c:v>
                </c:pt>
                <c:pt idx="43">
                  <c:v>30.9743721514025</c:v>
                </c:pt>
                <c:pt idx="44">
                  <c:v>30.7403631860858</c:v>
                </c:pt>
                <c:pt idx="45">
                  <c:v>30.5081221402472</c:v>
                </c:pt>
                <c:pt idx="46">
                  <c:v>30.2776356573929</c:v>
                </c:pt>
                <c:pt idx="47">
                  <c:v>30.0488904819366</c:v>
                </c:pt>
                <c:pt idx="48">
                  <c:v>29.8218734584365</c:v>
                </c:pt>
                <c:pt idx="49">
                  <c:v>29.5965715308396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三种假设!$AP$1</c:f>
              <c:strCache>
                <c:ptCount val="1"/>
                <c:pt idx="0">
                  <c:v>总感染者（乐观）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三种假设!$AP$2:$AP$51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19.4873018928252</c:v>
                </c:pt>
                <c:pt idx="2">
                  <c:v>34.3924102588932</c:v>
                </c:pt>
                <c:pt idx="3">
                  <c:v>53.0404460761202</c:v>
                </c:pt>
                <c:pt idx="4">
                  <c:v>76.7502719203309</c:v>
                </c:pt>
                <c:pt idx="5">
                  <c:v>107.058957744015</c:v>
                </c:pt>
                <c:pt idx="6">
                  <c:v>145.113764096856</c:v>
                </c:pt>
                <c:pt idx="7">
                  <c:v>193.567574575276</c:v>
                </c:pt>
                <c:pt idx="8">
                  <c:v>255.269006879601</c:v>
                </c:pt>
                <c:pt idx="9">
                  <c:v>332.94993781483</c:v>
                </c:pt>
                <c:pt idx="10">
                  <c:v>431.838351103561</c:v>
                </c:pt>
                <c:pt idx="11">
                  <c:v>555.580354478365</c:v>
                </c:pt>
                <c:pt idx="12">
                  <c:v>639.975050544219</c:v>
                </c:pt>
                <c:pt idx="13">
                  <c:v>714.786770737165</c:v>
                </c:pt>
                <c:pt idx="14">
                  <c:v>780.083705876329</c:v>
                </c:pt>
                <c:pt idx="15">
                  <c:v>835.59818207984</c:v>
                </c:pt>
                <c:pt idx="16">
                  <c:v>881.776819487281</c:v>
                </c:pt>
                <c:pt idx="17">
                  <c:v>919.502230026463</c:v>
                </c:pt>
                <c:pt idx="18">
                  <c:v>956.942628031952</c:v>
                </c:pt>
                <c:pt idx="19">
                  <c:v>994.100166751207</c:v>
                </c:pt>
                <c:pt idx="20">
                  <c:v>1030.97698316407</c:v>
                </c:pt>
                <c:pt idx="21">
                  <c:v>1067.57519810566</c:v>
                </c:pt>
                <c:pt idx="22">
                  <c:v>1103.89691638837</c:v>
                </c:pt>
                <c:pt idx="23">
                  <c:v>1139.94422692289</c:v>
                </c:pt>
                <c:pt idx="24">
                  <c:v>1175.71920283834</c:v>
                </c:pt>
                <c:pt idx="25">
                  <c:v>1211.22390160152</c:v>
                </c:pt>
                <c:pt idx="26">
                  <c:v>1246.46036513525</c:v>
                </c:pt>
                <c:pt idx="27">
                  <c:v>1281.43061993574</c:v>
                </c:pt>
                <c:pt idx="28">
                  <c:v>1316.13667718923</c:v>
                </c:pt>
                <c:pt idx="29">
                  <c:v>1350.58053288755</c:v>
                </c:pt>
                <c:pt idx="30">
                  <c:v>1384.76416794301</c:v>
                </c:pt>
                <c:pt idx="31">
                  <c:v>1418.68954830227</c:v>
                </c:pt>
                <c:pt idx="32">
                  <c:v>1452.35862505941</c:v>
                </c:pt>
                <c:pt idx="33">
                  <c:v>1485.77333456814</c:v>
                </c:pt>
                <c:pt idx="34">
                  <c:v>1518.9355985532</c:v>
                </c:pt>
                <c:pt idx="35">
                  <c:v>1551.84732422081</c:v>
                </c:pt>
                <c:pt idx="36">
                  <c:v>1584.51040436842</c:v>
                </c:pt>
                <c:pt idx="37">
                  <c:v>1616.92671749353</c:v>
                </c:pt>
                <c:pt idx="38">
                  <c:v>1649.09812790176</c:v>
                </c:pt>
                <c:pt idx="39">
                  <c:v>1681.02648581402</c:v>
                </c:pt>
                <c:pt idx="40">
                  <c:v>1712.71362747296</c:v>
                </c:pt>
                <c:pt idx="41">
                  <c:v>1744.16137524856</c:v>
                </c:pt>
                <c:pt idx="42">
                  <c:v>1775.37153774292</c:v>
                </c:pt>
                <c:pt idx="43">
                  <c:v>1806.34590989432</c:v>
                </c:pt>
                <c:pt idx="44">
                  <c:v>1837.08627308041</c:v>
                </c:pt>
                <c:pt idx="45">
                  <c:v>1867.59439522066</c:v>
                </c:pt>
                <c:pt idx="46">
                  <c:v>1897.87203087805</c:v>
                </c:pt>
                <c:pt idx="47">
                  <c:v>1927.92092135999</c:v>
                </c:pt>
                <c:pt idx="48">
                  <c:v>1957.74279481842</c:v>
                </c:pt>
                <c:pt idx="49">
                  <c:v>1987.33936634926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0461377"/>
        <c:axId val="239197505"/>
      </c:lineChart>
      <c:dateAx>
        <c:axId val="5904613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197505"/>
        <c:crosses val="autoZero"/>
        <c:auto val="1"/>
        <c:lblOffset val="100"/>
        <c:baseTimeUnit val="days"/>
      </c:dateAx>
      <c:valAx>
        <c:axId val="239197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4613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三种假设!$E$1</c:f>
              <c:strCache>
                <c:ptCount val="1"/>
                <c:pt idx="0">
                  <c:v>新增感染者（悲观）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三种假设!$E$2:$E$51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11.6594773628341</c:v>
                </c:pt>
                <c:pt idx="2">
                  <c:v>14.905108366068</c:v>
                </c:pt>
                <c:pt idx="3">
                  <c:v>18.648035817227</c:v>
                </c:pt>
                <c:pt idx="4">
                  <c:v>23.7098258442107</c:v>
                </c:pt>
                <c:pt idx="5">
                  <c:v>30.3086858236838</c:v>
                </c:pt>
                <c:pt idx="6">
                  <c:v>38.0548063528411</c:v>
                </c:pt>
                <c:pt idx="7">
                  <c:v>48.4538104784198</c:v>
                </c:pt>
                <c:pt idx="8">
                  <c:v>61.7014323043255</c:v>
                </c:pt>
                <c:pt idx="9">
                  <c:v>77.6809309352285</c:v>
                </c:pt>
                <c:pt idx="10">
                  <c:v>98.8884132887313</c:v>
                </c:pt>
                <c:pt idx="11">
                  <c:v>123.742003374804</c:v>
                </c:pt>
                <c:pt idx="12">
                  <c:v>93.4481344847562</c:v>
                </c:pt>
                <c:pt idx="13">
                  <c:v>93.3624365182102</c:v>
                </c:pt>
                <c:pt idx="14">
                  <c:v>93.0283489698445</c:v>
                </c:pt>
                <c:pt idx="15">
                  <c:v>91.1529003467993</c:v>
                </c:pt>
                <c:pt idx="16">
                  <c:v>87.9579708160251</c:v>
                </c:pt>
                <c:pt idx="17">
                  <c:v>83.6988987909937</c:v>
                </c:pt>
                <c:pt idx="18">
                  <c:v>87.5735395692441</c:v>
                </c:pt>
                <c:pt idx="19">
                  <c:v>91.6275475957778</c:v>
                </c:pt>
                <c:pt idx="20">
                  <c:v>95.8692262493073</c:v>
                </c:pt>
                <c:pt idx="21">
                  <c:v>100.307263293647</c:v>
                </c:pt>
                <c:pt idx="22">
                  <c:v>104.950748671905</c:v>
                </c:pt>
                <c:pt idx="23">
                  <c:v>109.809193124412</c:v>
                </c:pt>
                <c:pt idx="24">
                  <c:v>114.892547668527</c:v>
                </c:pt>
                <c:pt idx="25">
                  <c:v>120.21122398021</c:v>
                </c:pt>
                <c:pt idx="26">
                  <c:v>125.776115719111</c:v>
                </c:pt>
                <c:pt idx="27">
                  <c:v>131.598620840859</c:v>
                </c:pt>
                <c:pt idx="28">
                  <c:v>137.690664942237</c:v>
                </c:pt>
                <c:pt idx="29">
                  <c:v>144.064725687072</c:v>
                </c:pt>
                <c:pt idx="30">
                  <c:v>150.733858362861</c:v>
                </c:pt>
                <c:pt idx="31">
                  <c:v>157.71172262048</c:v>
                </c:pt>
                <c:pt idx="32">
                  <c:v>165.012610451745</c:v>
                </c:pt>
                <c:pt idx="33">
                  <c:v>172.651475462125</c:v>
                </c:pt>
                <c:pt idx="34">
                  <c:v>180.64396349857</c:v>
                </c:pt>
                <c:pt idx="35">
                  <c:v>189.006444695177</c:v>
                </c:pt>
                <c:pt idx="36">
                  <c:v>197.756047002332</c:v>
                </c:pt>
                <c:pt idx="37">
                  <c:v>206.910691268014</c:v>
                </c:pt>
                <c:pt idx="38">
                  <c:v>216.489127943089</c:v>
                </c:pt>
                <c:pt idx="39">
                  <c:v>226.5109754858</c:v>
                </c:pt>
                <c:pt idx="40">
                  <c:v>236.996760544098</c:v>
                </c:pt>
                <c:pt idx="41">
                  <c:v>247.967959998113</c:v>
                </c:pt>
                <c:pt idx="42">
                  <c:v>259.447044948889</c:v>
                </c:pt>
                <c:pt idx="43">
                  <c:v>271.457526743468</c:v>
                </c:pt>
                <c:pt idx="44">
                  <c:v>284.024005130594</c:v>
                </c:pt>
                <c:pt idx="45">
                  <c:v>297.172218645673</c:v>
                </c:pt>
                <c:pt idx="46">
                  <c:v>310.929097328187</c:v>
                </c:pt>
                <c:pt idx="47">
                  <c:v>325.322817879526</c:v>
                </c:pt>
                <c:pt idx="48">
                  <c:v>340.382861374232</c:v>
                </c:pt>
                <c:pt idx="49">
                  <c:v>356.140073642837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三种假设!$F$1</c:f>
              <c:strCache>
                <c:ptCount val="1"/>
                <c:pt idx="0">
                  <c:v>总感染者（悲观）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三种假设!$F$2:$F$51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19.4873018928252</c:v>
                </c:pt>
                <c:pt idx="2">
                  <c:v>34.3924102588932</c:v>
                </c:pt>
                <c:pt idx="3">
                  <c:v>53.0404460761202</c:v>
                </c:pt>
                <c:pt idx="4">
                  <c:v>76.7502719203309</c:v>
                </c:pt>
                <c:pt idx="5">
                  <c:v>107.058957744015</c:v>
                </c:pt>
                <c:pt idx="6">
                  <c:v>145.113764096856</c:v>
                </c:pt>
                <c:pt idx="7">
                  <c:v>193.567574575276</c:v>
                </c:pt>
                <c:pt idx="8">
                  <c:v>255.269006879601</c:v>
                </c:pt>
                <c:pt idx="9">
                  <c:v>332.94993781483</c:v>
                </c:pt>
                <c:pt idx="10">
                  <c:v>431.838351103561</c:v>
                </c:pt>
                <c:pt idx="11">
                  <c:v>555.580354478365</c:v>
                </c:pt>
                <c:pt idx="12">
                  <c:v>649.028488963121</c:v>
                </c:pt>
                <c:pt idx="13">
                  <c:v>742.390925481331</c:v>
                </c:pt>
                <c:pt idx="14">
                  <c:v>835.419274451176</c:v>
                </c:pt>
                <c:pt idx="15">
                  <c:v>926.572174797975</c:v>
                </c:pt>
                <c:pt idx="16">
                  <c:v>1014.530145614</c:v>
                </c:pt>
                <c:pt idx="17">
                  <c:v>1098.22904440499</c:v>
                </c:pt>
                <c:pt idx="18">
                  <c:v>1185.80258397424</c:v>
                </c:pt>
                <c:pt idx="19">
                  <c:v>1277.43013157002</c:v>
                </c:pt>
                <c:pt idx="20">
                  <c:v>1373.29935781932</c:v>
                </c:pt>
                <c:pt idx="21">
                  <c:v>1473.60662111297</c:v>
                </c:pt>
                <c:pt idx="22">
                  <c:v>1578.55736978488</c:v>
                </c:pt>
                <c:pt idx="23">
                  <c:v>1688.36656290929</c:v>
                </c:pt>
                <c:pt idx="24">
                  <c:v>1803.25911057781</c:v>
                </c:pt>
                <c:pt idx="25">
                  <c:v>1923.47033455802</c:v>
                </c:pt>
                <c:pt idx="26">
                  <c:v>2049.24645027714</c:v>
                </c:pt>
                <c:pt idx="27">
                  <c:v>2180.84507111799</c:v>
                </c:pt>
                <c:pt idx="28">
                  <c:v>2318.53573606023</c:v>
                </c:pt>
                <c:pt idx="29">
                  <c:v>2462.6004617473</c:v>
                </c:pt>
                <c:pt idx="30">
                  <c:v>2613.33432011016</c:v>
                </c:pt>
                <c:pt idx="31">
                  <c:v>2771.04604273064</c:v>
                </c:pt>
                <c:pt idx="32">
                  <c:v>2936.05865318239</c:v>
                </c:pt>
                <c:pt idx="33">
                  <c:v>3108.71012864451</c:v>
                </c:pt>
                <c:pt idx="34">
                  <c:v>3289.35409214308</c:v>
                </c:pt>
                <c:pt idx="35">
                  <c:v>3478.36053683826</c:v>
                </c:pt>
                <c:pt idx="36">
                  <c:v>3676.11658384059</c:v>
                </c:pt>
                <c:pt idx="37">
                  <c:v>3883.02727510861</c:v>
                </c:pt>
                <c:pt idx="38">
                  <c:v>4099.5164030517</c:v>
                </c:pt>
                <c:pt idx="39">
                  <c:v>4326.0273785375</c:v>
                </c:pt>
                <c:pt idx="40">
                  <c:v>4563.02413908159</c:v>
                </c:pt>
                <c:pt idx="41">
                  <c:v>4810.99209907971</c:v>
                </c:pt>
                <c:pt idx="42">
                  <c:v>5070.4391440286</c:v>
                </c:pt>
                <c:pt idx="43">
                  <c:v>5341.89667077206</c:v>
                </c:pt>
                <c:pt idx="44">
                  <c:v>5625.92067590266</c:v>
                </c:pt>
                <c:pt idx="45">
                  <c:v>5923.09289454833</c:v>
                </c:pt>
                <c:pt idx="46">
                  <c:v>6234.02199187652</c:v>
                </c:pt>
                <c:pt idx="47">
                  <c:v>6559.34480975604</c:v>
                </c:pt>
                <c:pt idx="48">
                  <c:v>6899.72767113028</c:v>
                </c:pt>
                <c:pt idx="49">
                  <c:v>7255.86774477311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1247354"/>
        <c:axId val="426870499"/>
      </c:lineChart>
      <c:dateAx>
        <c:axId val="1312473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870499"/>
        <c:crosses val="autoZero"/>
        <c:auto val="1"/>
        <c:lblOffset val="100"/>
        <c:baseTimeUnit val="days"/>
      </c:dateAx>
      <c:valAx>
        <c:axId val="4268704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47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三种假设!$W$1</c:f>
              <c:strCache>
                <c:ptCount val="1"/>
                <c:pt idx="0">
                  <c:v>新增感染者（中性）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三种假设!$W$2:$W$51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11.6594773628341</c:v>
                </c:pt>
                <c:pt idx="2">
                  <c:v>14.905108366068</c:v>
                </c:pt>
                <c:pt idx="3">
                  <c:v>18.648035817227</c:v>
                </c:pt>
                <c:pt idx="4">
                  <c:v>23.7098258442107</c:v>
                </c:pt>
                <c:pt idx="5">
                  <c:v>30.3086858236838</c:v>
                </c:pt>
                <c:pt idx="6">
                  <c:v>38.0548063528411</c:v>
                </c:pt>
                <c:pt idx="7">
                  <c:v>48.4538104784198</c:v>
                </c:pt>
                <c:pt idx="8">
                  <c:v>61.7014323043255</c:v>
                </c:pt>
                <c:pt idx="9">
                  <c:v>77.6809309352285</c:v>
                </c:pt>
                <c:pt idx="10">
                  <c:v>98.8884132887313</c:v>
                </c:pt>
                <c:pt idx="11">
                  <c:v>123.742003374804</c:v>
                </c:pt>
                <c:pt idx="12">
                  <c:v>89.4937590833968</c:v>
                </c:pt>
                <c:pt idx="13">
                  <c:v>84.9715640256821</c:v>
                </c:pt>
                <c:pt idx="14">
                  <c:v>79.9887898924909</c:v>
                </c:pt>
                <c:pt idx="15">
                  <c:v>73.6992056544912</c:v>
                </c:pt>
                <c:pt idx="16">
                  <c:v>66.637163059818</c:v>
                </c:pt>
                <c:pt idx="17">
                  <c:v>59.2666026839035</c:v>
                </c:pt>
                <c:pt idx="18">
                  <c:v>60.4159388477275</c:v>
                </c:pt>
                <c:pt idx="19">
                  <c:v>61.5875636793281</c:v>
                </c:pt>
                <c:pt idx="20">
                  <c:v>62.7819094149187</c:v>
                </c:pt>
                <c:pt idx="21">
                  <c:v>63.9994166729159</c:v>
                </c:pt>
                <c:pt idx="22">
                  <c:v>65.2405346164926</c:v>
                </c:pt>
                <c:pt idx="23">
                  <c:v>66.5057211192835</c:v>
                </c:pt>
                <c:pt idx="24">
                  <c:v>67.795442934304</c:v>
                </c:pt>
                <c:pt idx="25">
                  <c:v>69.110175866145</c:v>
                </c:pt>
                <c:pt idx="26">
                  <c:v>70.4504049465064</c:v>
                </c:pt>
                <c:pt idx="27">
                  <c:v>71.8166246131359</c:v>
                </c:pt>
                <c:pt idx="28">
                  <c:v>73.2093388922364</c:v>
                </c:pt>
                <c:pt idx="29">
                  <c:v>74.629061584412</c:v>
                </c:pt>
                <c:pt idx="30">
                  <c:v>76.0763164542193</c:v>
                </c:pt>
                <c:pt idx="31">
                  <c:v>77.5516374233947</c:v>
                </c:pt>
                <c:pt idx="32">
                  <c:v>79.0555687678293</c:v>
                </c:pt>
                <c:pt idx="33">
                  <c:v>80.5886653183629</c:v>
                </c:pt>
                <c:pt idx="34">
                  <c:v>82.1514926654728</c:v>
                </c:pt>
                <c:pt idx="35">
                  <c:v>83.7446273679314</c:v>
                </c:pt>
                <c:pt idx="36">
                  <c:v>85.3686571655102</c:v>
                </c:pt>
                <c:pt idx="37">
                  <c:v>87.0241811958097</c:v>
                </c:pt>
                <c:pt idx="38">
                  <c:v>88.7118102152926</c:v>
                </c:pt>
                <c:pt idx="39">
                  <c:v>90.4321668246046</c:v>
                </c:pt>
                <c:pt idx="40">
                  <c:v>92.1858856982649</c:v>
                </c:pt>
                <c:pt idx="41">
                  <c:v>93.9736138188095</c:v>
                </c:pt>
                <c:pt idx="42">
                  <c:v>95.7960107154772</c:v>
                </c:pt>
                <c:pt idx="43">
                  <c:v>97.653748707523</c:v>
                </c:pt>
                <c:pt idx="44">
                  <c:v>99.5475131522499</c:v>
                </c:pt>
                <c:pt idx="45">
                  <c:v>101.478002697852</c:v>
                </c:pt>
                <c:pt idx="46">
                  <c:v>103.445929541159</c:v>
                </c:pt>
                <c:pt idx="47">
                  <c:v>105.452019690381</c:v>
                </c:pt>
                <c:pt idx="48">
                  <c:v>107.497013232948</c:v>
                </c:pt>
                <c:pt idx="49">
                  <c:v>109.58166460854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三种假设!$X$1</c:f>
              <c:strCache>
                <c:ptCount val="1"/>
                <c:pt idx="0">
                  <c:v>总感染者（中性）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三种假设!$X$2:$X$51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19.4873018928252</c:v>
                </c:pt>
                <c:pt idx="2">
                  <c:v>34.3924102588932</c:v>
                </c:pt>
                <c:pt idx="3">
                  <c:v>53.0404460761202</c:v>
                </c:pt>
                <c:pt idx="4">
                  <c:v>76.7502719203309</c:v>
                </c:pt>
                <c:pt idx="5">
                  <c:v>107.058957744015</c:v>
                </c:pt>
                <c:pt idx="6">
                  <c:v>145.113764096856</c:v>
                </c:pt>
                <c:pt idx="7">
                  <c:v>193.567574575276</c:v>
                </c:pt>
                <c:pt idx="8">
                  <c:v>255.269006879601</c:v>
                </c:pt>
                <c:pt idx="9">
                  <c:v>332.94993781483</c:v>
                </c:pt>
                <c:pt idx="10">
                  <c:v>431.838351103561</c:v>
                </c:pt>
                <c:pt idx="11">
                  <c:v>555.580354478365</c:v>
                </c:pt>
                <c:pt idx="12">
                  <c:v>645.074113561762</c:v>
                </c:pt>
                <c:pt idx="13">
                  <c:v>730.045677587444</c:v>
                </c:pt>
                <c:pt idx="14">
                  <c:v>810.034467479935</c:v>
                </c:pt>
                <c:pt idx="15">
                  <c:v>883.733673134426</c:v>
                </c:pt>
                <c:pt idx="16">
                  <c:v>950.370836194244</c:v>
                </c:pt>
                <c:pt idx="17">
                  <c:v>1009.63743887815</c:v>
                </c:pt>
                <c:pt idx="18">
                  <c:v>1070.05337772587</c:v>
                </c:pt>
                <c:pt idx="19">
                  <c:v>1131.6409414052</c:v>
                </c:pt>
                <c:pt idx="20">
                  <c:v>1194.42285082012</c:v>
                </c:pt>
                <c:pt idx="21">
                  <c:v>1258.42226749304</c:v>
                </c:pt>
                <c:pt idx="22">
                  <c:v>1323.66280210953</c:v>
                </c:pt>
                <c:pt idx="23">
                  <c:v>1390.16852322881</c:v>
                </c:pt>
                <c:pt idx="24">
                  <c:v>1457.96396616312</c:v>
                </c:pt>
                <c:pt idx="25">
                  <c:v>1527.07414202926</c:v>
                </c:pt>
                <c:pt idx="26">
                  <c:v>1597.52454697577</c:v>
                </c:pt>
                <c:pt idx="27">
                  <c:v>1669.3411715889</c:v>
                </c:pt>
                <c:pt idx="28">
                  <c:v>1742.55051048114</c:v>
                </c:pt>
                <c:pt idx="29">
                  <c:v>1817.17957206555</c:v>
                </c:pt>
                <c:pt idx="30">
                  <c:v>1893.25588851977</c:v>
                </c:pt>
                <c:pt idx="31">
                  <c:v>1970.80752594317</c:v>
                </c:pt>
                <c:pt idx="32">
                  <c:v>2049.863094711</c:v>
                </c:pt>
                <c:pt idx="33">
                  <c:v>2130.45176002936</c:v>
                </c:pt>
                <c:pt idx="34">
                  <c:v>2212.60325269483</c:v>
                </c:pt>
                <c:pt idx="35">
                  <c:v>2296.34788006276</c:v>
                </c:pt>
                <c:pt idx="36">
                  <c:v>2381.71653722827</c:v>
                </c:pt>
                <c:pt idx="37">
                  <c:v>2468.74071842408</c:v>
                </c:pt>
                <c:pt idx="38">
                  <c:v>2557.45252863938</c:v>
                </c:pt>
                <c:pt idx="39">
                  <c:v>2647.88469546398</c:v>
                </c:pt>
                <c:pt idx="40">
                  <c:v>2740.07058116225</c:v>
                </c:pt>
                <c:pt idx="41">
                  <c:v>2834.04419498106</c:v>
                </c:pt>
                <c:pt idx="42">
                  <c:v>2929.84020569653</c:v>
                </c:pt>
                <c:pt idx="43">
                  <c:v>3027.49395440406</c:v>
                </c:pt>
                <c:pt idx="44">
                  <c:v>3127.04146755631</c:v>
                </c:pt>
                <c:pt idx="45">
                  <c:v>3228.51947025416</c:v>
                </c:pt>
                <c:pt idx="46">
                  <c:v>3331.96539979532</c:v>
                </c:pt>
                <c:pt idx="47">
                  <c:v>3437.4174194857</c:v>
                </c:pt>
                <c:pt idx="48">
                  <c:v>3544.91443271865</c:v>
                </c:pt>
                <c:pt idx="49">
                  <c:v>3654.49609732719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1247354"/>
        <c:axId val="426870499"/>
      </c:lineChart>
      <c:dateAx>
        <c:axId val="1312473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870499"/>
        <c:crosses val="autoZero"/>
        <c:auto val="1"/>
        <c:lblOffset val="100"/>
        <c:baseTimeUnit val="days"/>
      </c:dateAx>
      <c:valAx>
        <c:axId val="4268704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47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三种假设!$AO$1</c:f>
              <c:strCache>
                <c:ptCount val="1"/>
                <c:pt idx="0">
                  <c:v>新增感染者（乐观）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三种假设!$AO$2:$AO$51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11.6594773628341</c:v>
                </c:pt>
                <c:pt idx="2">
                  <c:v>14.905108366068</c:v>
                </c:pt>
                <c:pt idx="3">
                  <c:v>18.648035817227</c:v>
                </c:pt>
                <c:pt idx="4">
                  <c:v>23.7098258442107</c:v>
                </c:pt>
                <c:pt idx="5">
                  <c:v>30.3086858236838</c:v>
                </c:pt>
                <c:pt idx="6">
                  <c:v>38.0548063528411</c:v>
                </c:pt>
                <c:pt idx="7">
                  <c:v>48.4538104784198</c:v>
                </c:pt>
                <c:pt idx="8">
                  <c:v>61.7014323043255</c:v>
                </c:pt>
                <c:pt idx="9">
                  <c:v>77.6809309352285</c:v>
                </c:pt>
                <c:pt idx="10">
                  <c:v>98.8884132887313</c:v>
                </c:pt>
                <c:pt idx="11">
                  <c:v>123.742003374804</c:v>
                </c:pt>
                <c:pt idx="12">
                  <c:v>84.3946960658544</c:v>
                </c:pt>
                <c:pt idx="13">
                  <c:v>74.8117201929455</c:v>
                </c:pt>
                <c:pt idx="14">
                  <c:v>65.2969351391645</c:v>
                </c:pt>
                <c:pt idx="15">
                  <c:v>55.5144762035103</c:v>
                </c:pt>
                <c:pt idx="16">
                  <c:v>46.1786374074413</c:v>
                </c:pt>
                <c:pt idx="17">
                  <c:v>37.7254105391823</c:v>
                </c:pt>
                <c:pt idx="18">
                  <c:v>37.4403980054893</c:v>
                </c:pt>
                <c:pt idx="19">
                  <c:v>37.1575387192547</c:v>
                </c:pt>
                <c:pt idx="20">
                  <c:v>36.8768164128619</c:v>
                </c:pt>
                <c:pt idx="21">
                  <c:v>36.598214941595</c:v>
                </c:pt>
                <c:pt idx="22">
                  <c:v>36.3217182827101</c:v>
                </c:pt>
                <c:pt idx="23">
                  <c:v>36.0473105345137</c:v>
                </c:pt>
                <c:pt idx="24">
                  <c:v>35.7749759154486</c:v>
                </c:pt>
                <c:pt idx="25">
                  <c:v>35.5046987631859</c:v>
                </c:pt>
                <c:pt idx="26">
                  <c:v>35.2364635337245</c:v>
                </c:pt>
                <c:pt idx="27">
                  <c:v>34.9702548004968</c:v>
                </c:pt>
                <c:pt idx="28">
                  <c:v>34.7060572534819</c:v>
                </c:pt>
                <c:pt idx="29">
                  <c:v>34.4438556983249</c:v>
                </c:pt>
                <c:pt idx="30">
                  <c:v>34.183635055463</c:v>
                </c:pt>
                <c:pt idx="31">
                  <c:v>33.9253803592582</c:v>
                </c:pt>
                <c:pt idx="32">
                  <c:v>33.669076757137</c:v>
                </c:pt>
                <c:pt idx="33">
                  <c:v>33.4147095087358</c:v>
                </c:pt>
                <c:pt idx="34">
                  <c:v>33.1622639850533</c:v>
                </c:pt>
                <c:pt idx="35">
                  <c:v>32.9117256676091</c:v>
                </c:pt>
                <c:pt idx="36">
                  <c:v>32.6630801476089</c:v>
                </c:pt>
                <c:pt idx="37">
                  <c:v>32.4163131251156</c:v>
                </c:pt>
                <c:pt idx="38">
                  <c:v>32.1714104082272</c:v>
                </c:pt>
                <c:pt idx="39">
                  <c:v>31.9283579122602</c:v>
                </c:pt>
                <c:pt idx="40">
                  <c:v>31.6871416589399</c:v>
                </c:pt>
                <c:pt idx="41">
                  <c:v>31.4477477755964</c:v>
                </c:pt>
                <c:pt idx="42">
                  <c:v>31.2101624943665</c:v>
                </c:pt>
                <c:pt idx="43">
                  <c:v>30.9743721514025</c:v>
                </c:pt>
                <c:pt idx="44">
                  <c:v>30.7403631860858</c:v>
                </c:pt>
                <c:pt idx="45">
                  <c:v>30.5081221402472</c:v>
                </c:pt>
                <c:pt idx="46">
                  <c:v>30.2776356573929</c:v>
                </c:pt>
                <c:pt idx="47">
                  <c:v>30.0488904819366</c:v>
                </c:pt>
                <c:pt idx="48">
                  <c:v>29.8218734584365</c:v>
                </c:pt>
                <c:pt idx="49">
                  <c:v>29.5965715308396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三种假设!$AP$1</c:f>
              <c:strCache>
                <c:ptCount val="1"/>
                <c:pt idx="0">
                  <c:v>总感染者（乐观）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三种假设!$A$2:$A$51</c:f>
              <c:numCache>
                <c:formatCode>yyyy/m/d</c:formatCode>
                <c:ptCount val="50"/>
                <c:pt idx="0" c:formatCode="yyyy/m/d">
                  <c:v>43841</c:v>
                </c:pt>
                <c:pt idx="1" c:formatCode="yyyy/m/d">
                  <c:v>43842</c:v>
                </c:pt>
                <c:pt idx="2" c:formatCode="yyyy/m/d">
                  <c:v>43843</c:v>
                </c:pt>
                <c:pt idx="3" c:formatCode="yyyy/m/d">
                  <c:v>43844</c:v>
                </c:pt>
                <c:pt idx="4" c:formatCode="yyyy/m/d">
                  <c:v>43845</c:v>
                </c:pt>
                <c:pt idx="5" c:formatCode="yyyy/m/d">
                  <c:v>43846</c:v>
                </c:pt>
                <c:pt idx="6" c:formatCode="yyyy/m/d">
                  <c:v>43847</c:v>
                </c:pt>
                <c:pt idx="7" c:formatCode="yyyy/m/d">
                  <c:v>43848</c:v>
                </c:pt>
                <c:pt idx="8" c:formatCode="yyyy/m/d">
                  <c:v>43849</c:v>
                </c:pt>
                <c:pt idx="9" c:formatCode="yyyy/m/d">
                  <c:v>43850</c:v>
                </c:pt>
                <c:pt idx="10" c:formatCode="yyyy/m/d">
                  <c:v>43851</c:v>
                </c:pt>
                <c:pt idx="11" c:formatCode="yyyy/m/d">
                  <c:v>43852</c:v>
                </c:pt>
                <c:pt idx="12" c:formatCode="yyyy/m/d">
                  <c:v>43853</c:v>
                </c:pt>
                <c:pt idx="13" c:formatCode="yyyy/m/d">
                  <c:v>43854</c:v>
                </c:pt>
                <c:pt idx="14" c:formatCode="yyyy/m/d">
                  <c:v>43855</c:v>
                </c:pt>
                <c:pt idx="15" c:formatCode="yyyy/m/d">
                  <c:v>43856</c:v>
                </c:pt>
                <c:pt idx="16" c:formatCode="yyyy/m/d">
                  <c:v>43857</c:v>
                </c:pt>
                <c:pt idx="17" c:formatCode="yyyy/m/d">
                  <c:v>43858</c:v>
                </c:pt>
                <c:pt idx="18" c:formatCode="yyyy/m/d">
                  <c:v>43859</c:v>
                </c:pt>
                <c:pt idx="19" c:formatCode="yyyy/m/d">
                  <c:v>43860</c:v>
                </c:pt>
                <c:pt idx="20" c:formatCode="yyyy/m/d">
                  <c:v>43861</c:v>
                </c:pt>
                <c:pt idx="21" c:formatCode="yyyy/m/d">
                  <c:v>43862</c:v>
                </c:pt>
                <c:pt idx="22" c:formatCode="yyyy/m/d">
                  <c:v>43863</c:v>
                </c:pt>
                <c:pt idx="23" c:formatCode="yyyy/m/d">
                  <c:v>43864</c:v>
                </c:pt>
                <c:pt idx="24" c:formatCode="yyyy/m/d">
                  <c:v>43865</c:v>
                </c:pt>
                <c:pt idx="25" c:formatCode="yyyy/m/d">
                  <c:v>43866</c:v>
                </c:pt>
                <c:pt idx="26" c:formatCode="yyyy/m/d">
                  <c:v>43867</c:v>
                </c:pt>
                <c:pt idx="27" c:formatCode="yyyy/m/d">
                  <c:v>43868</c:v>
                </c:pt>
                <c:pt idx="28" c:formatCode="yyyy/m/d">
                  <c:v>43869</c:v>
                </c:pt>
                <c:pt idx="29" c:formatCode="yyyy/m/d">
                  <c:v>43870</c:v>
                </c:pt>
                <c:pt idx="30" c:formatCode="yyyy/m/d">
                  <c:v>43871</c:v>
                </c:pt>
                <c:pt idx="31" c:formatCode="yyyy/m/d">
                  <c:v>43872</c:v>
                </c:pt>
                <c:pt idx="32" c:formatCode="yyyy/m/d">
                  <c:v>43873</c:v>
                </c:pt>
                <c:pt idx="33" c:formatCode="yyyy/m/d">
                  <c:v>43874</c:v>
                </c:pt>
                <c:pt idx="34" c:formatCode="yyyy/m/d">
                  <c:v>43875</c:v>
                </c:pt>
                <c:pt idx="35" c:formatCode="yyyy/m/d">
                  <c:v>43876</c:v>
                </c:pt>
                <c:pt idx="36" c:formatCode="yyyy/m/d">
                  <c:v>43877</c:v>
                </c:pt>
                <c:pt idx="37" c:formatCode="yyyy/m/d">
                  <c:v>43878</c:v>
                </c:pt>
                <c:pt idx="38" c:formatCode="yyyy/m/d">
                  <c:v>43879</c:v>
                </c:pt>
                <c:pt idx="39" c:formatCode="yyyy/m/d">
                  <c:v>43880</c:v>
                </c:pt>
                <c:pt idx="40" c:formatCode="yyyy/m/d">
                  <c:v>43881</c:v>
                </c:pt>
                <c:pt idx="41" c:formatCode="yyyy/m/d">
                  <c:v>43882</c:v>
                </c:pt>
                <c:pt idx="42" c:formatCode="yyyy/m/d">
                  <c:v>43883</c:v>
                </c:pt>
                <c:pt idx="43" c:formatCode="yyyy/m/d">
                  <c:v>43884</c:v>
                </c:pt>
                <c:pt idx="44" c:formatCode="yyyy/m/d">
                  <c:v>43885</c:v>
                </c:pt>
                <c:pt idx="45" c:formatCode="yyyy/m/d">
                  <c:v>43886</c:v>
                </c:pt>
                <c:pt idx="46" c:formatCode="yyyy/m/d">
                  <c:v>43887</c:v>
                </c:pt>
                <c:pt idx="47" c:formatCode="yyyy/m/d">
                  <c:v>43888</c:v>
                </c:pt>
                <c:pt idx="48" c:formatCode="yyyy/m/d">
                  <c:v>43889</c:v>
                </c:pt>
                <c:pt idx="49" c:formatCode="yyyy/m/d">
                  <c:v>43890</c:v>
                </c:pt>
              </c:numCache>
            </c:numRef>
          </c:cat>
          <c:val>
            <c:numRef>
              <c:f>三种假设!$AP$2:$AP$51</c:f>
              <c:numCache>
                <c:formatCode>0_ </c:formatCode>
                <c:ptCount val="50"/>
                <c:pt idx="0">
                  <c:v>7.82782452999105</c:v>
                </c:pt>
                <c:pt idx="1">
                  <c:v>19.4873018928252</c:v>
                </c:pt>
                <c:pt idx="2">
                  <c:v>34.3924102588932</c:v>
                </c:pt>
                <c:pt idx="3">
                  <c:v>53.0404460761202</c:v>
                </c:pt>
                <c:pt idx="4">
                  <c:v>76.7502719203309</c:v>
                </c:pt>
                <c:pt idx="5">
                  <c:v>107.058957744015</c:v>
                </c:pt>
                <c:pt idx="6">
                  <c:v>145.113764096856</c:v>
                </c:pt>
                <c:pt idx="7">
                  <c:v>193.567574575276</c:v>
                </c:pt>
                <c:pt idx="8">
                  <c:v>255.269006879601</c:v>
                </c:pt>
                <c:pt idx="9">
                  <c:v>332.94993781483</c:v>
                </c:pt>
                <c:pt idx="10">
                  <c:v>431.838351103561</c:v>
                </c:pt>
                <c:pt idx="11">
                  <c:v>555.580354478365</c:v>
                </c:pt>
                <c:pt idx="12">
                  <c:v>639.975050544219</c:v>
                </c:pt>
                <c:pt idx="13">
                  <c:v>714.786770737165</c:v>
                </c:pt>
                <c:pt idx="14">
                  <c:v>780.083705876329</c:v>
                </c:pt>
                <c:pt idx="15">
                  <c:v>835.59818207984</c:v>
                </c:pt>
                <c:pt idx="16">
                  <c:v>881.776819487281</c:v>
                </c:pt>
                <c:pt idx="17">
                  <c:v>919.502230026463</c:v>
                </c:pt>
                <c:pt idx="18">
                  <c:v>956.942628031952</c:v>
                </c:pt>
                <c:pt idx="19">
                  <c:v>994.100166751207</c:v>
                </c:pt>
                <c:pt idx="20">
                  <c:v>1030.97698316407</c:v>
                </c:pt>
                <c:pt idx="21">
                  <c:v>1067.57519810566</c:v>
                </c:pt>
                <c:pt idx="22">
                  <c:v>1103.89691638837</c:v>
                </c:pt>
                <c:pt idx="23">
                  <c:v>1139.94422692289</c:v>
                </c:pt>
                <c:pt idx="24">
                  <c:v>1175.71920283834</c:v>
                </c:pt>
                <c:pt idx="25">
                  <c:v>1211.22390160152</c:v>
                </c:pt>
                <c:pt idx="26">
                  <c:v>1246.46036513525</c:v>
                </c:pt>
                <c:pt idx="27">
                  <c:v>1281.43061993574</c:v>
                </c:pt>
                <c:pt idx="28">
                  <c:v>1316.13667718923</c:v>
                </c:pt>
                <c:pt idx="29">
                  <c:v>1350.58053288755</c:v>
                </c:pt>
                <c:pt idx="30">
                  <c:v>1384.76416794301</c:v>
                </c:pt>
                <c:pt idx="31">
                  <c:v>1418.68954830227</c:v>
                </c:pt>
                <c:pt idx="32">
                  <c:v>1452.35862505941</c:v>
                </c:pt>
                <c:pt idx="33">
                  <c:v>1485.77333456814</c:v>
                </c:pt>
                <c:pt idx="34">
                  <c:v>1518.9355985532</c:v>
                </c:pt>
                <c:pt idx="35">
                  <c:v>1551.84732422081</c:v>
                </c:pt>
                <c:pt idx="36">
                  <c:v>1584.51040436842</c:v>
                </c:pt>
                <c:pt idx="37">
                  <c:v>1616.92671749353</c:v>
                </c:pt>
                <c:pt idx="38">
                  <c:v>1649.09812790176</c:v>
                </c:pt>
                <c:pt idx="39">
                  <c:v>1681.02648581402</c:v>
                </c:pt>
                <c:pt idx="40">
                  <c:v>1712.71362747296</c:v>
                </c:pt>
                <c:pt idx="41">
                  <c:v>1744.16137524856</c:v>
                </c:pt>
                <c:pt idx="42">
                  <c:v>1775.37153774292</c:v>
                </c:pt>
                <c:pt idx="43">
                  <c:v>1806.34590989432</c:v>
                </c:pt>
                <c:pt idx="44">
                  <c:v>1837.08627308041</c:v>
                </c:pt>
                <c:pt idx="45">
                  <c:v>1867.59439522066</c:v>
                </c:pt>
                <c:pt idx="46">
                  <c:v>1897.87203087805</c:v>
                </c:pt>
                <c:pt idx="47">
                  <c:v>1927.92092135999</c:v>
                </c:pt>
                <c:pt idx="48">
                  <c:v>1957.74279481842</c:v>
                </c:pt>
                <c:pt idx="49">
                  <c:v>1987.33936634926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1247354"/>
        <c:axId val="426870499"/>
      </c:lineChart>
      <c:dateAx>
        <c:axId val="1312473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870499"/>
        <c:crosses val="autoZero"/>
        <c:auto val="1"/>
        <c:lblOffset val="100"/>
        <c:baseTimeUnit val="days"/>
      </c:dateAx>
      <c:valAx>
        <c:axId val="4268704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47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118745</xdr:colOff>
      <xdr:row>7</xdr:row>
      <xdr:rowOff>102870</xdr:rowOff>
    </xdr:from>
    <xdr:to>
      <xdr:col>25</xdr:col>
      <xdr:colOff>361315</xdr:colOff>
      <xdr:row>21</xdr:row>
      <xdr:rowOff>45720</xdr:rowOff>
    </xdr:to>
    <xdr:graphicFrame>
      <xdr:nvGraphicFramePr>
        <xdr:cNvPr id="3" name="图表 2"/>
        <xdr:cNvGraphicFramePr/>
      </xdr:nvGraphicFramePr>
      <xdr:xfrm>
        <a:off x="10955020" y="1667510"/>
        <a:ext cx="7395210" cy="3072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11430</xdr:colOff>
      <xdr:row>3</xdr:row>
      <xdr:rowOff>187325</xdr:rowOff>
    </xdr:from>
    <xdr:to>
      <xdr:col>20</xdr:col>
      <xdr:colOff>639445</xdr:colOff>
      <xdr:row>16</xdr:row>
      <xdr:rowOff>76835</xdr:rowOff>
    </xdr:to>
    <xdr:graphicFrame>
      <xdr:nvGraphicFramePr>
        <xdr:cNvPr id="2" name="图表 1"/>
        <xdr:cNvGraphicFramePr/>
      </xdr:nvGraphicFramePr>
      <xdr:xfrm>
        <a:off x="13764260" y="1312545"/>
        <a:ext cx="4824095" cy="2795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</xdr:colOff>
      <xdr:row>17</xdr:row>
      <xdr:rowOff>17780</xdr:rowOff>
    </xdr:from>
    <xdr:to>
      <xdr:col>20</xdr:col>
      <xdr:colOff>613410</xdr:colOff>
      <xdr:row>29</xdr:row>
      <xdr:rowOff>108585</xdr:rowOff>
    </xdr:to>
    <xdr:graphicFrame>
      <xdr:nvGraphicFramePr>
        <xdr:cNvPr id="3" name="图表 2"/>
        <xdr:cNvGraphicFramePr/>
      </xdr:nvGraphicFramePr>
      <xdr:xfrm>
        <a:off x="13784580" y="4272280"/>
        <a:ext cx="4777740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22225</xdr:colOff>
      <xdr:row>5</xdr:row>
      <xdr:rowOff>15240</xdr:rowOff>
    </xdr:from>
    <xdr:to>
      <xdr:col>16</xdr:col>
      <xdr:colOff>569595</xdr:colOff>
      <xdr:row>20</xdr:row>
      <xdr:rowOff>180975</xdr:rowOff>
    </xdr:to>
    <xdr:graphicFrame>
      <xdr:nvGraphicFramePr>
        <xdr:cNvPr id="2" name="图表 1"/>
        <xdr:cNvGraphicFramePr/>
      </xdr:nvGraphicFramePr>
      <xdr:xfrm>
        <a:off x="6831965" y="1132840"/>
        <a:ext cx="5090160" cy="3518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297815</xdr:colOff>
      <xdr:row>27</xdr:row>
      <xdr:rowOff>135255</xdr:rowOff>
    </xdr:from>
    <xdr:to>
      <xdr:col>5</xdr:col>
      <xdr:colOff>184785</xdr:colOff>
      <xdr:row>39</xdr:row>
      <xdr:rowOff>196215</xdr:rowOff>
    </xdr:to>
    <xdr:graphicFrame>
      <xdr:nvGraphicFramePr>
        <xdr:cNvPr id="3" name="图表 2"/>
        <xdr:cNvGraphicFramePr/>
      </xdr:nvGraphicFramePr>
      <xdr:xfrm>
        <a:off x="297815" y="6624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238760</xdr:colOff>
      <xdr:row>7</xdr:row>
      <xdr:rowOff>177800</xdr:rowOff>
    </xdr:from>
    <xdr:to>
      <xdr:col>14</xdr:col>
      <xdr:colOff>528955</xdr:colOff>
      <xdr:row>23</xdr:row>
      <xdr:rowOff>36195</xdr:rowOff>
    </xdr:to>
    <xdr:graphicFrame>
      <xdr:nvGraphicFramePr>
        <xdr:cNvPr id="7" name="图表 6"/>
        <xdr:cNvGraphicFramePr/>
      </xdr:nvGraphicFramePr>
      <xdr:xfrm>
        <a:off x="3606800" y="2425700"/>
        <a:ext cx="6660515" cy="3434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</xdr:colOff>
      <xdr:row>25</xdr:row>
      <xdr:rowOff>29845</xdr:rowOff>
    </xdr:from>
    <xdr:to>
      <xdr:col>11</xdr:col>
      <xdr:colOff>91440</xdr:colOff>
      <xdr:row>37</xdr:row>
      <xdr:rowOff>60960</xdr:rowOff>
    </xdr:to>
    <xdr:graphicFrame>
      <xdr:nvGraphicFramePr>
        <xdr:cNvPr id="8" name="图表 7"/>
        <xdr:cNvGraphicFramePr/>
      </xdr:nvGraphicFramePr>
      <xdr:xfrm>
        <a:off x="2132330" y="6301105"/>
        <a:ext cx="5746750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565150</xdr:colOff>
      <xdr:row>25</xdr:row>
      <xdr:rowOff>181610</xdr:rowOff>
    </xdr:from>
    <xdr:to>
      <xdr:col>27</xdr:col>
      <xdr:colOff>342900</xdr:colOff>
      <xdr:row>37</xdr:row>
      <xdr:rowOff>212725</xdr:rowOff>
    </xdr:to>
    <xdr:graphicFrame>
      <xdr:nvGraphicFramePr>
        <xdr:cNvPr id="9" name="图表 8"/>
        <xdr:cNvGraphicFramePr/>
      </xdr:nvGraphicFramePr>
      <xdr:xfrm>
        <a:off x="12904470" y="6452870"/>
        <a:ext cx="5746750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35560</xdr:colOff>
      <xdr:row>25</xdr:row>
      <xdr:rowOff>212090</xdr:rowOff>
    </xdr:from>
    <xdr:to>
      <xdr:col>47</xdr:col>
      <xdr:colOff>62230</xdr:colOff>
      <xdr:row>38</xdr:row>
      <xdr:rowOff>19685</xdr:rowOff>
    </xdr:to>
    <xdr:graphicFrame>
      <xdr:nvGraphicFramePr>
        <xdr:cNvPr id="10" name="图表 9"/>
        <xdr:cNvGraphicFramePr/>
      </xdr:nvGraphicFramePr>
      <xdr:xfrm>
        <a:off x="26781760" y="6483350"/>
        <a:ext cx="5746750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565150</xdr:colOff>
      <xdr:row>40</xdr:row>
      <xdr:rowOff>222885</xdr:rowOff>
    </xdr:from>
    <xdr:to>
      <xdr:col>27</xdr:col>
      <xdr:colOff>342900</xdr:colOff>
      <xdr:row>53</xdr:row>
      <xdr:rowOff>30480</xdr:rowOff>
    </xdr:to>
    <xdr:graphicFrame>
      <xdr:nvGraphicFramePr>
        <xdr:cNvPr id="11" name="图表 10"/>
        <xdr:cNvGraphicFramePr/>
      </xdr:nvGraphicFramePr>
      <xdr:xfrm>
        <a:off x="12904470" y="9846945"/>
        <a:ext cx="5746750" cy="271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238760</xdr:colOff>
      <xdr:row>55</xdr:row>
      <xdr:rowOff>345440</xdr:rowOff>
    </xdr:from>
    <xdr:to>
      <xdr:col>13</xdr:col>
      <xdr:colOff>40640</xdr:colOff>
      <xdr:row>67</xdr:row>
      <xdr:rowOff>25400</xdr:rowOff>
    </xdr:to>
    <xdr:graphicFrame>
      <xdr:nvGraphicFramePr>
        <xdr:cNvPr id="12" name="图表 11"/>
        <xdr:cNvGraphicFramePr/>
      </xdr:nvGraphicFramePr>
      <xdr:xfrm>
        <a:off x="3606800" y="13322300"/>
        <a:ext cx="552196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17780</xdr:colOff>
      <xdr:row>57</xdr:row>
      <xdr:rowOff>215900</xdr:rowOff>
    </xdr:from>
    <xdr:to>
      <xdr:col>12</xdr:col>
      <xdr:colOff>626110</xdr:colOff>
      <xdr:row>74</xdr:row>
      <xdr:rowOff>87630</xdr:rowOff>
    </xdr:to>
    <xdr:graphicFrame>
      <xdr:nvGraphicFramePr>
        <xdr:cNvPr id="6" name="图表 5"/>
        <xdr:cNvGraphicFramePr/>
      </xdr:nvGraphicFramePr>
      <xdr:xfrm>
        <a:off x="1350645" y="14110335"/>
        <a:ext cx="7747000" cy="4060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mo/Desktop/&#26144;&#28526;/&#30123;&#24773;&#24314;&#27169;/0206/&#27169;&#22411;02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mo/Desktop/&#26144;&#28526;/&#30123;&#24773;&#24314;&#27169;/&#27993;&#27743;&#24191;&#19996;&#21271;&#20140;&#19978;&#28023;&#27827;&#21335;/&#22797;&#24037;&#26085;&#26399;&#35745;&#316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四川省确诊人数"/>
      <sheetName val="武汉迁入四川人数计算"/>
      <sheetName val="四川感染者数量（R0=5，α=0.002）"/>
      <sheetName val="Ro和α计算"/>
      <sheetName val="R值变化情况"/>
      <sheetName val="R值优化结果"/>
      <sheetName val="三种假设结果"/>
      <sheetName val="乐观假设"/>
      <sheetName val="复工时间"/>
    </sheetNames>
    <sheetDataSet>
      <sheetData sheetId="0">
        <row r="6">
          <cell r="D6" t="str">
            <v>新增确诊人数</v>
          </cell>
          <cell r="E6" t="str">
            <v>累计确诊人数</v>
          </cell>
        </row>
        <row r="7">
          <cell r="C7">
            <v>43851</v>
          </cell>
          <cell r="D7">
            <v>2</v>
          </cell>
          <cell r="E7">
            <v>2</v>
          </cell>
        </row>
        <row r="8">
          <cell r="C8">
            <v>43852</v>
          </cell>
          <cell r="D8">
            <v>3</v>
          </cell>
          <cell r="E8">
            <v>5</v>
          </cell>
        </row>
        <row r="9">
          <cell r="C9">
            <v>43853</v>
          </cell>
          <cell r="D9">
            <v>7</v>
          </cell>
          <cell r="E9">
            <v>12</v>
          </cell>
        </row>
        <row r="10">
          <cell r="C10">
            <v>43854</v>
          </cell>
          <cell r="D10">
            <v>13</v>
          </cell>
          <cell r="E10">
            <v>25</v>
          </cell>
        </row>
        <row r="11">
          <cell r="C11">
            <v>43855</v>
          </cell>
          <cell r="D11">
            <v>16</v>
          </cell>
          <cell r="E11">
            <v>41</v>
          </cell>
        </row>
        <row r="12">
          <cell r="C12">
            <v>43856</v>
          </cell>
          <cell r="D12">
            <v>25</v>
          </cell>
          <cell r="E12">
            <v>66</v>
          </cell>
        </row>
        <row r="13">
          <cell r="C13">
            <v>43857</v>
          </cell>
          <cell r="D13">
            <v>21</v>
          </cell>
          <cell r="E13">
            <v>87</v>
          </cell>
        </row>
        <row r="14">
          <cell r="C14">
            <v>43858</v>
          </cell>
          <cell r="D14">
            <v>18</v>
          </cell>
          <cell r="E14">
            <v>105</v>
          </cell>
        </row>
        <row r="15">
          <cell r="C15">
            <v>43859</v>
          </cell>
          <cell r="D15">
            <v>34</v>
          </cell>
          <cell r="E15">
            <v>139</v>
          </cell>
        </row>
        <row r="16">
          <cell r="C16">
            <v>43860</v>
          </cell>
          <cell r="D16">
            <v>36</v>
          </cell>
          <cell r="E16">
            <v>175</v>
          </cell>
        </row>
        <row r="17">
          <cell r="C17">
            <v>43861</v>
          </cell>
          <cell r="D17">
            <v>30</v>
          </cell>
          <cell r="E17">
            <v>205</v>
          </cell>
        </row>
        <row r="18">
          <cell r="C18">
            <v>43862</v>
          </cell>
          <cell r="D18">
            <v>24</v>
          </cell>
          <cell r="E18">
            <v>229</v>
          </cell>
        </row>
        <row r="19">
          <cell r="C19">
            <v>43863</v>
          </cell>
          <cell r="D19">
            <v>23</v>
          </cell>
          <cell r="E19">
            <v>252</v>
          </cell>
        </row>
        <row r="20">
          <cell r="C20">
            <v>43864</v>
          </cell>
          <cell r="D20">
            <v>28</v>
          </cell>
          <cell r="E20">
            <v>280</v>
          </cell>
        </row>
        <row r="21">
          <cell r="C21">
            <v>43865</v>
          </cell>
          <cell r="D21">
            <v>19</v>
          </cell>
          <cell r="E21">
            <v>299</v>
          </cell>
        </row>
        <row r="22">
          <cell r="C22">
            <v>43866</v>
          </cell>
          <cell r="D22">
            <v>20</v>
          </cell>
          <cell r="E22">
            <v>319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浙江"/>
      <sheetName val="浙江R值"/>
      <sheetName val="浙江复工时间"/>
      <sheetName val="广东"/>
      <sheetName val="广东R值"/>
      <sheetName val="广东复工时间 "/>
      <sheetName val="北京"/>
      <sheetName val="北京R值"/>
      <sheetName val="北京复工时间"/>
      <sheetName val="上海"/>
      <sheetName val="上海R值"/>
      <sheetName val="上海复工时间"/>
      <sheetName val="河南"/>
      <sheetName val="河南R值"/>
      <sheetName val="河南复工时间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新增感染者（当前隔离力度）</v>
          </cell>
        </row>
        <row r="1">
          <cell r="V1" t="str">
            <v>新增感染者（隔离力度提升30%）</v>
          </cell>
        </row>
        <row r="1">
          <cell r="AM1" t="str">
            <v>新增感染者（隔离力度提升50%）</v>
          </cell>
        </row>
        <row r="1">
          <cell r="BD1" t="str">
            <v>新增感染者（隔离力度提升80%）</v>
          </cell>
        </row>
        <row r="2">
          <cell r="E2">
            <v>18.9685285714286</v>
          </cell>
        </row>
        <row r="2">
          <cell r="V2">
            <v>18.9685285714286</v>
          </cell>
        </row>
        <row r="2">
          <cell r="AM2">
            <v>18.9685285714286</v>
          </cell>
        </row>
        <row r="2">
          <cell r="BD2">
            <v>18.9685285714286</v>
          </cell>
        </row>
        <row r="3">
          <cell r="E3">
            <v>26.4510955102041</v>
          </cell>
        </row>
        <row r="3">
          <cell r="V3">
            <v>26.4510955102041</v>
          </cell>
        </row>
        <row r="3">
          <cell r="AM3">
            <v>26.4510955102041</v>
          </cell>
        </row>
        <row r="3">
          <cell r="BD3">
            <v>26.4510955102041</v>
          </cell>
        </row>
        <row r="4">
          <cell r="E4">
            <v>35.3873744956268</v>
          </cell>
        </row>
        <row r="4">
          <cell r="V4">
            <v>35.3873744956268</v>
          </cell>
        </row>
        <row r="4">
          <cell r="AM4">
            <v>35.3873744956268</v>
          </cell>
        </row>
        <row r="4">
          <cell r="BD4">
            <v>35.3873744956268</v>
          </cell>
        </row>
        <row r="5">
          <cell r="E5">
            <v>44.0767946284048</v>
          </cell>
        </row>
        <row r="5">
          <cell r="V5">
            <v>44.0767946284048</v>
          </cell>
        </row>
        <row r="5">
          <cell r="AM5">
            <v>44.0767946284048</v>
          </cell>
        </row>
        <row r="5">
          <cell r="BD5">
            <v>44.0767946284048</v>
          </cell>
        </row>
        <row r="6">
          <cell r="E6">
            <v>55.9740924269602</v>
          </cell>
        </row>
        <row r="6">
          <cell r="V6">
            <v>55.9740924269602</v>
          </cell>
        </row>
        <row r="6">
          <cell r="AM6">
            <v>55.9740924269602</v>
          </cell>
        </row>
        <row r="6">
          <cell r="BD6">
            <v>55.9740924269602</v>
          </cell>
        </row>
        <row r="7">
          <cell r="E7">
            <v>72.481509934103</v>
          </cell>
        </row>
        <row r="7">
          <cell r="V7">
            <v>72.481509934103</v>
          </cell>
        </row>
        <row r="7">
          <cell r="AM7">
            <v>72.481509934103</v>
          </cell>
        </row>
        <row r="7">
          <cell r="BD7">
            <v>72.481509934103</v>
          </cell>
        </row>
        <row r="8">
          <cell r="E8">
            <v>93.6808586509106</v>
          </cell>
        </row>
        <row r="8">
          <cell r="V8">
            <v>93.6808586509106</v>
          </cell>
        </row>
        <row r="8">
          <cell r="AM8">
            <v>93.6808586509106</v>
          </cell>
        </row>
        <row r="8">
          <cell r="BD8">
            <v>93.6808586509106</v>
          </cell>
        </row>
        <row r="9">
          <cell r="E9">
            <v>121.022143535458</v>
          </cell>
        </row>
        <row r="9">
          <cell r="V9">
            <v>121.022143535458</v>
          </cell>
        </row>
        <row r="9">
          <cell r="AM9">
            <v>121.022143535458</v>
          </cell>
        </row>
        <row r="9">
          <cell r="BD9">
            <v>121.022143535458</v>
          </cell>
        </row>
        <row r="10">
          <cell r="E10">
            <v>156.023171183129</v>
          </cell>
        </row>
        <row r="10">
          <cell r="V10">
            <v>156.023171183129</v>
          </cell>
        </row>
        <row r="10">
          <cell r="AM10">
            <v>156.023171183129</v>
          </cell>
        </row>
        <row r="10">
          <cell r="BD10">
            <v>156.023171183129</v>
          </cell>
        </row>
        <row r="11">
          <cell r="E11">
            <v>200.6575457375</v>
          </cell>
        </row>
        <row r="11">
          <cell r="V11">
            <v>200.6575457375</v>
          </cell>
        </row>
        <row r="11">
          <cell r="AM11">
            <v>200.6575457375</v>
          </cell>
        </row>
        <row r="11">
          <cell r="BD11">
            <v>200.6575457375</v>
          </cell>
        </row>
        <row r="12">
          <cell r="E12">
            <v>261.431121869165</v>
          </cell>
        </row>
        <row r="12">
          <cell r="V12">
            <v>261.431121869165</v>
          </cell>
        </row>
        <row r="12">
          <cell r="AM12">
            <v>261.431121869165</v>
          </cell>
        </row>
        <row r="12">
          <cell r="BD12">
            <v>261.431121869165</v>
          </cell>
        </row>
        <row r="13">
          <cell r="E13">
            <v>336.070335647647</v>
          </cell>
        </row>
        <row r="13">
          <cell r="V13">
            <v>336.070335647647</v>
          </cell>
        </row>
        <row r="13">
          <cell r="AM13">
            <v>336.070335647647</v>
          </cell>
        </row>
        <row r="13">
          <cell r="BD13">
            <v>336.070335647647</v>
          </cell>
        </row>
        <row r="14">
          <cell r="E14">
            <v>260.347681147617</v>
          </cell>
        </row>
        <row r="14">
          <cell r="V14">
            <v>260.347681147617</v>
          </cell>
        </row>
        <row r="14">
          <cell r="AM14">
            <v>260.347681147617</v>
          </cell>
        </row>
        <row r="14">
          <cell r="BD14">
            <v>260.347681147617</v>
          </cell>
        </row>
        <row r="15">
          <cell r="E15">
            <v>262.103685799083</v>
          </cell>
        </row>
        <row r="15">
          <cell r="V15">
            <v>262.103685799083</v>
          </cell>
        </row>
        <row r="15">
          <cell r="AM15">
            <v>262.103685799083</v>
          </cell>
        </row>
        <row r="15">
          <cell r="BD15">
            <v>262.103685799083</v>
          </cell>
        </row>
        <row r="16">
          <cell r="E16">
            <v>261.860988484142</v>
          </cell>
        </row>
        <row r="16">
          <cell r="V16">
            <v>261.860988484142</v>
          </cell>
        </row>
        <row r="16">
          <cell r="AM16">
            <v>261.860988484142</v>
          </cell>
        </row>
        <row r="16">
          <cell r="BD16">
            <v>261.860988484142</v>
          </cell>
        </row>
        <row r="17">
          <cell r="E17">
            <v>256.645513437179</v>
          </cell>
        </row>
        <row r="17">
          <cell r="V17">
            <v>256.645513437179</v>
          </cell>
        </row>
        <row r="17">
          <cell r="AM17">
            <v>256.645513437179</v>
          </cell>
        </row>
        <row r="17">
          <cell r="BD17">
            <v>256.645513437179</v>
          </cell>
        </row>
        <row r="18">
          <cell r="E18">
            <v>247.196094527783</v>
          </cell>
        </row>
        <row r="18">
          <cell r="V18">
            <v>247.196094527783</v>
          </cell>
        </row>
        <row r="18">
          <cell r="AM18">
            <v>247.196094527783</v>
          </cell>
        </row>
        <row r="18">
          <cell r="BD18">
            <v>247.196094527783</v>
          </cell>
        </row>
        <row r="19">
          <cell r="E19">
            <v>234.37607873571</v>
          </cell>
        </row>
        <row r="19">
          <cell r="V19">
            <v>234.37607873571</v>
          </cell>
        </row>
        <row r="19">
          <cell r="AM19">
            <v>234.37607873571</v>
          </cell>
        </row>
        <row r="19">
          <cell r="BD19">
            <v>234.37607873571</v>
          </cell>
        </row>
        <row r="20">
          <cell r="E20">
            <v>246.160773400821</v>
          </cell>
        </row>
        <row r="20">
          <cell r="V20">
            <v>246.160773400821</v>
          </cell>
        </row>
        <row r="20">
          <cell r="AM20">
            <v>246.160773400821</v>
          </cell>
        </row>
        <row r="20">
          <cell r="BD20">
            <v>246.160773400821</v>
          </cell>
        </row>
        <row r="21">
          <cell r="E21">
            <v>258.538015859627</v>
          </cell>
        </row>
        <row r="21">
          <cell r="V21">
            <v>258.538015859627</v>
          </cell>
        </row>
        <row r="21">
          <cell r="AM21">
            <v>258.538015859627</v>
          </cell>
        </row>
        <row r="21">
          <cell r="BD21">
            <v>258.538015859627</v>
          </cell>
        </row>
        <row r="22">
          <cell r="E22">
            <v>271.537600086244</v>
          </cell>
        </row>
        <row r="22">
          <cell r="V22">
            <v>271.537600086244</v>
          </cell>
        </row>
        <row r="22">
          <cell r="AM22">
            <v>271.537600086244</v>
          </cell>
        </row>
        <row r="22">
          <cell r="BD22">
            <v>271.537600086244</v>
          </cell>
        </row>
        <row r="23">
          <cell r="E23">
            <v>285.190818129549</v>
          </cell>
        </row>
        <row r="23">
          <cell r="V23">
            <v>285.190818129549</v>
          </cell>
        </row>
        <row r="23">
          <cell r="AM23">
            <v>285.190818129549</v>
          </cell>
        </row>
        <row r="23">
          <cell r="BD23">
            <v>285.190818129549</v>
          </cell>
        </row>
        <row r="24">
          <cell r="E24">
            <v>299.53053543807</v>
          </cell>
        </row>
        <row r="24">
          <cell r="V24">
            <v>299.53053543807</v>
          </cell>
        </row>
        <row r="24">
          <cell r="AM24">
            <v>299.53053543807</v>
          </cell>
        </row>
        <row r="24">
          <cell r="BD24">
            <v>299.53053543807</v>
          </cell>
        </row>
        <row r="25">
          <cell r="E25">
            <v>314.59126997231</v>
          </cell>
        </row>
        <row r="25">
          <cell r="V25">
            <v>314.59126997231</v>
          </cell>
        </row>
        <row r="25">
          <cell r="AM25">
            <v>314.59126997231</v>
          </cell>
        </row>
        <row r="25">
          <cell r="BD25">
            <v>314.59126997231</v>
          </cell>
        </row>
        <row r="26">
          <cell r="E26">
            <v>330.409275294916</v>
          </cell>
        </row>
        <row r="26">
          <cell r="V26">
            <v>330.409275294916</v>
          </cell>
        </row>
        <row r="26">
          <cell r="AM26">
            <v>330.409275294916</v>
          </cell>
        </row>
        <row r="26">
          <cell r="BD26">
            <v>330.409275294916</v>
          </cell>
        </row>
        <row r="27">
          <cell r="E27">
            <v>347.022627838722</v>
          </cell>
        </row>
        <row r="27">
          <cell r="V27">
            <v>242.915839487105</v>
          </cell>
        </row>
        <row r="27">
          <cell r="AM27">
            <v>173.511313919361</v>
          </cell>
        </row>
        <row r="27">
          <cell r="BD27">
            <v>69.4045255677443</v>
          </cell>
        </row>
        <row r="28">
          <cell r="E28">
            <v>364.471318562723</v>
          </cell>
        </row>
        <row r="28">
          <cell r="V28">
            <v>246.260358524285</v>
          </cell>
        </row>
        <row r="28">
          <cell r="AM28">
            <v>171.676653960384</v>
          </cell>
        </row>
        <row r="28">
          <cell r="BD28">
            <v>66.136500307119</v>
          </cell>
        </row>
        <row r="29">
          <cell r="E29">
            <v>382.797349216625</v>
          </cell>
        </row>
        <row r="29">
          <cell r="V29">
            <v>249.650925639736</v>
          </cell>
        </row>
        <row r="29">
          <cell r="AM29">
            <v>169.861393181144</v>
          </cell>
        </row>
        <row r="29">
          <cell r="BD29">
            <v>63.0223553448852</v>
          </cell>
        </row>
        <row r="30">
          <cell r="E30">
            <v>402.044833445673</v>
          </cell>
        </row>
        <row r="30">
          <cell r="V30">
            <v>253.088174833592</v>
          </cell>
        </row>
        <row r="30">
          <cell r="AM30">
            <v>168.065326460156</v>
          </cell>
        </row>
        <row r="30">
          <cell r="BD30">
            <v>60.0548449762687</v>
          </cell>
        </row>
        <row r="31">
          <cell r="E31">
            <v>422.260102979153</v>
          </cell>
        </row>
        <row r="31">
          <cell r="V31">
            <v>256.572748835037</v>
          </cell>
        </row>
        <row r="31">
          <cell r="AM31">
            <v>166.288250844833</v>
          </cell>
        </row>
        <row r="31">
          <cell r="BD31">
            <v>57.2270646723198</v>
          </cell>
        </row>
        <row r="32">
          <cell r="E32">
            <v>443.491819158169</v>
          </cell>
        </row>
        <row r="32">
          <cell r="V32">
            <v>260.105299222497</v>
          </cell>
        </row>
        <row r="32">
          <cell r="AM32">
            <v>164.52996552855</v>
          </cell>
        </row>
        <row r="32">
          <cell r="BD32">
            <v>54.5324350150933</v>
          </cell>
        </row>
        <row r="33">
          <cell r="E33">
            <v>465.791090071166</v>
          </cell>
        </row>
        <row r="33">
          <cell r="V33">
            <v>263.686486545472</v>
          </cell>
        </row>
        <row r="33">
          <cell r="AM33">
            <v>162.790271827957</v>
          </cell>
        </row>
        <row r="33">
          <cell r="BD33">
            <v>51.9646863892665</v>
          </cell>
        </row>
        <row r="34">
          <cell r="E34">
            <v>489.211593579152</v>
          </cell>
        </row>
        <row r="34">
          <cell r="V34">
            <v>267.316980448053</v>
          </cell>
        </row>
        <row r="34">
          <cell r="AM34">
            <v>161.068973160526</v>
          </cell>
        </row>
        <row r="34">
          <cell r="BD34">
            <v>49.5178443945779</v>
          </cell>
        </row>
        <row r="35">
          <cell r="E35">
            <v>513.809706526777</v>
          </cell>
        </row>
        <row r="35">
          <cell r="V35">
            <v>270.997459794142</v>
          </cell>
        </row>
        <row r="35">
          <cell r="AM35">
            <v>159.365875022335</v>
          </cell>
        </row>
        <row r="35">
          <cell r="BD35">
            <v>47.1862159451443</v>
          </cell>
        </row>
        <row r="36">
          <cell r="E36">
            <v>539.644640450286</v>
          </cell>
        </row>
        <row r="36">
          <cell r="V36">
            <v>274.728612794385</v>
          </cell>
        </row>
        <row r="36">
          <cell r="AM36">
            <v>157.680784966094</v>
          </cell>
        </row>
        <row r="36">
          <cell r="BD36">
            <v>44.9643760233147</v>
          </cell>
        </row>
        <row r="37">
          <cell r="E37">
            <v>566.778584109021</v>
          </cell>
        </row>
        <row r="37">
          <cell r="V37">
            <v>278.511137134868</v>
          </cell>
        </row>
        <row r="37">
          <cell r="AM37">
            <v>156.013512579397</v>
          </cell>
        </row>
        <row r="37">
          <cell r="BD37">
            <v>42.8471550572407</v>
          </cell>
        </row>
        <row r="38">
          <cell r="E38">
            <v>595.276853183572</v>
          </cell>
        </row>
        <row r="38">
          <cell r="V38">
            <v>282.345740107572</v>
          </cell>
        </row>
        <row r="38">
          <cell r="AM38">
            <v>154.363869463203</v>
          </cell>
        </row>
        <row r="38">
          <cell r="BD38">
            <v>40.8296268927939</v>
          </cell>
        </row>
        <row r="39">
          <cell r="E39">
            <v>625.208047500918</v>
          </cell>
        </row>
        <row r="39">
          <cell r="V39">
            <v>286.233138742631</v>
          </cell>
        </row>
        <row r="39">
          <cell r="AM39">
            <v>152.731669210553</v>
          </cell>
        </row>
        <row r="39">
          <cell r="BD39">
            <v>38.9070973318459</v>
          </cell>
        </row>
        <row r="40">
          <cell r="E40">
            <v>656.644216165027</v>
          </cell>
        </row>
        <row r="40">
          <cell r="V40">
            <v>290.174059942409</v>
          </cell>
        </row>
        <row r="40">
          <cell r="AM40">
            <v>151.1167273855</v>
          </cell>
        </row>
        <row r="40">
          <cell r="BD40">
            <v>37.0750932102419</v>
          </cell>
        </row>
        <row r="41">
          <cell r="E41">
            <v>689.661030990408</v>
          </cell>
        </row>
        <row r="41">
          <cell r="V41">
            <v>294.169240617421</v>
          </cell>
        </row>
        <row r="41">
          <cell r="AM41">
            <v>149.518861502272</v>
          </cell>
        </row>
        <row r="41">
          <cell r="BD41">
            <v>35.3293519900552</v>
          </cell>
        </row>
        <row r="42">
          <cell r="E42">
            <v>724.337968656099</v>
          </cell>
        </row>
        <row r="42">
          <cell r="V42">
            <v>298.21942782413</v>
          </cell>
        </row>
        <row r="42">
          <cell r="AM42">
            <v>147.937891004651</v>
          </cell>
        </row>
        <row r="42">
          <cell r="BD42">
            <v>33.6658118419084</v>
          </cell>
        </row>
        <row r="43">
          <cell r="E43">
            <v>760.758502018567</v>
          </cell>
        </row>
        <row r="43">
          <cell r="V43">
            <v>302.325378904638</v>
          </cell>
        </row>
        <row r="43">
          <cell r="AM43">
            <v>146.373637245568</v>
          </cell>
        </row>
        <row r="43">
          <cell r="BD43">
            <v>32.0806021942835</v>
          </cell>
        </row>
        <row r="44">
          <cell r="E44">
            <v>799.010301044035</v>
          </cell>
        </row>
        <row r="44">
          <cell r="V44">
            <v>306.487861628301</v>
          </cell>
        </row>
        <row r="44">
          <cell r="AM44">
            <v>144.825923466921</v>
          </cell>
        </row>
        <row r="44">
          <cell r="BD44">
            <v>30.5700347278341</v>
          </cell>
        </row>
        <row r="45">
          <cell r="E45">
            <v>839.185443843911</v>
          </cell>
        </row>
        <row r="45">
          <cell r="V45">
            <v>310.707654335293</v>
          </cell>
        </row>
        <row r="45">
          <cell r="AM45">
            <v>143.294574779595</v>
          </cell>
        </row>
        <row r="45">
          <cell r="BD45">
            <v>29.1305947937445</v>
          </cell>
        </row>
        <row r="46">
          <cell r="E46">
            <v>881.38063832132</v>
          </cell>
        </row>
        <row r="46">
          <cell r="V46">
            <v>314.985546082146</v>
          </cell>
        </row>
        <row r="46">
          <cell r="AM46">
            <v>141.779418143706</v>
          </cell>
        </row>
        <row r="46">
          <cell r="BD46">
            <v>27.7589332361696</v>
          </cell>
        </row>
        <row r="47">
          <cell r="E47">
            <v>925.697454962277</v>
          </cell>
        </row>
        <row r="47">
          <cell r="V47">
            <v>319.3223367893</v>
          </cell>
        </row>
        <row r="47">
          <cell r="AM47">
            <v>140.280282349044</v>
          </cell>
        </row>
        <row r="47">
          <cell r="BD47">
            <v>26.4518585997287</v>
          </cell>
        </row>
        <row r="48">
          <cell r="E48">
            <v>972.242571331861</v>
          </cell>
        </row>
        <row r="48">
          <cell r="V48">
            <v>323.718837390675</v>
          </cell>
        </row>
        <row r="48">
          <cell r="AM48">
            <v>138.796997995729</v>
          </cell>
        </row>
        <row r="48">
          <cell r="BD48">
            <v>25.2063297039217</v>
          </cell>
        </row>
        <row r="49">
          <cell r="E49">
            <v>1021.12802886393</v>
          </cell>
        </row>
        <row r="49">
          <cell r="V49">
            <v>328.175869985309</v>
          </cell>
        </row>
        <row r="49">
          <cell r="AM49">
            <v>137.329397475066</v>
          </cell>
        </row>
        <row r="49">
          <cell r="BD49">
            <v>24.0194485671914</v>
          </cell>
        </row>
        <row r="50">
          <cell r="E50">
            <v>1072.47150256253</v>
          </cell>
        </row>
        <row r="50">
          <cell r="V50">
            <v>332.694267991081</v>
          </cell>
        </row>
        <row r="50">
          <cell r="AM50">
            <v>135.877314950609</v>
          </cell>
        </row>
        <row r="50">
          <cell r="BD50">
            <v>22.8884536641681</v>
          </cell>
        </row>
        <row r="51">
          <cell r="E51">
            <v>1126.39658426417</v>
          </cell>
        </row>
        <row r="51">
          <cell r="V51">
            <v>337.274876300552</v>
          </cell>
        </row>
        <row r="51">
          <cell r="AM51">
            <v>134.440586339419</v>
          </cell>
        </row>
        <row r="51">
          <cell r="BD51">
            <v>21.8107135004068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6:N23"/>
  <sheetViews>
    <sheetView workbookViewId="0">
      <selection activeCell="D7" sqref="D7:D22"/>
    </sheetView>
  </sheetViews>
  <sheetFormatPr defaultColWidth="9.14285714285714" defaultRowHeight="17.6"/>
  <cols>
    <col min="3" max="3" width="10.7857142857143"/>
    <col min="4" max="4" width="18.1517857142857" customWidth="1"/>
    <col min="5" max="5" width="11.6428571428571"/>
    <col min="6" max="6" width="12.7857142857143"/>
    <col min="7" max="7" width="10.5714285714286"/>
    <col min="12" max="12" width="12.7857142857143"/>
    <col min="14" max="14" width="11.6428571428571"/>
  </cols>
  <sheetData>
    <row r="6" customFormat="1" spans="4:12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/>
      <c r="L6" t="s">
        <v>7</v>
      </c>
    </row>
    <row r="7" customFormat="1" spans="3:10">
      <c r="C7" s="27">
        <v>43851</v>
      </c>
      <c r="D7">
        <v>2</v>
      </c>
      <c r="E7">
        <v>2</v>
      </c>
      <c r="F7"/>
      <c r="G7">
        <f t="shared" ref="G7:G22" si="0">H7/(H7+I7)</f>
        <v>0.393939393939394</v>
      </c>
      <c r="H7">
        <v>6.5</v>
      </c>
      <c r="I7">
        <f t="shared" ref="I7:I22" si="1">10</f>
        <v>10</v>
      </c>
      <c r="J7">
        <f t="shared" ref="J7:J22" si="2">H7+I7</f>
        <v>16.5</v>
      </c>
    </row>
    <row r="8" customFormat="1" spans="3:14">
      <c r="C8" s="27">
        <v>43852</v>
      </c>
      <c r="D8">
        <v>3</v>
      </c>
      <c r="E8">
        <f>SUM($D$7:D8)</f>
        <v>5</v>
      </c>
      <c r="F8">
        <f t="shared" ref="F8:F22" si="3">LN(E8)/(C8-$C$7+10)</f>
        <v>0.146312537494009</v>
      </c>
      <c r="G8">
        <f t="shared" si="0"/>
        <v>0.393939393939394</v>
      </c>
      <c r="H8">
        <v>6.5</v>
      </c>
      <c r="I8">
        <f t="shared" si="1"/>
        <v>10</v>
      </c>
      <c r="J8">
        <f t="shared" si="2"/>
        <v>16.5</v>
      </c>
      <c r="L8">
        <f t="shared" ref="L8:L22" si="4">1+F8*J8+G8*(1-G8)*F8*F8*J8*J8</f>
        <v>4.80563517946698</v>
      </c>
      <c r="N8">
        <f>F8*J8</f>
        <v>2.41415686865115</v>
      </c>
    </row>
    <row r="9" customFormat="1" spans="3:12">
      <c r="C9" s="27">
        <v>43853</v>
      </c>
      <c r="D9">
        <v>7</v>
      </c>
      <c r="E9">
        <f>SUM($D$7:D9)</f>
        <v>12</v>
      </c>
      <c r="F9">
        <f t="shared" si="3"/>
        <v>0.207075554149</v>
      </c>
      <c r="G9">
        <f t="shared" si="0"/>
        <v>0.393939393939394</v>
      </c>
      <c r="H9">
        <v>6.5</v>
      </c>
      <c r="I9">
        <f t="shared" si="1"/>
        <v>10</v>
      </c>
      <c r="J9">
        <f t="shared" si="2"/>
        <v>16.5</v>
      </c>
      <c r="L9">
        <f t="shared" si="4"/>
        <v>7.203965176656</v>
      </c>
    </row>
    <row r="10" customFormat="1" spans="3:12">
      <c r="C10" s="27">
        <v>43854</v>
      </c>
      <c r="D10">
        <v>13</v>
      </c>
      <c r="E10">
        <f>SUM($D$7:D10)</f>
        <v>25</v>
      </c>
      <c r="F10">
        <f t="shared" si="3"/>
        <v>0.247605832682169</v>
      </c>
      <c r="G10">
        <f t="shared" si="0"/>
        <v>0.393939393939394</v>
      </c>
      <c r="H10">
        <v>6.5</v>
      </c>
      <c r="I10">
        <f t="shared" si="1"/>
        <v>10</v>
      </c>
      <c r="J10">
        <f t="shared" si="2"/>
        <v>16.5</v>
      </c>
      <c r="L10">
        <f t="shared" si="4"/>
        <v>9.07055838384077</v>
      </c>
    </row>
    <row r="11" customFormat="1" spans="3:12">
      <c r="C11" s="27">
        <v>43855</v>
      </c>
      <c r="D11">
        <v>16</v>
      </c>
      <c r="E11">
        <f>SUM($D$7:D11)</f>
        <v>41</v>
      </c>
      <c r="F11">
        <f t="shared" si="3"/>
        <v>0.265255147621736</v>
      </c>
      <c r="G11">
        <f t="shared" si="0"/>
        <v>0.393939393939394</v>
      </c>
      <c r="H11">
        <v>6.5</v>
      </c>
      <c r="I11">
        <f t="shared" si="1"/>
        <v>10</v>
      </c>
      <c r="J11">
        <f t="shared" si="2"/>
        <v>16.5</v>
      </c>
      <c r="L11">
        <f t="shared" si="4"/>
        <v>9.95012900284754</v>
      </c>
    </row>
    <row r="12" customFormat="1" spans="3:12">
      <c r="C12" s="27">
        <v>43856</v>
      </c>
      <c r="D12">
        <v>25</v>
      </c>
      <c r="E12">
        <f>SUM($D$7:D12)</f>
        <v>66</v>
      </c>
      <c r="F12">
        <f t="shared" si="3"/>
        <v>0.279310316135095</v>
      </c>
      <c r="G12">
        <f t="shared" si="0"/>
        <v>0.393939393939394</v>
      </c>
      <c r="H12">
        <v>6.5</v>
      </c>
      <c r="I12">
        <f t="shared" si="1"/>
        <v>10</v>
      </c>
      <c r="J12">
        <f t="shared" si="2"/>
        <v>16.5</v>
      </c>
      <c r="L12">
        <f t="shared" si="4"/>
        <v>10.6795466416957</v>
      </c>
    </row>
    <row r="13" customFormat="1" spans="3:12">
      <c r="C13" s="27">
        <v>43857</v>
      </c>
      <c r="D13">
        <v>21</v>
      </c>
      <c r="E13">
        <f>SUM($D$7:D13)</f>
        <v>87</v>
      </c>
      <c r="F13">
        <f t="shared" si="3"/>
        <v>0.279119257415911</v>
      </c>
      <c r="G13">
        <f t="shared" si="0"/>
        <v>0.393939393939394</v>
      </c>
      <c r="H13">
        <v>6.5</v>
      </c>
      <c r="I13">
        <f t="shared" si="1"/>
        <v>10</v>
      </c>
      <c r="J13">
        <f t="shared" si="2"/>
        <v>16.5</v>
      </c>
      <c r="L13">
        <f t="shared" si="4"/>
        <v>10.6694591382892</v>
      </c>
    </row>
    <row r="14" customFormat="1" spans="3:12">
      <c r="C14" s="27">
        <v>43858</v>
      </c>
      <c r="D14">
        <v>18</v>
      </c>
      <c r="E14">
        <f>SUM($D$7:D14)</f>
        <v>105</v>
      </c>
      <c r="F14">
        <f t="shared" si="3"/>
        <v>0.273762373538678</v>
      </c>
      <c r="G14">
        <f t="shared" si="0"/>
        <v>0.393939393939394</v>
      </c>
      <c r="H14">
        <v>6.5</v>
      </c>
      <c r="I14">
        <f t="shared" si="1"/>
        <v>10</v>
      </c>
      <c r="J14">
        <f t="shared" si="2"/>
        <v>16.5</v>
      </c>
      <c r="L14">
        <f t="shared" si="4"/>
        <v>10.3885585791477</v>
      </c>
    </row>
    <row r="15" customFormat="1" spans="3:12">
      <c r="C15" s="27">
        <v>43859</v>
      </c>
      <c r="D15">
        <v>34</v>
      </c>
      <c r="E15">
        <f>SUM($D$7:D15)</f>
        <v>139</v>
      </c>
      <c r="F15">
        <f t="shared" si="3"/>
        <v>0.274137440729483</v>
      </c>
      <c r="G15">
        <f t="shared" si="0"/>
        <v>0.393939393939394</v>
      </c>
      <c r="H15">
        <v>6.5</v>
      </c>
      <c r="I15">
        <f t="shared" si="1"/>
        <v>10</v>
      </c>
      <c r="J15">
        <f t="shared" si="2"/>
        <v>16.5</v>
      </c>
      <c r="L15">
        <f t="shared" si="4"/>
        <v>10.4081046386677</v>
      </c>
    </row>
    <row r="16" customFormat="1" spans="3:12">
      <c r="C16" s="27">
        <v>43860</v>
      </c>
      <c r="D16">
        <v>36</v>
      </c>
      <c r="E16">
        <f>SUM($D$7:D16)</f>
        <v>175</v>
      </c>
      <c r="F16">
        <f t="shared" si="3"/>
        <v>0.271830840732817</v>
      </c>
      <c r="G16">
        <f t="shared" si="0"/>
        <v>0.393939393939394</v>
      </c>
      <c r="H16">
        <v>6.5</v>
      </c>
      <c r="I16">
        <f t="shared" si="1"/>
        <v>10</v>
      </c>
      <c r="J16">
        <f t="shared" si="2"/>
        <v>16.5</v>
      </c>
      <c r="L16">
        <f t="shared" si="4"/>
        <v>10.2881892603696</v>
      </c>
    </row>
    <row r="17" customFormat="1" spans="3:12">
      <c r="C17" s="27">
        <v>43861</v>
      </c>
      <c r="D17">
        <v>30</v>
      </c>
      <c r="E17">
        <f>SUM($D$7:D17)</f>
        <v>205</v>
      </c>
      <c r="F17">
        <f t="shared" si="3"/>
        <v>0.26615049895692</v>
      </c>
      <c r="G17">
        <f t="shared" si="0"/>
        <v>0.393939393939394</v>
      </c>
      <c r="H17">
        <v>6.5</v>
      </c>
      <c r="I17">
        <f t="shared" si="1"/>
        <v>10</v>
      </c>
      <c r="J17">
        <f t="shared" si="2"/>
        <v>16.5</v>
      </c>
      <c r="L17">
        <f t="shared" si="4"/>
        <v>9.99582895896534</v>
      </c>
    </row>
    <row r="18" customFormat="1" spans="3:12">
      <c r="C18" s="27">
        <v>43862</v>
      </c>
      <c r="D18">
        <v>24</v>
      </c>
      <c r="E18">
        <f>SUM($D$7:D18)</f>
        <v>229</v>
      </c>
      <c r="F18">
        <f t="shared" si="3"/>
        <v>0.258748666835916</v>
      </c>
      <c r="G18">
        <f t="shared" si="0"/>
        <v>0.393939393939394</v>
      </c>
      <c r="H18">
        <v>6.5</v>
      </c>
      <c r="I18">
        <f t="shared" si="1"/>
        <v>10</v>
      </c>
      <c r="J18">
        <f t="shared" si="2"/>
        <v>16.5</v>
      </c>
      <c r="L18">
        <f t="shared" si="4"/>
        <v>9.62115972110128</v>
      </c>
    </row>
    <row r="19" customFormat="1" spans="3:12">
      <c r="C19" s="27">
        <v>43863</v>
      </c>
      <c r="D19">
        <v>23</v>
      </c>
      <c r="E19">
        <f>SUM($D$7:D19)</f>
        <v>252</v>
      </c>
      <c r="F19">
        <f t="shared" si="3"/>
        <v>0.251337685795974</v>
      </c>
      <c r="G19">
        <f t="shared" si="0"/>
        <v>0.393939393939394</v>
      </c>
      <c r="H19">
        <v>6.5</v>
      </c>
      <c r="I19">
        <f t="shared" si="1"/>
        <v>10</v>
      </c>
      <c r="J19">
        <f t="shared" si="2"/>
        <v>16.5</v>
      </c>
      <c r="L19">
        <f t="shared" si="4"/>
        <v>9.25316291521648</v>
      </c>
    </row>
    <row r="20" customFormat="1" spans="3:12">
      <c r="C20" s="27">
        <v>43864</v>
      </c>
      <c r="D20">
        <v>28</v>
      </c>
      <c r="E20">
        <f>SUM($D$7:D20)</f>
        <v>280</v>
      </c>
      <c r="F20">
        <f t="shared" si="3"/>
        <v>0.244990852311707</v>
      </c>
      <c r="G20">
        <f t="shared" si="0"/>
        <v>0.393939393939394</v>
      </c>
      <c r="H20">
        <v>6.5</v>
      </c>
      <c r="I20">
        <f t="shared" si="1"/>
        <v>10</v>
      </c>
      <c r="J20">
        <f t="shared" si="2"/>
        <v>16.5</v>
      </c>
      <c r="L20">
        <f t="shared" si="4"/>
        <v>8.94368271471022</v>
      </c>
    </row>
    <row r="21" customFormat="1" spans="3:12">
      <c r="C21" s="27">
        <v>43865</v>
      </c>
      <c r="D21">
        <v>19</v>
      </c>
      <c r="E21">
        <f>SUM($D$7:D21)</f>
        <v>299</v>
      </c>
      <c r="F21">
        <f t="shared" si="3"/>
        <v>0.237518482224612</v>
      </c>
      <c r="G21">
        <f t="shared" si="0"/>
        <v>0.393939393939394</v>
      </c>
      <c r="H21">
        <v>6.5</v>
      </c>
      <c r="I21">
        <f t="shared" si="1"/>
        <v>10</v>
      </c>
      <c r="J21">
        <f t="shared" si="2"/>
        <v>16.5</v>
      </c>
      <c r="L21">
        <f t="shared" si="4"/>
        <v>8.58603186759451</v>
      </c>
    </row>
    <row r="22" customFormat="1" spans="3:12">
      <c r="C22" s="27">
        <v>43866</v>
      </c>
      <c r="D22">
        <v>20</v>
      </c>
      <c r="E22">
        <f>SUM($D$7:D22)</f>
        <v>319</v>
      </c>
      <c r="F22">
        <f t="shared" si="3"/>
        <v>0.230607644111394</v>
      </c>
      <c r="G22">
        <f t="shared" si="0"/>
        <v>0.393939393939394</v>
      </c>
      <c r="H22">
        <v>6.5</v>
      </c>
      <c r="I22">
        <f t="shared" si="1"/>
        <v>10</v>
      </c>
      <c r="J22">
        <f t="shared" si="2"/>
        <v>16.5</v>
      </c>
      <c r="L22">
        <f t="shared" si="4"/>
        <v>8.26171868680747</v>
      </c>
    </row>
    <row r="23" customFormat="1" spans="4:4">
      <c r="D23">
        <f>SUM(D7:D22)</f>
        <v>319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D2" sqref="D2:D13"/>
    </sheetView>
  </sheetViews>
  <sheetFormatPr defaultColWidth="9.14285714285714" defaultRowHeight="17.6" outlineLevelCol="3"/>
  <cols>
    <col min="1" max="1" width="10.7857142857143"/>
    <col min="2" max="2" width="12.7857142857143"/>
    <col min="3" max="3" width="16.9642857142857" customWidth="1"/>
    <col min="4" max="4" width="17.8482142857143" customWidth="1"/>
    <col min="7" max="7" width="12.7857142857143"/>
  </cols>
  <sheetData>
    <row r="1" customFormat="1" spans="1:4">
      <c r="A1" s="34" t="s">
        <v>8</v>
      </c>
      <c r="B1" s="34" t="s">
        <v>9</v>
      </c>
      <c r="C1" s="34" t="s">
        <v>10</v>
      </c>
      <c r="D1" s="34" t="s">
        <v>11</v>
      </c>
    </row>
    <row r="2" customFormat="1" spans="1:4">
      <c r="A2" s="35">
        <v>43841</v>
      </c>
      <c r="B2" s="36">
        <v>0.0128</v>
      </c>
      <c r="C2" s="36">
        <v>7.56</v>
      </c>
      <c r="D2" s="37">
        <f>5000000*C2/SUM($C$2:$C$13)*B2</f>
        <v>5414.50313339302</v>
      </c>
    </row>
    <row r="3" customFormat="1" spans="1:4">
      <c r="A3" s="35">
        <v>43842</v>
      </c>
      <c r="B3" s="36">
        <v>0.0154</v>
      </c>
      <c r="C3" s="36">
        <v>6.22</v>
      </c>
      <c r="D3" s="37">
        <f>5000000*C3/SUM($C$2:$C$13)*B3</f>
        <v>5359.66875559534</v>
      </c>
    </row>
    <row r="4" customFormat="1" spans="1:4">
      <c r="A4" s="35">
        <v>43843</v>
      </c>
      <c r="B4" s="36">
        <v>0.0151</v>
      </c>
      <c r="C4" s="36">
        <v>5.76</v>
      </c>
      <c r="D4" s="37">
        <f>5000000*C4/SUM($C$2:$C$13)*B4</f>
        <v>4866.60698299015</v>
      </c>
    </row>
    <row r="5" customFormat="1" spans="1:4">
      <c r="A5" s="35">
        <v>43844</v>
      </c>
      <c r="B5" s="36">
        <v>0.0152</v>
      </c>
      <c r="C5" s="36">
        <v>5.46</v>
      </c>
      <c r="D5" s="37">
        <f>5000000*C5/SUM($C$2:$C$13)*B5</f>
        <v>4643.68845120859</v>
      </c>
    </row>
    <row r="6" customFormat="1" spans="1:4">
      <c r="A6" s="35">
        <v>43845</v>
      </c>
      <c r="B6" s="36">
        <v>0.0141</v>
      </c>
      <c r="C6" s="36">
        <v>5.91</v>
      </c>
      <c r="D6" s="37">
        <f>5000000*C6/SUM($C$2:$C$13)*B6</f>
        <v>4662.65666965085</v>
      </c>
    </row>
    <row r="7" customFormat="1" spans="1:4">
      <c r="A7" s="35">
        <v>43846</v>
      </c>
      <c r="B7" s="36">
        <v>0.0144</v>
      </c>
      <c r="C7" s="36">
        <v>6</v>
      </c>
      <c r="D7" s="37">
        <f>5000000*C7/SUM($C$2:$C$13)*B7</f>
        <v>4834.37779767234</v>
      </c>
    </row>
    <row r="8" customFormat="1" spans="1:4">
      <c r="A8" s="35">
        <v>43847</v>
      </c>
      <c r="B8" s="36">
        <v>0.0128</v>
      </c>
      <c r="C8" s="36">
        <v>6.44</v>
      </c>
      <c r="D8" s="37">
        <f>5000000*C8/SUM($C$2:$C$13)*B8</f>
        <v>4612.3545210385</v>
      </c>
    </row>
    <row r="9" customFormat="1" spans="1:4">
      <c r="A9" s="35">
        <v>43848</v>
      </c>
      <c r="B9" s="36">
        <v>0.0118</v>
      </c>
      <c r="C9" s="36">
        <v>7.71</v>
      </c>
      <c r="D9" s="37">
        <f>5000000*C9/SUM($C$2:$C$13)*B9</f>
        <v>5090.53267681289</v>
      </c>
    </row>
    <row r="10" customFormat="1" spans="1:4">
      <c r="A10" s="35">
        <v>43849</v>
      </c>
      <c r="B10" s="36">
        <v>0.0134</v>
      </c>
      <c r="C10" s="36">
        <v>7.41</v>
      </c>
      <c r="D10" s="37">
        <f>5000000*C10/SUM($C$2:$C$13)*B10</f>
        <v>5555.84153983885</v>
      </c>
    </row>
    <row r="11" customFormat="1" spans="1:4">
      <c r="A11" s="35">
        <v>43850</v>
      </c>
      <c r="B11" s="36">
        <v>0.0121</v>
      </c>
      <c r="C11" s="36">
        <v>8.31</v>
      </c>
      <c r="D11" s="37">
        <f>5000000*C11/SUM($C$2:$C$13)*B11</f>
        <v>5626.17502238138</v>
      </c>
    </row>
    <row r="12" customFormat="1" spans="1:4">
      <c r="A12" s="35">
        <v>43851</v>
      </c>
      <c r="B12" s="36">
        <v>0.0113</v>
      </c>
      <c r="C12" s="36">
        <v>10.74</v>
      </c>
      <c r="D12" s="37">
        <f>5000000*C12/SUM($C$2:$C$13)*B12</f>
        <v>6790.62220232766</v>
      </c>
    </row>
    <row r="13" customFormat="1" spans="1:4">
      <c r="A13" s="35">
        <v>43852</v>
      </c>
      <c r="B13" s="36">
        <v>0.0097</v>
      </c>
      <c r="C13" s="36">
        <v>11.84</v>
      </c>
      <c r="D13" s="37">
        <f>5000000*C13/SUM($C$2:$C$13)*B13</f>
        <v>6426.14145031334</v>
      </c>
    </row>
    <row r="14" customFormat="1" spans="4:4">
      <c r="D14" s="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66"/>
  <sheetViews>
    <sheetView topLeftCell="F1" workbookViewId="0">
      <selection activeCell="Q2" sqref="Q2:Q3"/>
    </sheetView>
  </sheetViews>
  <sheetFormatPr defaultColWidth="9.125" defaultRowHeight="17.6"/>
  <cols>
    <col min="1" max="1" width="17" customWidth="1"/>
    <col min="2" max="2" width="15.5" customWidth="1"/>
    <col min="3" max="3" width="14.375" customWidth="1"/>
    <col min="4" max="5" width="9.5" customWidth="1"/>
    <col min="6" max="12" width="12.75"/>
    <col min="13" max="13" width="20" customWidth="1"/>
    <col min="16" max="16" width="22.5" customWidth="1"/>
    <col min="22" max="25" width="12.75"/>
  </cols>
  <sheetData>
    <row r="1" s="3" customFormat="1" ht="53" spans="1:25">
      <c r="A1" s="3" t="s">
        <v>8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7</v>
      </c>
      <c r="M1" s="3" t="s">
        <v>22</v>
      </c>
      <c r="N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</row>
    <row r="2" spans="1:25">
      <c r="A2" s="27">
        <v>43841</v>
      </c>
      <c r="B2" s="4">
        <v>5414.50313339302</v>
      </c>
      <c r="C2" s="4">
        <f>B2*$Q$2</f>
        <v>5.95595344673232</v>
      </c>
      <c r="D2" s="4">
        <f>C2*J2</f>
        <v>1.87187108325873</v>
      </c>
      <c r="E2" s="4">
        <f>C2+D2</f>
        <v>7.82782452999105</v>
      </c>
      <c r="F2" s="4">
        <f>D2+C2</f>
        <v>7.82782452999105</v>
      </c>
      <c r="G2" s="4">
        <f>F2-I2</f>
        <v>7.82782452999105</v>
      </c>
      <c r="H2" s="4">
        <v>0</v>
      </c>
      <c r="I2" s="4">
        <v>0</v>
      </c>
      <c r="J2">
        <f>L2*K2</f>
        <v>0.314285714285714</v>
      </c>
      <c r="K2">
        <f>1/14</f>
        <v>0.0714285714285714</v>
      </c>
      <c r="L2">
        <f>Q3</f>
        <v>4.4</v>
      </c>
      <c r="N2" s="15">
        <f>M12</f>
        <v>2</v>
      </c>
      <c r="P2" t="s">
        <v>28</v>
      </c>
      <c r="Q2">
        <v>0.0011</v>
      </c>
      <c r="V2">
        <f>N2/G2</f>
        <v>0.255498828868394</v>
      </c>
      <c r="W2">
        <f>STDEVA(V2:V13)</f>
        <v>0.156253619516261</v>
      </c>
      <c r="X2">
        <f>V13</f>
        <v>0.50355597372039</v>
      </c>
      <c r="Y2">
        <f>W2+IF(X2&lt;0.5,10000)+IF(X2&gt;1,10000)</f>
        <v>0.156253619516261</v>
      </c>
    </row>
    <row r="3" ht="18" spans="1:22">
      <c r="A3" s="27">
        <v>43842</v>
      </c>
      <c r="B3" s="4">
        <v>5359.66875559534</v>
      </c>
      <c r="C3" s="4">
        <f>B3*$Q$2*(1+J3-K3)</f>
        <v>7.32743285586392</v>
      </c>
      <c r="D3" s="4">
        <f>(C2+G2)*J3</f>
        <v>4.3320445069702</v>
      </c>
      <c r="E3" s="4">
        <f t="shared" ref="E3:E28" si="0">C3+D3</f>
        <v>11.6594773628341</v>
      </c>
      <c r="F3" s="4">
        <f>F2+D3+C3</f>
        <v>19.4873018928252</v>
      </c>
      <c r="G3" s="4">
        <f>F3-I3</f>
        <v>18.9281715692544</v>
      </c>
      <c r="H3" s="4">
        <f>G2*K3</f>
        <v>0.559130323570789</v>
      </c>
      <c r="I3" s="4">
        <f>SUM($H$2:H3)</f>
        <v>0.559130323570789</v>
      </c>
      <c r="J3">
        <f t="shared" ref="J3:J28" si="1">L3*K3</f>
        <v>0.314285714285714</v>
      </c>
      <c r="K3">
        <f>$K$2</f>
        <v>0.0714285714285714</v>
      </c>
      <c r="L3">
        <f>$L$2</f>
        <v>4.4</v>
      </c>
      <c r="N3" s="15">
        <f t="shared" ref="N3:N17" si="2">M13</f>
        <v>5</v>
      </c>
      <c r="P3" s="17" t="s">
        <v>29</v>
      </c>
      <c r="Q3">
        <v>4.4</v>
      </c>
      <c r="V3">
        <f t="shared" ref="V3:V13" si="3">N3/G3</f>
        <v>0.264156523608527</v>
      </c>
    </row>
    <row r="4" spans="1:22">
      <c r="A4" s="27">
        <v>43843</v>
      </c>
      <c r="B4" s="4">
        <v>4866.60698299015</v>
      </c>
      <c r="C4" s="4">
        <f t="shared" ref="C4:C13" si="4">B4*$Q$2*(1+J4-K4)</f>
        <v>6.65334697531654</v>
      </c>
      <c r="D4" s="4">
        <f>(C3+G3)*J4</f>
        <v>8.25176139075146</v>
      </c>
      <c r="E4" s="4">
        <f t="shared" si="0"/>
        <v>14.905108366068</v>
      </c>
      <c r="F4" s="4">
        <f t="shared" ref="F4:F28" si="5">F3+D4+C4</f>
        <v>34.3924102588932</v>
      </c>
      <c r="G4" s="4">
        <f t="shared" ref="G4:G28" si="6">F4-I4</f>
        <v>32.4812676803756</v>
      </c>
      <c r="H4" s="4">
        <f t="shared" ref="H4:H28" si="7">G3*K4</f>
        <v>1.35201225494674</v>
      </c>
      <c r="I4" s="4">
        <f>SUM($H$2:H4)</f>
        <v>1.91114257851753</v>
      </c>
      <c r="J4">
        <f t="shared" si="1"/>
        <v>0.314285714285714</v>
      </c>
      <c r="K4">
        <f t="shared" ref="K4:K13" si="8">$K$2</f>
        <v>0.0714285714285714</v>
      </c>
      <c r="L4">
        <f t="shared" ref="L4:L13" si="9">$L$2</f>
        <v>4.4</v>
      </c>
      <c r="N4" s="15">
        <f t="shared" si="2"/>
        <v>12</v>
      </c>
      <c r="V4">
        <f t="shared" si="3"/>
        <v>0.369443708850381</v>
      </c>
    </row>
    <row r="5" spans="1:22">
      <c r="A5" s="27">
        <v>43844</v>
      </c>
      <c r="B5" s="4">
        <v>4643.68845120859</v>
      </c>
      <c r="C5" s="4">
        <f t="shared" si="4"/>
        <v>6.34858549686661</v>
      </c>
      <c r="D5" s="4">
        <f>(C4+G4)*J5</f>
        <v>12.2994503203604</v>
      </c>
      <c r="E5" s="4">
        <f t="shared" si="0"/>
        <v>18.648035817227</v>
      </c>
      <c r="F5" s="4">
        <f t="shared" si="5"/>
        <v>53.0404460761202</v>
      </c>
      <c r="G5" s="4">
        <f t="shared" si="6"/>
        <v>48.8092129490044</v>
      </c>
      <c r="H5" s="4">
        <f t="shared" si="7"/>
        <v>2.32009054859826</v>
      </c>
      <c r="I5" s="4">
        <f>SUM($H$2:H5)</f>
        <v>4.23123312711579</v>
      </c>
      <c r="J5">
        <f t="shared" si="1"/>
        <v>0.314285714285714</v>
      </c>
      <c r="K5">
        <f t="shared" si="8"/>
        <v>0.0714285714285714</v>
      </c>
      <c r="L5">
        <f t="shared" si="9"/>
        <v>4.4</v>
      </c>
      <c r="N5" s="15">
        <f t="shared" si="2"/>
        <v>25</v>
      </c>
      <c r="V5">
        <f t="shared" si="3"/>
        <v>0.512198384065727</v>
      </c>
    </row>
    <row r="6" spans="1:22">
      <c r="A6" s="27">
        <v>43845</v>
      </c>
      <c r="B6" s="4">
        <v>4662.65666965085</v>
      </c>
      <c r="C6" s="4">
        <f t="shared" si="4"/>
        <v>6.37451776122266</v>
      </c>
      <c r="D6" s="4">
        <f t="shared" ref="D6:D28" si="10">(C5+G5)*J6</f>
        <v>17.335308082988</v>
      </c>
      <c r="E6" s="4">
        <f t="shared" si="0"/>
        <v>23.7098258442107</v>
      </c>
      <c r="F6" s="4">
        <f t="shared" si="5"/>
        <v>76.7502719203309</v>
      </c>
      <c r="G6" s="4">
        <f t="shared" si="6"/>
        <v>69.0326664397148</v>
      </c>
      <c r="H6" s="4">
        <f t="shared" si="7"/>
        <v>3.48637235350031</v>
      </c>
      <c r="I6" s="4">
        <f>SUM($H$2:H6)</f>
        <v>7.7176054806161</v>
      </c>
      <c r="J6">
        <f t="shared" si="1"/>
        <v>0.314285714285714</v>
      </c>
      <c r="K6">
        <f t="shared" si="8"/>
        <v>0.0714285714285714</v>
      </c>
      <c r="L6">
        <f t="shared" si="9"/>
        <v>4.4</v>
      </c>
      <c r="N6" s="15">
        <f t="shared" si="2"/>
        <v>41</v>
      </c>
      <c r="V6">
        <f t="shared" si="3"/>
        <v>0.593921720172937</v>
      </c>
    </row>
    <row r="7" spans="1:22">
      <c r="A7" s="27">
        <v>43846</v>
      </c>
      <c r="B7" s="4">
        <v>4834.37779767234</v>
      </c>
      <c r="C7" s="4">
        <f t="shared" si="4"/>
        <v>6.60928507481775</v>
      </c>
      <c r="D7" s="4">
        <f t="shared" si="10"/>
        <v>23.699400748866</v>
      </c>
      <c r="E7" s="4">
        <f t="shared" si="0"/>
        <v>30.3086858236838</v>
      </c>
      <c r="F7" s="4">
        <f t="shared" si="5"/>
        <v>107.058957744015</v>
      </c>
      <c r="G7" s="4">
        <f t="shared" si="6"/>
        <v>94.4104475177046</v>
      </c>
      <c r="H7" s="4">
        <f t="shared" si="7"/>
        <v>4.93090474569391</v>
      </c>
      <c r="I7" s="4">
        <f>SUM($H$2:H7)</f>
        <v>12.64851022631</v>
      </c>
      <c r="J7">
        <f t="shared" si="1"/>
        <v>0.314285714285714</v>
      </c>
      <c r="K7">
        <f t="shared" si="8"/>
        <v>0.0714285714285714</v>
      </c>
      <c r="L7">
        <f t="shared" si="9"/>
        <v>4.4</v>
      </c>
      <c r="N7" s="15">
        <f t="shared" si="2"/>
        <v>66</v>
      </c>
      <c r="V7">
        <f t="shared" si="3"/>
        <v>0.699075173726119</v>
      </c>
    </row>
    <row r="8" spans="1:22">
      <c r="A8" s="27">
        <v>43847</v>
      </c>
      <c r="B8" s="4">
        <v>4612.3545210385</v>
      </c>
      <c r="C8" s="4">
        <f t="shared" si="4"/>
        <v>6.30574753804834</v>
      </c>
      <c r="D8" s="4">
        <f t="shared" si="10"/>
        <v>31.7490588147927</v>
      </c>
      <c r="E8" s="4">
        <f t="shared" si="0"/>
        <v>38.0548063528411</v>
      </c>
      <c r="F8" s="4">
        <f t="shared" si="5"/>
        <v>145.113764096856</v>
      </c>
      <c r="G8" s="4">
        <f t="shared" si="6"/>
        <v>125.721650476424</v>
      </c>
      <c r="H8" s="4">
        <f t="shared" si="7"/>
        <v>6.74360339412176</v>
      </c>
      <c r="I8" s="4">
        <f>SUM($H$2:H8)</f>
        <v>19.3921136204318</v>
      </c>
      <c r="J8">
        <f t="shared" si="1"/>
        <v>0.314285714285714</v>
      </c>
      <c r="K8">
        <f t="shared" si="8"/>
        <v>0.0714285714285714</v>
      </c>
      <c r="L8">
        <f t="shared" si="9"/>
        <v>4.4</v>
      </c>
      <c r="N8" s="15">
        <f t="shared" si="2"/>
        <v>87</v>
      </c>
      <c r="V8">
        <f t="shared" si="3"/>
        <v>0.69200491458959</v>
      </c>
    </row>
    <row r="9" spans="1:22">
      <c r="A9" s="27">
        <v>43848</v>
      </c>
      <c r="B9" s="4">
        <v>5090.53267681289</v>
      </c>
      <c r="C9" s="4">
        <f t="shared" si="4"/>
        <v>6.95948538815705</v>
      </c>
      <c r="D9" s="4">
        <f t="shared" si="10"/>
        <v>41.4943250902627</v>
      </c>
      <c r="E9" s="4">
        <f t="shared" si="0"/>
        <v>48.4538104784198</v>
      </c>
      <c r="F9" s="4">
        <f t="shared" si="5"/>
        <v>193.567574575276</v>
      </c>
      <c r="G9" s="4">
        <f t="shared" si="6"/>
        <v>165.195343063671</v>
      </c>
      <c r="H9" s="4">
        <f t="shared" si="7"/>
        <v>8.98011789117314</v>
      </c>
      <c r="I9" s="4">
        <f>SUM($H$2:H9)</f>
        <v>28.3722315116049</v>
      </c>
      <c r="J9">
        <f t="shared" si="1"/>
        <v>0.314285714285714</v>
      </c>
      <c r="K9">
        <f t="shared" si="8"/>
        <v>0.0714285714285714</v>
      </c>
      <c r="L9">
        <f t="shared" si="9"/>
        <v>4.4</v>
      </c>
      <c r="N9" s="15">
        <f t="shared" si="2"/>
        <v>105</v>
      </c>
      <c r="V9">
        <f t="shared" si="3"/>
        <v>0.63561113801816</v>
      </c>
    </row>
    <row r="10" spans="1:22">
      <c r="A10" s="27">
        <v>43849</v>
      </c>
      <c r="B10" s="4">
        <v>5555.84153983885</v>
      </c>
      <c r="C10" s="4">
        <f t="shared" si="4"/>
        <v>7.59562907660826</v>
      </c>
      <c r="D10" s="4">
        <f t="shared" si="10"/>
        <v>54.1058032277172</v>
      </c>
      <c r="E10" s="4">
        <f t="shared" si="0"/>
        <v>61.7014323043255</v>
      </c>
      <c r="F10" s="4">
        <f t="shared" si="5"/>
        <v>255.269006879601</v>
      </c>
      <c r="G10" s="4">
        <f t="shared" si="6"/>
        <v>215.097108006305</v>
      </c>
      <c r="H10" s="4">
        <f t="shared" si="7"/>
        <v>11.7996673616908</v>
      </c>
      <c r="I10" s="4">
        <f>SUM($H$2:H10)</f>
        <v>40.1718988732957</v>
      </c>
      <c r="J10">
        <f t="shared" si="1"/>
        <v>0.314285714285714</v>
      </c>
      <c r="K10">
        <f t="shared" si="8"/>
        <v>0.0714285714285714</v>
      </c>
      <c r="L10">
        <f t="shared" si="9"/>
        <v>4.4</v>
      </c>
      <c r="N10" s="15">
        <f t="shared" si="2"/>
        <v>139</v>
      </c>
      <c r="V10">
        <f t="shared" si="3"/>
        <v>0.646219752968159</v>
      </c>
    </row>
    <row r="11" spans="1:22">
      <c r="A11" s="27">
        <v>43850</v>
      </c>
      <c r="B11" s="4">
        <v>5626.17502238138</v>
      </c>
      <c r="C11" s="4">
        <f t="shared" si="4"/>
        <v>7.69178499488426</v>
      </c>
      <c r="D11" s="4">
        <f t="shared" si="10"/>
        <v>69.9891459403443</v>
      </c>
      <c r="E11" s="4">
        <f t="shared" si="0"/>
        <v>77.6809309352285</v>
      </c>
      <c r="F11" s="4">
        <f t="shared" si="5"/>
        <v>332.94993781483</v>
      </c>
      <c r="G11" s="4">
        <f t="shared" si="6"/>
        <v>277.413959798226</v>
      </c>
      <c r="H11" s="4">
        <f t="shared" si="7"/>
        <v>15.3640791433075</v>
      </c>
      <c r="I11" s="4">
        <f>SUM($H$2:H11)</f>
        <v>55.5359780166032</v>
      </c>
      <c r="J11">
        <f t="shared" si="1"/>
        <v>0.314285714285714</v>
      </c>
      <c r="K11">
        <f t="shared" si="8"/>
        <v>0.0714285714285714</v>
      </c>
      <c r="L11">
        <f t="shared" si="9"/>
        <v>4.4</v>
      </c>
      <c r="N11" s="15">
        <f t="shared" si="2"/>
        <v>175</v>
      </c>
      <c r="V11">
        <f t="shared" si="3"/>
        <v>0.630826221316635</v>
      </c>
    </row>
    <row r="12" spans="1:22">
      <c r="A12" s="27">
        <v>43851</v>
      </c>
      <c r="B12" s="4">
        <v>6790.62220232766</v>
      </c>
      <c r="C12" s="4">
        <f t="shared" si="4"/>
        <v>9.28375063946796</v>
      </c>
      <c r="D12" s="4">
        <f t="shared" si="10"/>
        <v>89.6046626492633</v>
      </c>
      <c r="E12" s="4">
        <f t="shared" si="0"/>
        <v>98.8884132887313</v>
      </c>
      <c r="F12" s="4">
        <f t="shared" si="5"/>
        <v>431.838351103561</v>
      </c>
      <c r="G12" s="4">
        <f t="shared" si="6"/>
        <v>356.487090244227</v>
      </c>
      <c r="H12" s="4">
        <f t="shared" si="7"/>
        <v>19.8152828427304</v>
      </c>
      <c r="I12" s="4">
        <f>SUM($H$2:H12)</f>
        <v>75.3512608593336</v>
      </c>
      <c r="J12">
        <f t="shared" si="1"/>
        <v>0.314285714285714</v>
      </c>
      <c r="K12">
        <f t="shared" si="8"/>
        <v>0.0714285714285714</v>
      </c>
      <c r="L12">
        <f t="shared" si="9"/>
        <v>4.4</v>
      </c>
      <c r="M12" s="15">
        <v>2</v>
      </c>
      <c r="N12" s="15">
        <f t="shared" si="2"/>
        <v>205</v>
      </c>
      <c r="V12">
        <f t="shared" si="3"/>
        <v>0.575055887324155</v>
      </c>
    </row>
    <row r="13" spans="1:22">
      <c r="A13" s="27">
        <v>43852</v>
      </c>
      <c r="B13" s="4">
        <v>6426.14145031334</v>
      </c>
      <c r="C13" s="4">
        <f t="shared" si="4"/>
        <v>8.78545338278552</v>
      </c>
      <c r="D13" s="4">
        <f t="shared" si="10"/>
        <v>114.956549992018</v>
      </c>
      <c r="E13" s="4">
        <f t="shared" si="0"/>
        <v>123.742003374804</v>
      </c>
      <c r="F13" s="4">
        <f t="shared" si="5"/>
        <v>555.580354478365</v>
      </c>
      <c r="G13" s="4">
        <f t="shared" si="6"/>
        <v>454.765730030158</v>
      </c>
      <c r="H13" s="4">
        <f t="shared" si="7"/>
        <v>25.4633635888734</v>
      </c>
      <c r="I13" s="4">
        <f>SUM($H$2:H13)</f>
        <v>100.814624448207</v>
      </c>
      <c r="J13">
        <f t="shared" si="1"/>
        <v>0.314285714285714</v>
      </c>
      <c r="K13">
        <f t="shared" si="8"/>
        <v>0.0714285714285714</v>
      </c>
      <c r="L13">
        <f t="shared" si="9"/>
        <v>4.4</v>
      </c>
      <c r="M13" s="16">
        <v>5</v>
      </c>
      <c r="N13" s="15">
        <f t="shared" si="2"/>
        <v>229</v>
      </c>
      <c r="V13">
        <f t="shared" si="3"/>
        <v>0.50355597372039</v>
      </c>
    </row>
    <row r="14" spans="1:14">
      <c r="A14" s="27">
        <v>43853</v>
      </c>
      <c r="B14" s="4">
        <v>0</v>
      </c>
      <c r="C14" s="4">
        <f t="shared" ref="C14:C27" si="11">B14*$Q$2*(1+J14-K14)</f>
        <v>0</v>
      </c>
      <c r="D14" s="4">
        <f t="shared" si="10"/>
        <v>145.687514786925</v>
      </c>
      <c r="E14" s="4">
        <f t="shared" si="0"/>
        <v>145.687514786925</v>
      </c>
      <c r="F14" s="4">
        <f t="shared" si="5"/>
        <v>701.26786926529</v>
      </c>
      <c r="G14" s="4">
        <f t="shared" si="6"/>
        <v>567.969978386357</v>
      </c>
      <c r="H14" s="4">
        <f t="shared" si="7"/>
        <v>32.4832664307255</v>
      </c>
      <c r="I14" s="4">
        <f>SUM($H$2:H14)</f>
        <v>133.297890878933</v>
      </c>
      <c r="J14">
        <f t="shared" si="1"/>
        <v>0.314285714285714</v>
      </c>
      <c r="K14">
        <f t="shared" ref="K14:K28" si="12">$K$2</f>
        <v>0.0714285714285714</v>
      </c>
      <c r="L14">
        <f t="shared" ref="L14:L28" si="13">$L$2</f>
        <v>4.4</v>
      </c>
      <c r="M14" s="15">
        <v>12</v>
      </c>
      <c r="N14" s="15">
        <f t="shared" si="2"/>
        <v>252</v>
      </c>
    </row>
    <row r="15" spans="1:25">
      <c r="A15" s="27">
        <v>43854</v>
      </c>
      <c r="B15" s="4">
        <v>0</v>
      </c>
      <c r="C15" s="4">
        <f t="shared" si="11"/>
        <v>0</v>
      </c>
      <c r="D15" s="4">
        <f t="shared" si="10"/>
        <v>178.504850349998</v>
      </c>
      <c r="E15" s="4">
        <f t="shared" si="0"/>
        <v>178.504850349998</v>
      </c>
      <c r="F15" s="4">
        <f t="shared" si="5"/>
        <v>879.772719615287</v>
      </c>
      <c r="G15" s="4">
        <f t="shared" si="6"/>
        <v>705.905544565901</v>
      </c>
      <c r="H15" s="4">
        <f t="shared" si="7"/>
        <v>40.569284170454</v>
      </c>
      <c r="I15" s="4">
        <f>SUM($H$2:H15)</f>
        <v>173.867175049387</v>
      </c>
      <c r="J15">
        <f t="shared" si="1"/>
        <v>0.314285714285714</v>
      </c>
      <c r="K15">
        <f t="shared" si="12"/>
        <v>0.0714285714285714</v>
      </c>
      <c r="L15">
        <f t="shared" si="13"/>
        <v>4.4</v>
      </c>
      <c r="M15" s="15">
        <v>25</v>
      </c>
      <c r="N15" s="15">
        <f t="shared" si="2"/>
        <v>280</v>
      </c>
      <c r="X15" t="s">
        <v>28</v>
      </c>
      <c r="Y15">
        <v>0.001</v>
      </c>
    </row>
    <row r="16" spans="1:25">
      <c r="A16" s="27">
        <v>43855</v>
      </c>
      <c r="B16" s="4">
        <v>0</v>
      </c>
      <c r="C16" s="4">
        <f t="shared" si="11"/>
        <v>0</v>
      </c>
      <c r="D16" s="4">
        <f t="shared" si="10"/>
        <v>221.85602829214</v>
      </c>
      <c r="E16" s="4">
        <f t="shared" si="0"/>
        <v>221.85602829214</v>
      </c>
      <c r="F16" s="4">
        <f t="shared" si="5"/>
        <v>1101.62874790743</v>
      </c>
      <c r="G16" s="4">
        <f t="shared" si="6"/>
        <v>877.339748246191</v>
      </c>
      <c r="H16" s="4">
        <f t="shared" si="7"/>
        <v>50.42182461185</v>
      </c>
      <c r="I16" s="4">
        <f>SUM($H$2:H16)</f>
        <v>224.288999661237</v>
      </c>
      <c r="J16">
        <f t="shared" si="1"/>
        <v>0.314285714285714</v>
      </c>
      <c r="K16">
        <f t="shared" si="12"/>
        <v>0.0714285714285714</v>
      </c>
      <c r="L16">
        <f t="shared" si="13"/>
        <v>4.4</v>
      </c>
      <c r="M16" s="15">
        <v>41</v>
      </c>
      <c r="N16" s="15">
        <f t="shared" si="2"/>
        <v>299</v>
      </c>
      <c r="X16" t="s">
        <v>30</v>
      </c>
      <c r="Y16">
        <v>4.5</v>
      </c>
    </row>
    <row r="17" spans="1:25">
      <c r="A17" s="27">
        <v>43856</v>
      </c>
      <c r="B17" s="4">
        <v>0</v>
      </c>
      <c r="C17" s="4">
        <f t="shared" si="11"/>
        <v>0</v>
      </c>
      <c r="D17" s="4">
        <f t="shared" si="10"/>
        <v>275.735349448803</v>
      </c>
      <c r="E17" s="4">
        <f t="shared" si="0"/>
        <v>275.735349448803</v>
      </c>
      <c r="F17" s="4">
        <f t="shared" si="5"/>
        <v>1377.36409735623</v>
      </c>
      <c r="G17" s="4">
        <f t="shared" si="6"/>
        <v>1090.40797282027</v>
      </c>
      <c r="H17" s="4">
        <f t="shared" si="7"/>
        <v>62.6671248747279</v>
      </c>
      <c r="I17" s="4">
        <f>SUM($H$2:H17)</f>
        <v>286.956124535964</v>
      </c>
      <c r="J17">
        <f t="shared" si="1"/>
        <v>0.314285714285714</v>
      </c>
      <c r="K17">
        <f t="shared" si="12"/>
        <v>0.0714285714285714</v>
      </c>
      <c r="L17">
        <f t="shared" si="13"/>
        <v>4.4</v>
      </c>
      <c r="M17" s="15">
        <v>66</v>
      </c>
      <c r="N17" s="15">
        <f t="shared" si="2"/>
        <v>319</v>
      </c>
      <c r="Y17">
        <v>0.163242117078776</v>
      </c>
    </row>
    <row r="18" spans="1:14">
      <c r="A18" s="27">
        <v>43857</v>
      </c>
      <c r="B18" s="4">
        <v>0</v>
      </c>
      <c r="C18" s="4">
        <f t="shared" si="11"/>
        <v>0</v>
      </c>
      <c r="D18" s="4">
        <f t="shared" si="10"/>
        <v>342.699648600655</v>
      </c>
      <c r="E18" s="4">
        <f t="shared" si="0"/>
        <v>342.699648600655</v>
      </c>
      <c r="F18" s="4">
        <f t="shared" si="5"/>
        <v>1720.06374595688</v>
      </c>
      <c r="G18" s="4">
        <f t="shared" si="6"/>
        <v>1355.22133764804</v>
      </c>
      <c r="H18" s="4">
        <f t="shared" si="7"/>
        <v>77.8862837728761</v>
      </c>
      <c r="I18" s="4">
        <f>SUM($H$2:H18)</f>
        <v>364.842408308841</v>
      </c>
      <c r="J18">
        <f t="shared" si="1"/>
        <v>0.314285714285714</v>
      </c>
      <c r="K18">
        <f t="shared" si="12"/>
        <v>0.0714285714285714</v>
      </c>
      <c r="L18">
        <f t="shared" si="13"/>
        <v>4.4</v>
      </c>
      <c r="M18" s="15">
        <v>87</v>
      </c>
      <c r="N18" s="15"/>
    </row>
    <row r="19" spans="1:25">
      <c r="A19" s="27">
        <v>43858</v>
      </c>
      <c r="B19" s="4">
        <v>0</v>
      </c>
      <c r="C19" s="4">
        <f t="shared" si="11"/>
        <v>0</v>
      </c>
      <c r="D19" s="4">
        <f t="shared" si="10"/>
        <v>425.926706117957</v>
      </c>
      <c r="E19" s="4">
        <f t="shared" si="0"/>
        <v>425.926706117957</v>
      </c>
      <c r="F19" s="4">
        <f t="shared" si="5"/>
        <v>2145.99045207484</v>
      </c>
      <c r="G19" s="4">
        <f t="shared" si="6"/>
        <v>1684.34651964828</v>
      </c>
      <c r="H19" s="4">
        <f t="shared" si="7"/>
        <v>96.8015241177174</v>
      </c>
      <c r="I19" s="4">
        <f>SUM($H$2:H19)</f>
        <v>461.643932426558</v>
      </c>
      <c r="J19">
        <f t="shared" si="1"/>
        <v>0.314285714285714</v>
      </c>
      <c r="K19">
        <f t="shared" si="12"/>
        <v>0.0714285714285714</v>
      </c>
      <c r="L19">
        <f t="shared" si="13"/>
        <v>4.4</v>
      </c>
      <c r="M19" s="15">
        <v>105</v>
      </c>
      <c r="X19" t="s">
        <v>28</v>
      </c>
      <c r="Y19">
        <v>0.0011</v>
      </c>
    </row>
    <row r="20" spans="1:25">
      <c r="A20" s="27">
        <v>43859</v>
      </c>
      <c r="B20" s="4">
        <v>0</v>
      </c>
      <c r="C20" s="4">
        <f t="shared" si="11"/>
        <v>0</v>
      </c>
      <c r="D20" s="4">
        <f t="shared" si="10"/>
        <v>529.366049032318</v>
      </c>
      <c r="E20" s="4">
        <f t="shared" si="0"/>
        <v>529.366049032318</v>
      </c>
      <c r="F20" s="4">
        <f t="shared" si="5"/>
        <v>2675.35650110716</v>
      </c>
      <c r="G20" s="4">
        <f t="shared" si="6"/>
        <v>2093.40210299144</v>
      </c>
      <c r="H20" s="4">
        <f t="shared" si="7"/>
        <v>120.310465689163</v>
      </c>
      <c r="I20" s="4">
        <f>SUM($H$2:H20)</f>
        <v>581.954398115721</v>
      </c>
      <c r="J20">
        <f t="shared" si="1"/>
        <v>0.314285714285714</v>
      </c>
      <c r="K20">
        <f t="shared" si="12"/>
        <v>0.0714285714285714</v>
      </c>
      <c r="L20">
        <f t="shared" si="13"/>
        <v>4.4</v>
      </c>
      <c r="M20" s="15">
        <v>139</v>
      </c>
      <c r="X20" t="s">
        <v>30</v>
      </c>
      <c r="Y20">
        <v>4.4</v>
      </c>
    </row>
    <row r="21" spans="1:25">
      <c r="A21" s="27">
        <v>43860</v>
      </c>
      <c r="B21" s="4">
        <v>0</v>
      </c>
      <c r="C21" s="4">
        <f t="shared" si="11"/>
        <v>0</v>
      </c>
      <c r="D21" s="4">
        <f t="shared" si="10"/>
        <v>657.92637522588</v>
      </c>
      <c r="E21" s="4">
        <f t="shared" si="0"/>
        <v>657.92637522588</v>
      </c>
      <c r="F21" s="4">
        <f t="shared" si="5"/>
        <v>3333.28287633304</v>
      </c>
      <c r="G21" s="4">
        <f t="shared" si="6"/>
        <v>2601.79975657507</v>
      </c>
      <c r="H21" s="4">
        <f t="shared" si="7"/>
        <v>149.528721642245</v>
      </c>
      <c r="I21" s="4">
        <f>SUM($H$2:H21)</f>
        <v>731.483119757967</v>
      </c>
      <c r="J21">
        <f t="shared" si="1"/>
        <v>0.314285714285714</v>
      </c>
      <c r="K21">
        <f t="shared" si="12"/>
        <v>0.0714285714285714</v>
      </c>
      <c r="L21">
        <f t="shared" si="13"/>
        <v>4.4</v>
      </c>
      <c r="M21" s="15">
        <v>175</v>
      </c>
      <c r="Y21">
        <v>0.156253619516261</v>
      </c>
    </row>
    <row r="22" spans="1:13">
      <c r="A22" s="27">
        <v>43861</v>
      </c>
      <c r="B22" s="4">
        <v>0</v>
      </c>
      <c r="C22" s="4">
        <f t="shared" si="11"/>
        <v>0</v>
      </c>
      <c r="D22" s="4">
        <f t="shared" si="10"/>
        <v>817.708494923594</v>
      </c>
      <c r="E22" s="4">
        <f t="shared" si="0"/>
        <v>817.708494923594</v>
      </c>
      <c r="F22" s="4">
        <f t="shared" si="5"/>
        <v>4150.99137125663</v>
      </c>
      <c r="G22" s="4">
        <f t="shared" si="6"/>
        <v>3233.6654117433</v>
      </c>
      <c r="H22" s="4">
        <f t="shared" si="7"/>
        <v>185.842839755362</v>
      </c>
      <c r="I22" s="4">
        <f>SUM($H$2:H22)</f>
        <v>917.325959513329</v>
      </c>
      <c r="J22">
        <f t="shared" si="1"/>
        <v>0.314285714285714</v>
      </c>
      <c r="K22">
        <f t="shared" si="12"/>
        <v>0.0714285714285714</v>
      </c>
      <c r="L22">
        <f t="shared" si="13"/>
        <v>4.4</v>
      </c>
      <c r="M22" s="15">
        <v>205</v>
      </c>
    </row>
    <row r="23" spans="1:13">
      <c r="A23" s="27">
        <v>43862</v>
      </c>
      <c r="B23" s="4">
        <v>0</v>
      </c>
      <c r="C23" s="4">
        <f t="shared" si="11"/>
        <v>0</v>
      </c>
      <c r="D23" s="4">
        <f t="shared" si="10"/>
        <v>1016.29484369075</v>
      </c>
      <c r="E23" s="4">
        <f t="shared" si="0"/>
        <v>1016.29484369075</v>
      </c>
      <c r="F23" s="4">
        <f t="shared" si="5"/>
        <v>5167.28621494739</v>
      </c>
      <c r="G23" s="4">
        <f t="shared" si="6"/>
        <v>4018.98415459525</v>
      </c>
      <c r="H23" s="4">
        <f t="shared" si="7"/>
        <v>230.976100838807</v>
      </c>
      <c r="I23" s="4">
        <f>SUM($H$2:H23)</f>
        <v>1148.30206035214</v>
      </c>
      <c r="J23">
        <f t="shared" si="1"/>
        <v>0.314285714285714</v>
      </c>
      <c r="K23">
        <f t="shared" si="12"/>
        <v>0.0714285714285714</v>
      </c>
      <c r="L23">
        <f t="shared" si="13"/>
        <v>4.4</v>
      </c>
      <c r="M23" s="15">
        <v>229</v>
      </c>
    </row>
    <row r="24" spans="1:13">
      <c r="A24" s="27">
        <v>43863</v>
      </c>
      <c r="B24" s="4">
        <v>0</v>
      </c>
      <c r="C24" s="4">
        <f t="shared" si="11"/>
        <v>0</v>
      </c>
      <c r="D24" s="4">
        <f t="shared" si="10"/>
        <v>1263.10930572994</v>
      </c>
      <c r="E24" s="4">
        <f t="shared" si="0"/>
        <v>1263.10930572994</v>
      </c>
      <c r="F24" s="4">
        <f t="shared" si="5"/>
        <v>6430.39552067732</v>
      </c>
      <c r="G24" s="4">
        <f t="shared" si="6"/>
        <v>4995.02316356838</v>
      </c>
      <c r="H24" s="4">
        <f t="shared" si="7"/>
        <v>287.070296756803</v>
      </c>
      <c r="I24" s="4">
        <f>SUM($H$2:H24)</f>
        <v>1435.37235710894</v>
      </c>
      <c r="J24">
        <f t="shared" si="1"/>
        <v>0.314285714285714</v>
      </c>
      <c r="K24">
        <f t="shared" si="12"/>
        <v>0.0714285714285714</v>
      </c>
      <c r="L24">
        <f t="shared" si="13"/>
        <v>4.4</v>
      </c>
      <c r="M24" s="15">
        <v>252</v>
      </c>
    </row>
    <row r="25" spans="1:13">
      <c r="A25" s="27">
        <v>43864</v>
      </c>
      <c r="B25" s="4">
        <v>0</v>
      </c>
      <c r="C25" s="4">
        <f t="shared" si="11"/>
        <v>0</v>
      </c>
      <c r="D25" s="4">
        <f t="shared" si="10"/>
        <v>1569.86442283578</v>
      </c>
      <c r="E25" s="4">
        <f t="shared" si="0"/>
        <v>1569.86442283578</v>
      </c>
      <c r="F25" s="4">
        <f t="shared" si="5"/>
        <v>8000.2599435131</v>
      </c>
      <c r="G25" s="4">
        <f t="shared" si="6"/>
        <v>6208.10021757784</v>
      </c>
      <c r="H25" s="4">
        <f t="shared" si="7"/>
        <v>356.787368826313</v>
      </c>
      <c r="I25" s="4">
        <f>SUM($H$2:H25)</f>
        <v>1792.15972593525</v>
      </c>
      <c r="J25">
        <f t="shared" si="1"/>
        <v>0.314285714285714</v>
      </c>
      <c r="K25">
        <f t="shared" si="12"/>
        <v>0.0714285714285714</v>
      </c>
      <c r="L25">
        <f t="shared" si="13"/>
        <v>4.4</v>
      </c>
      <c r="M25" s="15">
        <v>280</v>
      </c>
    </row>
    <row r="26" spans="1:13">
      <c r="A26" s="27">
        <v>43865</v>
      </c>
      <c r="B26" s="4">
        <v>0</v>
      </c>
      <c r="C26" s="4">
        <f t="shared" si="11"/>
        <v>0</v>
      </c>
      <c r="D26" s="4">
        <f t="shared" si="10"/>
        <v>1951.11721123875</v>
      </c>
      <c r="E26" s="4">
        <f t="shared" si="0"/>
        <v>1951.11721123875</v>
      </c>
      <c r="F26" s="4">
        <f t="shared" si="5"/>
        <v>9951.37715475185</v>
      </c>
      <c r="G26" s="4">
        <f t="shared" si="6"/>
        <v>7715.78169898961</v>
      </c>
      <c r="H26" s="4">
        <f t="shared" si="7"/>
        <v>443.435729826989</v>
      </c>
      <c r="I26" s="4">
        <f>SUM($H$2:H26)</f>
        <v>2235.59545576224</v>
      </c>
      <c r="J26">
        <f t="shared" si="1"/>
        <v>0.314285714285714</v>
      </c>
      <c r="K26">
        <f t="shared" si="12"/>
        <v>0.0714285714285714</v>
      </c>
      <c r="L26">
        <f t="shared" si="13"/>
        <v>4.4</v>
      </c>
      <c r="M26" s="15">
        <v>299</v>
      </c>
    </row>
    <row r="27" spans="1:13">
      <c r="A27" s="27">
        <v>43866</v>
      </c>
      <c r="B27" s="4">
        <v>0</v>
      </c>
      <c r="C27" s="4">
        <f t="shared" si="11"/>
        <v>0</v>
      </c>
      <c r="D27" s="4">
        <f t="shared" si="10"/>
        <v>2424.95996253959</v>
      </c>
      <c r="E27" s="4">
        <f t="shared" si="0"/>
        <v>2424.95996253959</v>
      </c>
      <c r="F27" s="4">
        <f t="shared" si="5"/>
        <v>12376.3371172914</v>
      </c>
      <c r="G27" s="4">
        <f t="shared" si="6"/>
        <v>9589.61439731565</v>
      </c>
      <c r="H27" s="4">
        <f t="shared" si="7"/>
        <v>551.127264213543</v>
      </c>
      <c r="I27" s="4">
        <f>SUM($H$2:H27)</f>
        <v>2786.72271997578</v>
      </c>
      <c r="J27">
        <f t="shared" si="1"/>
        <v>0.314285714285714</v>
      </c>
      <c r="K27">
        <f t="shared" si="12"/>
        <v>0.0714285714285714</v>
      </c>
      <c r="L27">
        <f t="shared" si="13"/>
        <v>4.4</v>
      </c>
      <c r="M27" s="15">
        <v>319</v>
      </c>
    </row>
    <row r="28" spans="1:13">
      <c r="A28" s="27">
        <v>43867</v>
      </c>
      <c r="B28">
        <v>0</v>
      </c>
      <c r="C28">
        <v>0</v>
      </c>
      <c r="D28" s="4">
        <f t="shared" si="10"/>
        <v>3013.87881058492</v>
      </c>
      <c r="E28" s="4">
        <f t="shared" si="0"/>
        <v>3013.87881058492</v>
      </c>
      <c r="F28" s="4">
        <f t="shared" si="5"/>
        <v>15390.2159278764</v>
      </c>
      <c r="G28" s="4">
        <f t="shared" si="6"/>
        <v>11918.5207509495</v>
      </c>
      <c r="H28" s="4">
        <f t="shared" si="7"/>
        <v>684.972456951118</v>
      </c>
      <c r="I28" s="4">
        <f>SUM($H$2:H28)</f>
        <v>3471.6951769269</v>
      </c>
      <c r="J28">
        <f t="shared" si="1"/>
        <v>0.314285714285714</v>
      </c>
      <c r="K28">
        <f t="shared" si="12"/>
        <v>0.0714285714285714</v>
      </c>
      <c r="L28">
        <f t="shared" si="13"/>
        <v>4.4</v>
      </c>
      <c r="M28" s="15"/>
    </row>
    <row r="33" spans="1:21">
      <c r="A33">
        <f>W2+IF(X2&lt;0.5,10000)+IF(X2&gt;1,10000)</f>
        <v>0.156253619516261</v>
      </c>
      <c r="B33">
        <v>0.0001</v>
      </c>
      <c r="C33">
        <f>B33+0.0001</f>
        <v>0.0002</v>
      </c>
      <c r="D33">
        <f t="shared" ref="D33:U33" si="14">C33+0.0001</f>
        <v>0.0003</v>
      </c>
      <c r="E33">
        <f t="shared" si="14"/>
        <v>0.0004</v>
      </c>
      <c r="F33">
        <f t="shared" si="14"/>
        <v>0.0005</v>
      </c>
      <c r="G33">
        <f t="shared" si="14"/>
        <v>0.0006</v>
      </c>
      <c r="H33">
        <f t="shared" si="14"/>
        <v>0.0007</v>
      </c>
      <c r="I33">
        <f t="shared" si="14"/>
        <v>0.0008</v>
      </c>
      <c r="J33">
        <f t="shared" si="14"/>
        <v>0.0009</v>
      </c>
      <c r="K33">
        <f t="shared" si="14"/>
        <v>0.001</v>
      </c>
      <c r="L33">
        <f t="shared" si="14"/>
        <v>0.0011</v>
      </c>
      <c r="M33">
        <f t="shared" si="14"/>
        <v>0.0012</v>
      </c>
      <c r="N33">
        <f t="shared" si="14"/>
        <v>0.0013</v>
      </c>
      <c r="O33">
        <f t="shared" si="14"/>
        <v>0.0014</v>
      </c>
      <c r="P33">
        <f t="shared" si="14"/>
        <v>0.0015</v>
      </c>
      <c r="Q33">
        <f t="shared" si="14"/>
        <v>0.0016</v>
      </c>
      <c r="R33">
        <f t="shared" si="14"/>
        <v>0.0017</v>
      </c>
      <c r="S33">
        <f t="shared" si="14"/>
        <v>0.0018</v>
      </c>
      <c r="T33">
        <f t="shared" si="14"/>
        <v>0.0019</v>
      </c>
      <c r="U33">
        <f t="shared" si="14"/>
        <v>0.002</v>
      </c>
    </row>
    <row r="34" spans="1:21">
      <c r="A34">
        <v>3</v>
      </c>
      <c r="B34">
        <v>10007.0052513519</v>
      </c>
      <c r="C34">
        <v>10003.5026256759</v>
      </c>
      <c r="D34">
        <v>10002.335083784</v>
      </c>
      <c r="E34">
        <v>10001.751312838</v>
      </c>
      <c r="F34">
        <v>10001.4010502704</v>
      </c>
      <c r="G34">
        <v>10001.167541892</v>
      </c>
      <c r="H34">
        <v>10001.0007501931</v>
      </c>
      <c r="I34">
        <v>10000.875656419</v>
      </c>
      <c r="J34">
        <v>10000.7783612613</v>
      </c>
      <c r="K34">
        <v>10000.7005251352</v>
      </c>
      <c r="L34">
        <v>10000.636841032</v>
      </c>
      <c r="M34">
        <v>10000.583770946</v>
      </c>
      <c r="N34">
        <v>10000.5388654886</v>
      </c>
      <c r="O34">
        <v>10000.5003750966</v>
      </c>
      <c r="P34">
        <v>10000.4670167568</v>
      </c>
      <c r="Q34">
        <v>10000.4378282095</v>
      </c>
      <c r="R34">
        <v>10000.4120736089</v>
      </c>
      <c r="S34">
        <v>10000.3891806307</v>
      </c>
      <c r="T34">
        <v>10000.3686974396</v>
      </c>
      <c r="U34">
        <v>10000.3502625676</v>
      </c>
    </row>
    <row r="35" spans="1:21">
      <c r="A35">
        <v>3.1</v>
      </c>
      <c r="B35">
        <v>10006.6247528148</v>
      </c>
      <c r="C35">
        <v>10003.3123764074</v>
      </c>
      <c r="D35">
        <v>10002.2082509383</v>
      </c>
      <c r="E35">
        <v>10001.6561882037</v>
      </c>
      <c r="F35">
        <v>10001.324950563</v>
      </c>
      <c r="G35">
        <v>10001.1041254691</v>
      </c>
      <c r="H35">
        <v>10000.9463932592</v>
      </c>
      <c r="I35">
        <v>10000.8280941018</v>
      </c>
      <c r="J35">
        <v>10000.7360836461</v>
      </c>
      <c r="K35">
        <v>10000.6624752815</v>
      </c>
      <c r="L35">
        <v>10000.6022502559</v>
      </c>
      <c r="M35">
        <v>10000.5520627346</v>
      </c>
      <c r="N35">
        <v>10000.5095963704</v>
      </c>
      <c r="O35">
        <v>10000.4731966296</v>
      </c>
      <c r="P35">
        <v>10000.4416501876</v>
      </c>
      <c r="Q35">
        <v>10000.4140470509</v>
      </c>
      <c r="R35">
        <v>10000.389691342</v>
      </c>
      <c r="S35">
        <v>10000.368041823</v>
      </c>
      <c r="T35">
        <v>10000.3486712008</v>
      </c>
      <c r="U35">
        <v>10000.3312376407</v>
      </c>
    </row>
    <row r="36" spans="1:21">
      <c r="A36">
        <v>3.2</v>
      </c>
      <c r="B36">
        <v>10006.2629624333</v>
      </c>
      <c r="C36">
        <v>10003.1314812166</v>
      </c>
      <c r="D36">
        <v>10002.0876541444</v>
      </c>
      <c r="E36">
        <v>10001.5657406083</v>
      </c>
      <c r="F36">
        <v>10001.2525924867</v>
      </c>
      <c r="G36">
        <v>10001.0438270722</v>
      </c>
      <c r="H36">
        <v>10000.894708919</v>
      </c>
      <c r="I36">
        <v>10000.7828703042</v>
      </c>
      <c r="J36">
        <v>10000.6958847148</v>
      </c>
      <c r="K36">
        <v>10000.6262962433</v>
      </c>
      <c r="L36">
        <v>10000.5693602212</v>
      </c>
      <c r="M36">
        <v>10000.5219135361</v>
      </c>
      <c r="N36">
        <v>10000.481766341</v>
      </c>
      <c r="O36">
        <v>10000.4473544595</v>
      </c>
      <c r="P36">
        <v>10000.4175308289</v>
      </c>
      <c r="Q36">
        <v>10000.3914351521</v>
      </c>
      <c r="R36">
        <v>10000.3684095549</v>
      </c>
      <c r="S36">
        <v>10000.3479423574</v>
      </c>
      <c r="T36">
        <v>10000.3296296018</v>
      </c>
      <c r="U36">
        <v>10000.3131481217</v>
      </c>
    </row>
    <row r="37" spans="1:21">
      <c r="A37">
        <v>3.3</v>
      </c>
      <c r="B37">
        <v>10005.9194715425</v>
      </c>
      <c r="C37">
        <v>10002.9597357712</v>
      </c>
      <c r="D37">
        <v>10001.9731571808</v>
      </c>
      <c r="E37">
        <v>10001.4798678856</v>
      </c>
      <c r="F37">
        <v>10001.1838943085</v>
      </c>
      <c r="G37">
        <v>10000.9865785904</v>
      </c>
      <c r="H37">
        <v>10000.8456387918</v>
      </c>
      <c r="I37">
        <v>10000.7399339428</v>
      </c>
      <c r="J37">
        <v>10000.6577190603</v>
      </c>
      <c r="K37">
        <v>10000.5919471542</v>
      </c>
      <c r="L37">
        <v>10000.5381337766</v>
      </c>
      <c r="M37">
        <v>10000.4932892952</v>
      </c>
      <c r="N37">
        <v>10000.4553439648</v>
      </c>
      <c r="O37">
        <v>10000.4228193959</v>
      </c>
      <c r="P37">
        <v>10000.3946314362</v>
      </c>
      <c r="Q37">
        <v>10000.3699669714</v>
      </c>
      <c r="R37">
        <v>10000.3482042084</v>
      </c>
      <c r="S37">
        <v>10000.3288595301</v>
      </c>
      <c r="T37">
        <v>10000.3115511338</v>
      </c>
      <c r="U37">
        <v>0.295973577122926</v>
      </c>
    </row>
    <row r="38" spans="1:21">
      <c r="A38">
        <v>3.4</v>
      </c>
      <c r="B38">
        <v>10005.5938920965</v>
      </c>
      <c r="C38">
        <v>10002.7969460483</v>
      </c>
      <c r="D38">
        <v>10001.8646306988</v>
      </c>
      <c r="E38">
        <v>10001.3984730241</v>
      </c>
      <c r="F38">
        <v>10001.1187784193</v>
      </c>
      <c r="G38">
        <v>10000.9323153494</v>
      </c>
      <c r="H38">
        <v>10000.7991274424</v>
      </c>
      <c r="I38">
        <v>10000.6992365121</v>
      </c>
      <c r="J38">
        <v>10000.6215435663</v>
      </c>
      <c r="K38">
        <v>10000.5593892097</v>
      </c>
      <c r="L38">
        <v>10000.5085356451</v>
      </c>
      <c r="M38">
        <v>10000.4661576747</v>
      </c>
      <c r="N38">
        <v>10000.430299392</v>
      </c>
      <c r="O38">
        <v>10000.3995637212</v>
      </c>
      <c r="P38">
        <v>10000.3729261398</v>
      </c>
      <c r="Q38">
        <v>10000.349618256</v>
      </c>
      <c r="R38">
        <v>10000.3290524763</v>
      </c>
      <c r="S38">
        <v>10000.3107717831</v>
      </c>
      <c r="T38">
        <v>0.294415373502223</v>
      </c>
      <c r="U38">
        <v>0.279694604827111</v>
      </c>
    </row>
    <row r="39" spans="1:21">
      <c r="A39">
        <v>3.5</v>
      </c>
      <c r="B39">
        <v>10005.2858568862</v>
      </c>
      <c r="C39">
        <v>10002.6429284431</v>
      </c>
      <c r="D39">
        <v>10001.7619522954</v>
      </c>
      <c r="E39">
        <v>10001.3214642215</v>
      </c>
      <c r="F39">
        <v>10001.0571713772</v>
      </c>
      <c r="G39">
        <v>10000.8809761477</v>
      </c>
      <c r="H39">
        <v>10000.7551224123</v>
      </c>
      <c r="I39">
        <v>10000.6607321108</v>
      </c>
      <c r="J39">
        <v>10000.5873174318</v>
      </c>
      <c r="K39">
        <v>10000.5285856886</v>
      </c>
      <c r="L39">
        <v>10000.4805324442</v>
      </c>
      <c r="M39">
        <v>10000.4404880738</v>
      </c>
      <c r="N39">
        <v>10000.4066043759</v>
      </c>
      <c r="O39">
        <v>10000.3775612062</v>
      </c>
      <c r="P39">
        <v>10000.3523904591</v>
      </c>
      <c r="Q39">
        <v>10000.3303660554</v>
      </c>
      <c r="R39">
        <v>10000.310932758</v>
      </c>
      <c r="S39">
        <v>0.293658715897987</v>
      </c>
      <c r="T39">
        <v>0.278202994008619</v>
      </c>
      <c r="U39">
        <v>0.26429284430819</v>
      </c>
    </row>
    <row r="40" spans="1:21">
      <c r="A40">
        <v>3.6</v>
      </c>
      <c r="B40">
        <v>10004.9950193791</v>
      </c>
      <c r="C40">
        <v>10002.4975096895</v>
      </c>
      <c r="D40">
        <v>10001.6650064597</v>
      </c>
      <c r="E40">
        <v>10001.2487548448</v>
      </c>
      <c r="F40">
        <v>10000.9990038758</v>
      </c>
      <c r="G40">
        <v>10000.8325032298</v>
      </c>
      <c r="H40">
        <v>10000.713574197</v>
      </c>
      <c r="I40">
        <v>10000.6243774224</v>
      </c>
      <c r="J40">
        <v>10000.5550021532</v>
      </c>
      <c r="K40">
        <v>10000.4995019379</v>
      </c>
      <c r="L40">
        <v>10000.4540926708</v>
      </c>
      <c r="M40">
        <v>10000.4162516149</v>
      </c>
      <c r="N40">
        <v>10000.3842322599</v>
      </c>
      <c r="O40">
        <v>10000.3567870985</v>
      </c>
      <c r="P40">
        <v>10000.3330012919</v>
      </c>
      <c r="Q40">
        <v>10000.3121887112</v>
      </c>
      <c r="R40">
        <v>10000.2938246694</v>
      </c>
      <c r="S40">
        <v>0.277501076615637</v>
      </c>
      <c r="T40">
        <v>0.262895756793762</v>
      </c>
      <c r="U40">
        <v>0.249750968954074</v>
      </c>
    </row>
    <row r="41" spans="1:21">
      <c r="A41">
        <v>3.7</v>
      </c>
      <c r="B41">
        <v>10004.7210530489</v>
      </c>
      <c r="C41">
        <v>10002.3605265245</v>
      </c>
      <c r="D41">
        <v>10001.5736843496</v>
      </c>
      <c r="E41">
        <v>10001.1802632622</v>
      </c>
      <c r="F41">
        <v>10000.9442106098</v>
      </c>
      <c r="G41">
        <v>10000.7868421748</v>
      </c>
      <c r="H41">
        <v>10000.6744361498</v>
      </c>
      <c r="I41">
        <v>10000.5901316311</v>
      </c>
      <c r="J41">
        <v>10000.5245614499</v>
      </c>
      <c r="K41">
        <v>10000.4721053049</v>
      </c>
      <c r="L41">
        <v>10000.4291866408</v>
      </c>
      <c r="M41">
        <v>10000.3934210874</v>
      </c>
      <c r="N41">
        <v>10000.3631579268</v>
      </c>
      <c r="O41">
        <v>10000.3372180749</v>
      </c>
      <c r="P41">
        <v>10000.3147368699</v>
      </c>
      <c r="Q41">
        <v>10000.2950658156</v>
      </c>
      <c r="R41">
        <v>0.277709002878562</v>
      </c>
      <c r="S41">
        <v>0.262280724940863</v>
      </c>
      <c r="T41">
        <v>0.248476476259766</v>
      </c>
      <c r="U41">
        <v>0.236052652446778</v>
      </c>
    </row>
    <row r="42" spans="1:21">
      <c r="A42">
        <v>3.8</v>
      </c>
      <c r="B42">
        <v>10004.4636500311</v>
      </c>
      <c r="C42">
        <v>10002.2318250155</v>
      </c>
      <c r="D42">
        <v>10001.4878833437</v>
      </c>
      <c r="E42">
        <v>10001.1159125078</v>
      </c>
      <c r="F42">
        <v>10000.8927300062</v>
      </c>
      <c r="G42">
        <v>10000.7439416718</v>
      </c>
      <c r="H42">
        <v>10000.6376642902</v>
      </c>
      <c r="I42">
        <v>10000.5579562539</v>
      </c>
      <c r="J42">
        <v>10000.4959611146</v>
      </c>
      <c r="K42">
        <v>10000.4463650031</v>
      </c>
      <c r="L42">
        <v>10000.4057863665</v>
      </c>
      <c r="M42">
        <v>10000.3719708359</v>
      </c>
      <c r="N42">
        <v>10000.3433576947</v>
      </c>
      <c r="O42">
        <v>10000.3188321451</v>
      </c>
      <c r="P42">
        <v>10000.2975766687</v>
      </c>
      <c r="Q42">
        <v>0.278978126941369</v>
      </c>
      <c r="R42">
        <v>0.262567648885994</v>
      </c>
      <c r="S42">
        <v>0.247980557281217</v>
      </c>
      <c r="T42">
        <v>0.234928949003258</v>
      </c>
      <c r="U42">
        <v>0.223182501553095</v>
      </c>
    </row>
    <row r="43" spans="1:21">
      <c r="A43">
        <v>3.9</v>
      </c>
      <c r="B43">
        <v>10004.222518922</v>
      </c>
      <c r="C43">
        <v>10002.111259461</v>
      </c>
      <c r="D43">
        <v>10001.4075063073</v>
      </c>
      <c r="E43">
        <v>10001.0556297305</v>
      </c>
      <c r="F43">
        <v>10000.8445037844</v>
      </c>
      <c r="G43">
        <v>10000.7037531537</v>
      </c>
      <c r="H43">
        <v>10000.6032169889</v>
      </c>
      <c r="I43">
        <v>10000.5278148653</v>
      </c>
      <c r="J43">
        <v>10000.4691687691</v>
      </c>
      <c r="K43">
        <v>10000.4222518922</v>
      </c>
      <c r="L43">
        <v>10000.3838653565</v>
      </c>
      <c r="M43">
        <v>10000.3518765768</v>
      </c>
      <c r="N43">
        <v>10000.3248091478</v>
      </c>
      <c r="O43">
        <v>10000.3016084944</v>
      </c>
      <c r="P43">
        <v>0.281501261467267</v>
      </c>
      <c r="Q43">
        <v>0.263907432625561</v>
      </c>
      <c r="R43">
        <v>0.248383466000529</v>
      </c>
      <c r="S43">
        <v>0.234584384556055</v>
      </c>
      <c r="T43">
        <v>0.222237838000473</v>
      </c>
      <c r="U43">
        <v>0.211125946100449</v>
      </c>
    </row>
    <row r="44" spans="1:21">
      <c r="A44">
        <v>4</v>
      </c>
      <c r="B44">
        <v>10003.9973815258</v>
      </c>
      <c r="C44">
        <v>10001.9986907629</v>
      </c>
      <c r="D44">
        <v>10001.3324605086</v>
      </c>
      <c r="E44">
        <v>10000.9993453814</v>
      </c>
      <c r="F44">
        <v>10000.7994763052</v>
      </c>
      <c r="G44">
        <v>10000.6662302543</v>
      </c>
      <c r="H44">
        <v>10000.5710545037</v>
      </c>
      <c r="I44">
        <v>10000.4996726907</v>
      </c>
      <c r="J44">
        <v>10000.4441535029</v>
      </c>
      <c r="K44">
        <v>10000.3997381526</v>
      </c>
      <c r="L44">
        <v>10000.3633983205</v>
      </c>
      <c r="M44">
        <v>10000.3331151271</v>
      </c>
      <c r="N44">
        <v>10000.3074908866</v>
      </c>
      <c r="O44">
        <v>10000.2855272518</v>
      </c>
      <c r="P44">
        <v>0.266492101718092</v>
      </c>
      <c r="Q44">
        <v>0.249836345360711</v>
      </c>
      <c r="R44">
        <v>0.235140089751257</v>
      </c>
      <c r="S44">
        <v>0.222076751431742</v>
      </c>
      <c r="T44">
        <v>0.210388501356388</v>
      </c>
      <c r="U44">
        <v>0.199869076288569</v>
      </c>
    </row>
    <row r="45" spans="1:21">
      <c r="A45">
        <v>4.1</v>
      </c>
      <c r="B45">
        <v>10003.787968353</v>
      </c>
      <c r="C45">
        <v>10001.8939841765</v>
      </c>
      <c r="D45">
        <v>10001.2626561177</v>
      </c>
      <c r="E45">
        <v>10000.9469920883</v>
      </c>
      <c r="F45">
        <v>10000.7575936706</v>
      </c>
      <c r="G45">
        <v>10000.6313280588</v>
      </c>
      <c r="H45">
        <v>10000.5411383361</v>
      </c>
      <c r="I45">
        <v>10000.4734960441</v>
      </c>
      <c r="J45">
        <v>10000.4208853726</v>
      </c>
      <c r="K45">
        <v>10000.3787968353</v>
      </c>
      <c r="L45">
        <v>10000.3443607594</v>
      </c>
      <c r="M45">
        <v>10000.3156640294</v>
      </c>
      <c r="N45">
        <v>10000.291382181</v>
      </c>
      <c r="O45">
        <v>0.270569168073039</v>
      </c>
      <c r="P45">
        <v>0.252531223534836</v>
      </c>
      <c r="Q45">
        <v>0.236748022063909</v>
      </c>
      <c r="R45">
        <v>0.222821667824856</v>
      </c>
      <c r="S45">
        <v>0.21044268627903</v>
      </c>
      <c r="T45">
        <v>0.19936675542224</v>
      </c>
      <c r="U45">
        <v>0.189398417651127</v>
      </c>
    </row>
    <row r="46" spans="1:21">
      <c r="A46">
        <v>4.2</v>
      </c>
      <c r="B46">
        <v>10003.5940127105</v>
      </c>
      <c r="C46">
        <v>10001.7970063552</v>
      </c>
      <c r="D46">
        <v>10001.1980042368</v>
      </c>
      <c r="E46">
        <v>10000.8985031776</v>
      </c>
      <c r="F46">
        <v>10000.7188025421</v>
      </c>
      <c r="G46">
        <v>10000.5990021184</v>
      </c>
      <c r="H46">
        <v>10000.5134303872</v>
      </c>
      <c r="I46">
        <v>10000.4492515888</v>
      </c>
      <c r="J46">
        <v>10000.3993347456</v>
      </c>
      <c r="K46">
        <v>10000.359401271</v>
      </c>
      <c r="L46">
        <v>10000.3267284282</v>
      </c>
      <c r="M46">
        <v>10000.2995010592</v>
      </c>
      <c r="N46">
        <v>10000.2764625162</v>
      </c>
      <c r="O46">
        <v>0.256715193604579</v>
      </c>
      <c r="P46">
        <v>0.239600847364275</v>
      </c>
      <c r="Q46">
        <v>0.224625794404008</v>
      </c>
      <c r="R46">
        <v>0.211412512380242</v>
      </c>
      <c r="S46">
        <v>0.199667372803562</v>
      </c>
      <c r="T46">
        <v>0.189158563708638</v>
      </c>
      <c r="U46">
        <v>0.179700635523206</v>
      </c>
    </row>
    <row r="47" spans="1:21">
      <c r="A47">
        <v>4.3</v>
      </c>
      <c r="B47">
        <v>10003.415243288</v>
      </c>
      <c r="C47">
        <v>10001.707621644</v>
      </c>
      <c r="D47">
        <v>10001.1384144293</v>
      </c>
      <c r="E47">
        <v>10000.853810822</v>
      </c>
      <c r="F47">
        <v>10000.6830486576</v>
      </c>
      <c r="G47">
        <v>10000.5692072147</v>
      </c>
      <c r="H47">
        <v>10000.4878918983</v>
      </c>
      <c r="I47">
        <v>10000.426905411</v>
      </c>
      <c r="J47">
        <v>10000.3794714764</v>
      </c>
      <c r="K47">
        <v>10000.3415243288</v>
      </c>
      <c r="L47">
        <v>10000.3104766625</v>
      </c>
      <c r="M47">
        <v>10000.2846036073</v>
      </c>
      <c r="N47">
        <v>0.26271102215552</v>
      </c>
      <c r="O47">
        <v>0.243945949144412</v>
      </c>
      <c r="P47">
        <v>0.227682885868119</v>
      </c>
      <c r="Q47">
        <v>0.213452705501361</v>
      </c>
      <c r="R47">
        <v>0.20089666400128</v>
      </c>
      <c r="S47">
        <v>0.189735738223431</v>
      </c>
      <c r="T47">
        <v>0.179749646737988</v>
      </c>
      <c r="U47">
        <v>0.170762164401089</v>
      </c>
    </row>
    <row r="48" spans="1:21">
      <c r="A48">
        <v>4.4</v>
      </c>
      <c r="B48">
        <v>10003.2513752734</v>
      </c>
      <c r="C48">
        <v>10001.6256876367</v>
      </c>
      <c r="D48">
        <v>10001.0837917578</v>
      </c>
      <c r="E48">
        <v>10000.8128438183</v>
      </c>
      <c r="F48">
        <v>10000.6502750547</v>
      </c>
      <c r="G48">
        <v>10000.5418958789</v>
      </c>
      <c r="H48">
        <v>10000.4644821819</v>
      </c>
      <c r="I48">
        <v>10000.4064219092</v>
      </c>
      <c r="J48">
        <v>10000.3612639193</v>
      </c>
      <c r="K48">
        <v>10000.3251375273</v>
      </c>
      <c r="L48">
        <v>10000.2955795703</v>
      </c>
      <c r="M48">
        <v>0.270947939449194</v>
      </c>
      <c r="N48">
        <v>0.250105790260795</v>
      </c>
      <c r="O48">
        <v>0.232241090956452</v>
      </c>
      <c r="P48">
        <v>0.216758351559355</v>
      </c>
      <c r="Q48">
        <v>0.203210954586896</v>
      </c>
      <c r="R48">
        <v>0.191257369022961</v>
      </c>
      <c r="S48">
        <v>0.180631959632796</v>
      </c>
      <c r="T48">
        <v>0.171125014388964</v>
      </c>
      <c r="U48">
        <v>0.162568763669516</v>
      </c>
    </row>
    <row r="49" spans="1:21">
      <c r="A49">
        <v>4.5</v>
      </c>
      <c r="B49">
        <v>10003.1021002027</v>
      </c>
      <c r="C49">
        <v>10001.5510501013</v>
      </c>
      <c r="D49">
        <v>10001.0340334009</v>
      </c>
      <c r="E49">
        <v>10000.7755250507</v>
      </c>
      <c r="F49">
        <v>10000.6204200405</v>
      </c>
      <c r="G49">
        <v>10000.5170167004</v>
      </c>
      <c r="H49">
        <v>10000.4431571718</v>
      </c>
      <c r="I49">
        <v>10000.3877625253</v>
      </c>
      <c r="J49">
        <v>10000.3446778003</v>
      </c>
      <c r="K49">
        <v>10000.3102100203</v>
      </c>
      <c r="L49">
        <v>10000.2820091093</v>
      </c>
      <c r="M49">
        <v>0.258508350223492</v>
      </c>
      <c r="N49">
        <v>0.238623092513991</v>
      </c>
      <c r="O49">
        <v>0.22157858590585</v>
      </c>
      <c r="P49">
        <v>0.206806680178793</v>
      </c>
      <c r="Q49">
        <v>0.193881262667618</v>
      </c>
      <c r="R49">
        <v>0.182476482510699</v>
      </c>
      <c r="S49">
        <v>0.172338900148995</v>
      </c>
      <c r="T49">
        <v>0.163268431720099</v>
      </c>
      <c r="U49">
        <v>0.155105010134094</v>
      </c>
    </row>
    <row r="50" spans="1:21">
      <c r="A50">
        <v>4.6</v>
      </c>
      <c r="B50">
        <v>10002.967074988</v>
      </c>
      <c r="C50">
        <v>10001.483537494</v>
      </c>
      <c r="D50">
        <v>10000.989024996</v>
      </c>
      <c r="E50">
        <v>10000.741768747</v>
      </c>
      <c r="F50">
        <v>10000.5934149976</v>
      </c>
      <c r="G50">
        <v>10000.494512498</v>
      </c>
      <c r="H50">
        <v>10000.4238678554</v>
      </c>
      <c r="I50">
        <v>10000.3708843735</v>
      </c>
      <c r="J50">
        <v>10000.3296749987</v>
      </c>
      <c r="K50">
        <v>10000.2967074988</v>
      </c>
      <c r="L50">
        <v>0.269734089816559</v>
      </c>
      <c r="M50">
        <v>0.247256248998511</v>
      </c>
      <c r="N50">
        <v>0.228236537537087</v>
      </c>
      <c r="O50">
        <v>0.211933927713009</v>
      </c>
      <c r="P50">
        <v>0.197804999198811</v>
      </c>
      <c r="Q50">
        <v>0.185442186748883</v>
      </c>
      <c r="R50">
        <v>0.174533822822479</v>
      </c>
      <c r="S50">
        <v>0.164837499332341</v>
      </c>
      <c r="T50">
        <v>0.156161841472745</v>
      </c>
      <c r="U50">
        <v>0.148353749399107</v>
      </c>
    </row>
    <row r="51" spans="1:21">
      <c r="A51">
        <v>4.7</v>
      </c>
      <c r="B51">
        <v>10002.8459108255</v>
      </c>
      <c r="C51">
        <v>10001.4229554127</v>
      </c>
      <c r="D51">
        <v>10000.9486369418</v>
      </c>
      <c r="E51">
        <v>10000.7114777064</v>
      </c>
      <c r="F51">
        <v>10000.5691821651</v>
      </c>
      <c r="G51">
        <v>10000.4743184709</v>
      </c>
      <c r="H51">
        <v>10000.4065586894</v>
      </c>
      <c r="I51">
        <v>10000.3557388532</v>
      </c>
      <c r="J51">
        <v>10000.3162123139</v>
      </c>
      <c r="K51">
        <v>10000.2845910825</v>
      </c>
      <c r="L51">
        <v>0.258719165950193</v>
      </c>
      <c r="M51">
        <v>0.237159235454342</v>
      </c>
      <c r="N51">
        <v>0.218916217342471</v>
      </c>
      <c r="O51">
        <v>0.203279344675151</v>
      </c>
      <c r="P51">
        <v>0.189727388363474</v>
      </c>
      <c r="Q51">
        <v>0.177869426590758</v>
      </c>
      <c r="R51">
        <v>0.167406519144243</v>
      </c>
      <c r="S51">
        <v>0.158106156969562</v>
      </c>
      <c r="T51">
        <v>0.149784780286953</v>
      </c>
      <c r="U51">
        <v>0.142295541272606</v>
      </c>
    </row>
    <row r="52" spans="1:21">
      <c r="A52">
        <v>4.8</v>
      </c>
      <c r="B52">
        <v>10002.7381629379</v>
      </c>
      <c r="C52">
        <v>10001.3690814689</v>
      </c>
      <c r="D52">
        <v>10000.9127209793</v>
      </c>
      <c r="E52">
        <v>10000.6845407345</v>
      </c>
      <c r="F52">
        <v>10000.5476325876</v>
      </c>
      <c r="G52">
        <v>10000.4563604896</v>
      </c>
      <c r="H52">
        <v>10000.391166134</v>
      </c>
      <c r="I52">
        <v>10000.3422703672</v>
      </c>
      <c r="J52">
        <v>10000.3042403264</v>
      </c>
      <c r="K52">
        <v>0.27381629378941</v>
      </c>
      <c r="L52">
        <v>0.248923903444921</v>
      </c>
      <c r="M52">
        <v>0.22818024482451</v>
      </c>
      <c r="N52">
        <v>0.210627918299547</v>
      </c>
      <c r="O52">
        <v>0.195583066992438</v>
      </c>
      <c r="P52">
        <v>0.182544195859607</v>
      </c>
      <c r="Q52">
        <v>0.171135183618382</v>
      </c>
      <c r="R52">
        <v>0.161068408111418</v>
      </c>
      <c r="S52">
        <v>0.15212016321634</v>
      </c>
      <c r="T52">
        <v>0.144113838836532</v>
      </c>
      <c r="U52">
        <v>10000.1369081469</v>
      </c>
    </row>
    <row r="53" spans="1:21">
      <c r="A53">
        <v>4.9</v>
      </c>
      <c r="B53">
        <v>10002.6433222811</v>
      </c>
      <c r="C53">
        <v>10001.3216611406</v>
      </c>
      <c r="D53">
        <v>10000.881107427</v>
      </c>
      <c r="E53">
        <v>10000.6608305703</v>
      </c>
      <c r="F53">
        <v>10000.5286644562</v>
      </c>
      <c r="G53">
        <v>10000.4405537135</v>
      </c>
      <c r="H53">
        <v>10000.3776174687</v>
      </c>
      <c r="I53">
        <v>10000.3304152851</v>
      </c>
      <c r="J53">
        <v>10000.2937024757</v>
      </c>
      <c r="K53">
        <v>0.264332228114225</v>
      </c>
      <c r="L53">
        <v>0.240302025558386</v>
      </c>
      <c r="M53">
        <v>0.220276856761853</v>
      </c>
      <c r="N53">
        <v>0.203332483164788</v>
      </c>
      <c r="O53">
        <v>0.188808734367303</v>
      </c>
      <c r="P53">
        <v>0.176221485409483</v>
      </c>
      <c r="Q53">
        <v>0.16520764257139</v>
      </c>
      <c r="R53">
        <v>0.155489545949543</v>
      </c>
      <c r="S53">
        <v>0.146851237841235</v>
      </c>
      <c r="T53">
        <v>10000.1391222253</v>
      </c>
      <c r="U53">
        <v>10000.1321661141</v>
      </c>
    </row>
    <row r="54" spans="1:21">
      <c r="A54">
        <v>5</v>
      </c>
      <c r="B54">
        <v>10002.5608103751</v>
      </c>
      <c r="C54">
        <v>10001.2804051875</v>
      </c>
      <c r="D54">
        <v>10000.8536034584</v>
      </c>
      <c r="E54">
        <v>10000.6402025938</v>
      </c>
      <c r="F54">
        <v>10000.512162075</v>
      </c>
      <c r="G54">
        <v>10000.4268017292</v>
      </c>
      <c r="H54">
        <v>10000.3658300536</v>
      </c>
      <c r="I54">
        <v>10000.3201012969</v>
      </c>
      <c r="J54">
        <v>10000.2845344861</v>
      </c>
      <c r="K54">
        <v>0.256081037507232</v>
      </c>
      <c r="L54">
        <v>0.232800943188393</v>
      </c>
      <c r="M54">
        <v>0.213400864589358</v>
      </c>
      <c r="N54">
        <v>0.196985413467101</v>
      </c>
      <c r="O54">
        <v>0.18291502679088</v>
      </c>
      <c r="P54">
        <v>0.170720691671487</v>
      </c>
      <c r="Q54">
        <v>0.16005064844202</v>
      </c>
      <c r="R54">
        <v>0.150635904416019</v>
      </c>
      <c r="S54" s="9">
        <v>0.142267243059573</v>
      </c>
      <c r="T54">
        <v>10000.1347794934</v>
      </c>
      <c r="U54">
        <v>10000.1280405188</v>
      </c>
    </row>
    <row r="55" spans="1:21">
      <c r="A55">
        <v>5.1</v>
      </c>
      <c r="B55">
        <v>10002.4899782532</v>
      </c>
      <c r="C55">
        <v>10001.2449891266</v>
      </c>
      <c r="D55">
        <v>10000.8299927511</v>
      </c>
      <c r="E55">
        <v>10000.6224945633</v>
      </c>
      <c r="F55">
        <v>10000.4979956506</v>
      </c>
      <c r="G55">
        <v>10000.4149963755</v>
      </c>
      <c r="H55">
        <v>10000.355711179</v>
      </c>
      <c r="I55">
        <v>10000.3112472817</v>
      </c>
      <c r="J55">
        <v>0.276664250355123</v>
      </c>
      <c r="K55">
        <v>0.248997825319611</v>
      </c>
      <c r="L55">
        <v>0.226361659381464</v>
      </c>
      <c r="M55">
        <v>0.207498187766342</v>
      </c>
      <c r="N55">
        <v>0.191536788707393</v>
      </c>
      <c r="O55">
        <v>0.177855589514007</v>
      </c>
      <c r="P55">
        <v>0.165998550213074</v>
      </c>
      <c r="Q55">
        <v>0.155623640824757</v>
      </c>
      <c r="R55">
        <v>0.146469309011536</v>
      </c>
      <c r="S55">
        <v>10000.1383321252</v>
      </c>
      <c r="T55">
        <v>10000.131051487</v>
      </c>
      <c r="U55">
        <v>10000.1244989127</v>
      </c>
    </row>
    <row r="56" spans="1:21">
      <c r="A56">
        <v>5.2</v>
      </c>
      <c r="B56">
        <v>10002.4301101459</v>
      </c>
      <c r="C56">
        <v>10001.215055073</v>
      </c>
      <c r="D56">
        <v>10000.8100367153</v>
      </c>
      <c r="E56">
        <v>10000.6075275365</v>
      </c>
      <c r="F56">
        <v>10000.4860220292</v>
      </c>
      <c r="G56">
        <v>10000.4050183577</v>
      </c>
      <c r="H56">
        <v>10000.3471585923</v>
      </c>
      <c r="I56">
        <v>10000.3037637682</v>
      </c>
      <c r="J56">
        <v>0.270012238438044</v>
      </c>
      <c r="K56">
        <v>0.243011014594239</v>
      </c>
      <c r="L56">
        <v>0.220919104176582</v>
      </c>
      <c r="M56">
        <v>0.202509178828533</v>
      </c>
      <c r="N56">
        <v>0.186931549687876</v>
      </c>
      <c r="O56">
        <v>0.173579296138742</v>
      </c>
      <c r="P56">
        <v>0.162007343062826</v>
      </c>
      <c r="Q56">
        <v>0.151881884121398</v>
      </c>
      <c r="R56">
        <v>10000.1429476556</v>
      </c>
      <c r="S56">
        <v>10000.1350061192</v>
      </c>
      <c r="T56">
        <v>10000.127900534</v>
      </c>
      <c r="U56">
        <v>10000.1215055073</v>
      </c>
    </row>
    <row r="57" spans="1:21">
      <c r="A57">
        <v>5.3</v>
      </c>
      <c r="B57">
        <v>10002.3804319664</v>
      </c>
      <c r="C57">
        <v>10001.1902159832</v>
      </c>
      <c r="D57">
        <v>10000.7934773221</v>
      </c>
      <c r="E57">
        <v>10000.5951079916</v>
      </c>
      <c r="F57">
        <v>10000.4760863933</v>
      </c>
      <c r="G57">
        <v>10000.3967386611</v>
      </c>
      <c r="H57">
        <v>10000.3400617095</v>
      </c>
      <c r="I57">
        <v>0.297553995799263</v>
      </c>
      <c r="J57">
        <v>0.264492440710457</v>
      </c>
      <c r="K57">
        <v>0.238043196639411</v>
      </c>
      <c r="L57">
        <v>0.216402906035829</v>
      </c>
      <c r="M57">
        <v>0.198369330532843</v>
      </c>
      <c r="N57">
        <v>0.183110151261086</v>
      </c>
      <c r="O57">
        <v>0.170030854742436</v>
      </c>
      <c r="P57">
        <v>0.158695464426274</v>
      </c>
      <c r="Q57">
        <v>10000.1487769979</v>
      </c>
      <c r="R57">
        <v>10000.1400254098</v>
      </c>
      <c r="S57">
        <v>10000.1322462204</v>
      </c>
      <c r="T57">
        <v>10000.125285893</v>
      </c>
      <c r="U57">
        <v>10000.1190215983</v>
      </c>
    </row>
    <row r="58" spans="1:21">
      <c r="A58">
        <v>5.4</v>
      </c>
      <c r="B58">
        <v>10002.3401240545</v>
      </c>
      <c r="C58">
        <v>10001.1700620272</v>
      </c>
      <c r="D58">
        <v>10000.7800413515</v>
      </c>
      <c r="E58">
        <v>10000.5850310136</v>
      </c>
      <c r="F58">
        <v>10000.4680248109</v>
      </c>
      <c r="G58">
        <v>10000.3900206757</v>
      </c>
      <c r="H58">
        <v>10000.3343034364</v>
      </c>
      <c r="I58">
        <v>0.292515506811599</v>
      </c>
      <c r="J58">
        <v>0.260013783832532</v>
      </c>
      <c r="K58">
        <v>0.234012405449278</v>
      </c>
      <c r="L58">
        <v>0.212738550408434</v>
      </c>
      <c r="M58">
        <v>0.195010337874398</v>
      </c>
      <c r="N58">
        <v>0.180009542653292</v>
      </c>
      <c r="O58">
        <v>0.167151718178056</v>
      </c>
      <c r="P58">
        <v>10000.1560082703</v>
      </c>
      <c r="Q58">
        <v>10000.1462577534</v>
      </c>
      <c r="R58">
        <v>10000.1376543561</v>
      </c>
      <c r="S58">
        <v>10000.1300068919</v>
      </c>
      <c r="T58">
        <v>10000.1231644239</v>
      </c>
      <c r="U58">
        <v>10000.1170062027</v>
      </c>
    </row>
    <row r="59" spans="1:21">
      <c r="A59">
        <v>5.5</v>
      </c>
      <c r="B59">
        <v>10002.308337088</v>
      </c>
      <c r="C59">
        <v>10001.154168544</v>
      </c>
      <c r="D59">
        <v>10000.769445696</v>
      </c>
      <c r="E59">
        <v>10000.577084272</v>
      </c>
      <c r="F59">
        <v>10000.4616674176</v>
      </c>
      <c r="G59">
        <v>10000.384722848</v>
      </c>
      <c r="H59">
        <v>10000.3297624411</v>
      </c>
      <c r="I59">
        <v>0.288542136001792</v>
      </c>
      <c r="J59">
        <v>0.256481898668261</v>
      </c>
      <c r="K59">
        <v>0.230833708801434</v>
      </c>
      <c r="L59">
        <v>0.209848826183121</v>
      </c>
      <c r="M59">
        <v>0.192361424001196</v>
      </c>
      <c r="N59">
        <v>0.177564391385718</v>
      </c>
      <c r="O59">
        <v>0.164881220572453</v>
      </c>
      <c r="P59">
        <v>10000.1538891392</v>
      </c>
      <c r="Q59">
        <v>10000.144271068</v>
      </c>
      <c r="R59">
        <v>10000.1357845346</v>
      </c>
      <c r="S59">
        <v>10000.1282409493</v>
      </c>
      <c r="T59">
        <v>10000.1214914257</v>
      </c>
      <c r="U59">
        <v>10000.1154168544</v>
      </c>
    </row>
    <row r="60" spans="1:21">
      <c r="A60">
        <v>5.6</v>
      </c>
      <c r="B60">
        <v>10002.2842097059</v>
      </c>
      <c r="C60">
        <v>10001.142104853</v>
      </c>
      <c r="D60">
        <v>10000.7614032353</v>
      </c>
      <c r="E60">
        <v>10000.5710524265</v>
      </c>
      <c r="F60">
        <v>10000.4568419412</v>
      </c>
      <c r="G60">
        <v>10000.3807016177</v>
      </c>
      <c r="H60">
        <v>0.326315672272116</v>
      </c>
      <c r="I60">
        <v>0.285526213238102</v>
      </c>
      <c r="J60">
        <v>0.253801078433868</v>
      </c>
      <c r="K60">
        <v>0.228420970590481</v>
      </c>
      <c r="L60">
        <v>0.207655427809528</v>
      </c>
      <c r="M60">
        <v>0.190350808825401</v>
      </c>
      <c r="N60">
        <v>0.175708438915755</v>
      </c>
      <c r="O60">
        <v>10000.1631578361</v>
      </c>
      <c r="P60">
        <v>10000.1522806471</v>
      </c>
      <c r="Q60">
        <v>10000.1427631066</v>
      </c>
      <c r="R60">
        <v>10000.1343652768</v>
      </c>
      <c r="S60">
        <v>10000.1269005392</v>
      </c>
      <c r="T60">
        <v>10000.1202215635</v>
      </c>
      <c r="U60">
        <v>10000.1142104853</v>
      </c>
    </row>
    <row r="61" spans="1:21">
      <c r="A61">
        <v>5.7</v>
      </c>
      <c r="B61">
        <v>10002.2668862807</v>
      </c>
      <c r="C61">
        <v>10001.1334431403</v>
      </c>
      <c r="D61">
        <v>10000.7556287602</v>
      </c>
      <c r="E61">
        <v>10000.5667215702</v>
      </c>
      <c r="F61">
        <v>10000.4533772561</v>
      </c>
      <c r="G61">
        <v>10000.3778143801</v>
      </c>
      <c r="H61">
        <v>0.323840897239964</v>
      </c>
      <c r="I61">
        <v>0.28336078508497</v>
      </c>
      <c r="J61">
        <v>0.251876253408862</v>
      </c>
      <c r="K61">
        <v>0.226688628067975</v>
      </c>
      <c r="L61">
        <v>0.206080570970887</v>
      </c>
      <c r="M61">
        <v>0.188907190056647</v>
      </c>
      <c r="N61">
        <v>10000.1743758677</v>
      </c>
      <c r="O61">
        <v>10000.1619204486</v>
      </c>
      <c r="P61">
        <v>10000.151125752</v>
      </c>
      <c r="Q61">
        <v>10000.1416803925</v>
      </c>
      <c r="R61">
        <v>10000.1333462518</v>
      </c>
      <c r="S61">
        <v>10000.1259381267</v>
      </c>
      <c r="T61">
        <v>10000.1193098042</v>
      </c>
      <c r="U61">
        <v>10000.113344314</v>
      </c>
    </row>
    <row r="62" spans="1:21">
      <c r="A62">
        <v>5.8</v>
      </c>
      <c r="B62">
        <v>10002.2555334202</v>
      </c>
      <c r="C62">
        <v>10001.1277667101</v>
      </c>
      <c r="D62">
        <v>10000.7518444734</v>
      </c>
      <c r="E62">
        <v>10000.563883355</v>
      </c>
      <c r="F62">
        <v>10000.451106684</v>
      </c>
      <c r="G62">
        <v>10000.3759222367</v>
      </c>
      <c r="H62">
        <v>0.32221906002608</v>
      </c>
      <c r="I62">
        <v>0.281941677522819</v>
      </c>
      <c r="J62">
        <v>0.250614824464729</v>
      </c>
      <c r="K62">
        <v>0.225553342018255</v>
      </c>
      <c r="L62">
        <v>0.205048492743868</v>
      </c>
      <c r="M62">
        <v>0.187961118348547</v>
      </c>
      <c r="N62">
        <v>10000.1735025708</v>
      </c>
      <c r="O62">
        <v>10000.16110953</v>
      </c>
      <c r="P62">
        <v>10000.1503688947</v>
      </c>
      <c r="Q62">
        <v>10000.1409708388</v>
      </c>
      <c r="R62">
        <v>10000.1326784365</v>
      </c>
      <c r="S62">
        <v>10000.1253074122</v>
      </c>
      <c r="T62">
        <v>10000.1187122853</v>
      </c>
      <c r="U62">
        <v>10000.112776671</v>
      </c>
    </row>
    <row r="63" spans="1:21">
      <c r="A63">
        <v>5.9</v>
      </c>
      <c r="B63">
        <v>10002.2493541119</v>
      </c>
      <c r="C63">
        <v>10001.124677056</v>
      </c>
      <c r="D63">
        <v>10000.749784704</v>
      </c>
      <c r="E63">
        <v>10000.562338528</v>
      </c>
      <c r="F63">
        <v>10000.4498708224</v>
      </c>
      <c r="G63">
        <v>0.374892351990318</v>
      </c>
      <c r="H63">
        <v>0.321336301705987</v>
      </c>
      <c r="I63">
        <v>0.28116926399274</v>
      </c>
      <c r="J63">
        <v>0.249928234660213</v>
      </c>
      <c r="K63">
        <v>0.224935411194191</v>
      </c>
      <c r="L63">
        <v>0.204486737449266</v>
      </c>
      <c r="M63">
        <v>10000.187446176</v>
      </c>
      <c r="N63">
        <v>10000.1730272394</v>
      </c>
      <c r="O63">
        <v>10000.1606681509</v>
      </c>
      <c r="P63">
        <v>10000.1499569408</v>
      </c>
      <c r="Q63">
        <v>10000.140584632</v>
      </c>
      <c r="R63">
        <v>10000.1323149478</v>
      </c>
      <c r="S63">
        <v>10000.1249641173</v>
      </c>
      <c r="T63">
        <v>10000.1183870585</v>
      </c>
      <c r="U63">
        <v>10000.1124677056</v>
      </c>
    </row>
    <row r="64" spans="1:21">
      <c r="A64">
        <v>6</v>
      </c>
      <c r="B64">
        <v>10002.2475988496</v>
      </c>
      <c r="C64">
        <v>10001.1237994248</v>
      </c>
      <c r="D64">
        <v>10000.7491996165</v>
      </c>
      <c r="E64">
        <v>10000.5618997124</v>
      </c>
      <c r="F64">
        <v>10000.4495197699</v>
      </c>
      <c r="G64">
        <v>0.374599808259775</v>
      </c>
      <c r="H64">
        <v>0.32108554993695</v>
      </c>
      <c r="I64">
        <v>0.280949856194832</v>
      </c>
      <c r="J64">
        <v>0.249733205506516</v>
      </c>
      <c r="K64">
        <v>0.224759884955864</v>
      </c>
      <c r="L64">
        <v>0.204327168141696</v>
      </c>
      <c r="M64">
        <v>10000.1872999041</v>
      </c>
      <c r="N64">
        <v>10000.1728922192</v>
      </c>
      <c r="O64">
        <v>10000.160542775</v>
      </c>
      <c r="P64">
        <v>10000.1498399233</v>
      </c>
      <c r="Q64">
        <v>10000.1404749281</v>
      </c>
      <c r="R64">
        <v>10000.132211697</v>
      </c>
      <c r="S64">
        <v>10000.1248666028</v>
      </c>
      <c r="T64">
        <v>10000.1182946763</v>
      </c>
      <c r="U64">
        <v>10000.1123799425</v>
      </c>
    </row>
    <row r="66" spans="2:2">
      <c r="B66">
        <f>MIN(B34:U64)</f>
        <v>0.142267243059573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H10"/>
  <sheetViews>
    <sheetView workbookViewId="0">
      <selection activeCell="G34" sqref="G34"/>
    </sheetView>
  </sheetViews>
  <sheetFormatPr defaultColWidth="9.125" defaultRowHeight="17.6" outlineLevelCol="7"/>
  <cols>
    <col min="3" max="3" width="10.75"/>
    <col min="4" max="4" width="13.875"/>
    <col min="5" max="6" width="12.75"/>
  </cols>
  <sheetData>
    <row r="2" spans="4:8">
      <c r="D2" t="s">
        <v>31</v>
      </c>
      <c r="E2" t="s">
        <v>32</v>
      </c>
      <c r="F2" t="s">
        <v>33</v>
      </c>
      <c r="G2" t="s">
        <v>34</v>
      </c>
      <c r="H2" t="s">
        <v>35</v>
      </c>
    </row>
    <row r="3" spans="3:8">
      <c r="C3" t="s">
        <v>8</v>
      </c>
      <c r="D3">
        <v>0.05</v>
      </c>
      <c r="E3">
        <v>0.1</v>
      </c>
      <c r="F3">
        <v>0.15</v>
      </c>
      <c r="G3">
        <v>0.2</v>
      </c>
      <c r="H3">
        <v>0.3</v>
      </c>
    </row>
    <row r="4" spans="3:8">
      <c r="C4" s="27">
        <v>43852</v>
      </c>
      <c r="D4" s="33">
        <v>4.4</v>
      </c>
      <c r="E4" s="33">
        <f>D4</f>
        <v>4.4</v>
      </c>
      <c r="F4" s="33">
        <f>E4</f>
        <v>4.4</v>
      </c>
      <c r="G4" s="33">
        <f>F4</f>
        <v>4.4</v>
      </c>
      <c r="H4" s="33">
        <f>G4</f>
        <v>4.4</v>
      </c>
    </row>
    <row r="5" spans="3:8">
      <c r="C5" s="27">
        <v>43853</v>
      </c>
      <c r="D5" s="33">
        <f>D4*(1-$D$3)*10/14</f>
        <v>2.98571428571429</v>
      </c>
      <c r="E5" s="33">
        <f>E4*(1-$E$3)*10/14</f>
        <v>2.82857142857143</v>
      </c>
      <c r="F5" s="33">
        <f>F4*(1-$F$3)*10/14</f>
        <v>2.67142857142857</v>
      </c>
      <c r="G5" s="33">
        <f>G4*(1-$G$3)*10/14</f>
        <v>2.51428571428571</v>
      </c>
      <c r="H5" s="33">
        <f>H4*(1-$H$3)*10/14</f>
        <v>2.2</v>
      </c>
    </row>
    <row r="6" spans="3:8">
      <c r="C6" s="27">
        <v>43854</v>
      </c>
      <c r="D6" s="33">
        <f>D5*(1-$D$3)</f>
        <v>2.83642857142857</v>
      </c>
      <c r="E6" s="33">
        <f>E5*(1-$E$3)</f>
        <v>2.54571428571429</v>
      </c>
      <c r="F6" s="33">
        <f>F5*(1-$F$3)</f>
        <v>2.27071428571429</v>
      </c>
      <c r="G6" s="33">
        <f>G5*(1-$G$3)</f>
        <v>2.01142857142857</v>
      </c>
      <c r="H6" s="33">
        <f>H5*(1-$H$3)</f>
        <v>1.54</v>
      </c>
    </row>
    <row r="7" spans="3:8">
      <c r="C7" s="27">
        <v>43855</v>
      </c>
      <c r="D7" s="33">
        <f>D6*(1-$D$3)</f>
        <v>2.69460714285714</v>
      </c>
      <c r="E7" s="33">
        <f>E6*(1-$E$3)</f>
        <v>2.29114285714286</v>
      </c>
      <c r="F7" s="33">
        <f>F6*(1-$F$3)</f>
        <v>1.93010714285714</v>
      </c>
      <c r="G7" s="33">
        <f>G6*(1-$G$3)</f>
        <v>1.60914285714286</v>
      </c>
      <c r="H7" s="33">
        <f>H6*(1-$H$3)</f>
        <v>1.078</v>
      </c>
    </row>
    <row r="8" spans="3:8">
      <c r="C8" s="27">
        <v>43856</v>
      </c>
      <c r="D8" s="33">
        <f>D7*(1-$D$3)</f>
        <v>2.55987678571428</v>
      </c>
      <c r="E8" s="33">
        <f>E7*(1-$E$3)</f>
        <v>2.06202857142857</v>
      </c>
      <c r="F8" s="33">
        <f>F7*(1-$F$3)</f>
        <v>1.64059107142857</v>
      </c>
      <c r="G8" s="33">
        <f>G7*(1-$G$3)</f>
        <v>1.28731428571429</v>
      </c>
      <c r="H8" s="33">
        <f>H7*(1-$H$3)</f>
        <v>0.7546</v>
      </c>
    </row>
    <row r="9" spans="3:8">
      <c r="C9" s="27">
        <v>43857</v>
      </c>
      <c r="D9" s="33">
        <f>D8*(1-$D$3)</f>
        <v>2.43188294642857</v>
      </c>
      <c r="E9" s="33">
        <f>E8*(1-$E$3)</f>
        <v>1.85582571428571</v>
      </c>
      <c r="F9" s="33">
        <f>F8*(1-$F$3)</f>
        <v>1.39450241071429</v>
      </c>
      <c r="G9" s="33">
        <f>G8*(1-$G$3)</f>
        <v>1.02985142857143</v>
      </c>
      <c r="H9" s="33">
        <f>H8*(1-$H$3)</f>
        <v>0.52822</v>
      </c>
    </row>
    <row r="10" spans="3:8">
      <c r="C10" s="27">
        <v>43858</v>
      </c>
      <c r="D10" s="33">
        <f>D9*(1-$D$3)</f>
        <v>2.31028879910714</v>
      </c>
      <c r="E10" s="33">
        <f>E9*(1-$E$3)</f>
        <v>1.67024314285714</v>
      </c>
      <c r="F10" s="33">
        <f>F9*(1-$F$3)</f>
        <v>1.18532704910714</v>
      </c>
      <c r="G10" s="33">
        <f>G9*(1-$G$3)</f>
        <v>0.823881142857143</v>
      </c>
      <c r="H10" s="33">
        <f>H9*(1-$H$3)</f>
        <v>0.369754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3"/>
  <sheetViews>
    <sheetView topLeftCell="H1" workbookViewId="0">
      <selection activeCell="M1" sqref="M1:N1"/>
    </sheetView>
  </sheetViews>
  <sheetFormatPr defaultColWidth="9.125" defaultRowHeight="17.6"/>
  <cols>
    <col min="1" max="1" width="17" customWidth="1"/>
    <col min="2" max="2" width="15.5" customWidth="1"/>
    <col min="3" max="3" width="14.375" customWidth="1"/>
    <col min="4" max="5" width="9.5" customWidth="1"/>
    <col min="6" max="9" width="12.75"/>
    <col min="10" max="12" width="12.7857142857143"/>
    <col min="13" max="13" width="20" customWidth="1"/>
    <col min="16" max="16" width="22.5" customWidth="1"/>
    <col min="17" max="17" width="9.42857142857143"/>
    <col min="19" max="21" width="12.7857142857143"/>
  </cols>
  <sheetData>
    <row r="1" s="3" customFormat="1" ht="53" spans="1:14">
      <c r="A1" s="3" t="s">
        <v>8</v>
      </c>
      <c r="B1" s="3" t="s">
        <v>12</v>
      </c>
      <c r="C1" s="3" t="s">
        <v>13</v>
      </c>
      <c r="D1" s="3" t="s">
        <v>14</v>
      </c>
      <c r="E1" s="3" t="s">
        <v>36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7</v>
      </c>
      <c r="M1" s="3" t="s">
        <v>37</v>
      </c>
      <c r="N1" s="3" t="s">
        <v>38</v>
      </c>
    </row>
    <row r="2" spans="1:17">
      <c r="A2" s="27">
        <v>43841</v>
      </c>
      <c r="B2" s="4">
        <v>5414.50313339302</v>
      </c>
      <c r="C2" s="4">
        <f>B2*$Q$2</f>
        <v>5.95595344673232</v>
      </c>
      <c r="D2" s="4">
        <f>C2*J2</f>
        <v>1.87187108325873</v>
      </c>
      <c r="E2" s="4">
        <f t="shared" ref="E2:E28" si="0">C2+D2</f>
        <v>7.82782452999105</v>
      </c>
      <c r="F2" s="4">
        <f>D2+C2</f>
        <v>7.82782452999105</v>
      </c>
      <c r="G2" s="4">
        <f t="shared" ref="G2:G28" si="1">F2-I2</f>
        <v>7.82782452999105</v>
      </c>
      <c r="H2" s="4">
        <v>0</v>
      </c>
      <c r="I2" s="4">
        <v>0</v>
      </c>
      <c r="J2">
        <f t="shared" ref="J2:J28" si="2">L2*K2</f>
        <v>0.314285714285714</v>
      </c>
      <c r="K2">
        <f>1/14</f>
        <v>0.0714285714285714</v>
      </c>
      <c r="L2">
        <f>Q3</f>
        <v>4.4</v>
      </c>
      <c r="N2" s="15"/>
      <c r="P2" t="s">
        <v>28</v>
      </c>
      <c r="Q2">
        <v>0.0011</v>
      </c>
    </row>
    <row r="3" ht="18" spans="1:17">
      <c r="A3" s="27">
        <v>43842</v>
      </c>
      <c r="B3" s="4">
        <v>5359.66875559534</v>
      </c>
      <c r="C3" s="4">
        <f>B3*$Q$2*(1+J3-K3)</f>
        <v>7.32743285586392</v>
      </c>
      <c r="D3" s="4">
        <f t="shared" ref="D3:D28" si="3">(C2+G2)*J3</f>
        <v>4.3320445069702</v>
      </c>
      <c r="E3" s="4">
        <f t="shared" si="0"/>
        <v>11.6594773628341</v>
      </c>
      <c r="F3" s="4">
        <f t="shared" ref="F3:F28" si="4">F2+D3+C3</f>
        <v>19.4873018928252</v>
      </c>
      <c r="G3" s="4">
        <f t="shared" si="1"/>
        <v>18.9281715692544</v>
      </c>
      <c r="H3" s="4">
        <f t="shared" ref="H3:H28" si="5">G2*K3</f>
        <v>0.559130323570789</v>
      </c>
      <c r="I3" s="4">
        <f>SUM($H$2:H3)</f>
        <v>0.559130323570789</v>
      </c>
      <c r="J3">
        <f t="shared" si="2"/>
        <v>0.314285714285714</v>
      </c>
      <c r="K3">
        <f>$K$2</f>
        <v>0.0714285714285714</v>
      </c>
      <c r="L3">
        <f>$L$2</f>
        <v>4.4</v>
      </c>
      <c r="N3" s="16"/>
      <c r="P3" s="17" t="s">
        <v>29</v>
      </c>
      <c r="Q3">
        <v>4.4</v>
      </c>
    </row>
    <row r="4" spans="1:14">
      <c r="A4" s="27">
        <v>43843</v>
      </c>
      <c r="B4" s="4">
        <v>4866.60698299015</v>
      </c>
      <c r="C4" s="4">
        <f>B4*$Q$2*(1+J4-K4)</f>
        <v>6.65334697531654</v>
      </c>
      <c r="D4" s="4">
        <f t="shared" si="3"/>
        <v>8.25176139075146</v>
      </c>
      <c r="E4" s="4">
        <f t="shared" si="0"/>
        <v>14.905108366068</v>
      </c>
      <c r="F4" s="4">
        <f t="shared" si="4"/>
        <v>34.3924102588932</v>
      </c>
      <c r="G4" s="4">
        <f t="shared" si="1"/>
        <v>32.4812676803756</v>
      </c>
      <c r="H4" s="4">
        <f t="shared" si="5"/>
        <v>1.35201225494674</v>
      </c>
      <c r="I4" s="4">
        <f>SUM($H$2:H4)</f>
        <v>1.91114257851753</v>
      </c>
      <c r="J4">
        <f t="shared" si="2"/>
        <v>0.314285714285714</v>
      </c>
      <c r="K4">
        <f>$K$2</f>
        <v>0.0714285714285714</v>
      </c>
      <c r="L4">
        <f>$L$2</f>
        <v>4.4</v>
      </c>
      <c r="N4" s="15">
        <f>M11</f>
        <v>0</v>
      </c>
    </row>
    <row r="5" spans="1:14">
      <c r="A5" s="27">
        <v>43844</v>
      </c>
      <c r="B5" s="4">
        <v>4643.68845120859</v>
      </c>
      <c r="C5" s="4">
        <f>B5*$Q$2*(1+J5-K5)</f>
        <v>6.34858549686661</v>
      </c>
      <c r="D5" s="4">
        <f t="shared" si="3"/>
        <v>12.2994503203604</v>
      </c>
      <c r="E5" s="4">
        <f t="shared" si="0"/>
        <v>18.648035817227</v>
      </c>
      <c r="F5" s="4">
        <f t="shared" si="4"/>
        <v>53.0404460761202</v>
      </c>
      <c r="G5" s="4">
        <f t="shared" si="1"/>
        <v>48.8092129490044</v>
      </c>
      <c r="H5" s="4">
        <f t="shared" si="5"/>
        <v>2.32009054859826</v>
      </c>
      <c r="I5" s="4">
        <f>SUM($H$2:H5)</f>
        <v>4.23123312711579</v>
      </c>
      <c r="J5">
        <f t="shared" si="2"/>
        <v>0.314285714285714</v>
      </c>
      <c r="K5">
        <f>$K$2</f>
        <v>0.0714285714285714</v>
      </c>
      <c r="L5">
        <f>$L$2</f>
        <v>4.4</v>
      </c>
      <c r="N5" s="15">
        <f t="shared" ref="N5:N21" si="6">M12</f>
        <v>2</v>
      </c>
    </row>
    <row r="6" spans="1:14">
      <c r="A6" s="27">
        <v>43845</v>
      </c>
      <c r="B6" s="4">
        <v>4662.65666965085</v>
      </c>
      <c r="C6" s="4">
        <f>B6*$Q$2*(1+J6-K6)</f>
        <v>6.37451776122266</v>
      </c>
      <c r="D6" s="4">
        <f t="shared" si="3"/>
        <v>17.335308082988</v>
      </c>
      <c r="E6" s="4">
        <f t="shared" si="0"/>
        <v>23.7098258442107</v>
      </c>
      <c r="F6" s="4">
        <f t="shared" si="4"/>
        <v>76.7502719203309</v>
      </c>
      <c r="G6" s="4">
        <f t="shared" si="1"/>
        <v>69.0326664397148</v>
      </c>
      <c r="H6" s="4">
        <f t="shared" si="5"/>
        <v>3.48637235350031</v>
      </c>
      <c r="I6" s="4">
        <f>SUM($H$2:H6)</f>
        <v>7.7176054806161</v>
      </c>
      <c r="J6">
        <f t="shared" si="2"/>
        <v>0.314285714285714</v>
      </c>
      <c r="K6">
        <f>$K$2</f>
        <v>0.0714285714285714</v>
      </c>
      <c r="L6">
        <f>$L$2</f>
        <v>4.4</v>
      </c>
      <c r="N6" s="15">
        <f t="shared" si="6"/>
        <v>3</v>
      </c>
    </row>
    <row r="7" spans="1:14">
      <c r="A7" s="27">
        <v>43846</v>
      </c>
      <c r="B7" s="4">
        <v>4834.37779767234</v>
      </c>
      <c r="C7" s="4">
        <f>B7*$Q$2*(1+J7-K7)</f>
        <v>6.60928507481775</v>
      </c>
      <c r="D7" s="4">
        <f t="shared" si="3"/>
        <v>23.699400748866</v>
      </c>
      <c r="E7" s="4">
        <f t="shared" si="0"/>
        <v>30.3086858236838</v>
      </c>
      <c r="F7" s="4">
        <f t="shared" si="4"/>
        <v>107.058957744015</v>
      </c>
      <c r="G7" s="4">
        <f t="shared" si="1"/>
        <v>94.4104475177046</v>
      </c>
      <c r="H7" s="4">
        <f t="shared" si="5"/>
        <v>4.93090474569391</v>
      </c>
      <c r="I7" s="4">
        <f>SUM($H$2:H7)</f>
        <v>12.64851022631</v>
      </c>
      <c r="J7">
        <f t="shared" si="2"/>
        <v>0.314285714285714</v>
      </c>
      <c r="K7">
        <f>$K$2</f>
        <v>0.0714285714285714</v>
      </c>
      <c r="L7">
        <f>$L$2</f>
        <v>4.4</v>
      </c>
      <c r="N7" s="15">
        <f t="shared" si="6"/>
        <v>7</v>
      </c>
    </row>
    <row r="8" spans="1:14">
      <c r="A8" s="27">
        <v>43847</v>
      </c>
      <c r="B8" s="4">
        <v>4612.3545210385</v>
      </c>
      <c r="C8" s="4">
        <f>B8*$Q$2*(1+J8-K8)</f>
        <v>6.30574753804834</v>
      </c>
      <c r="D8" s="4">
        <f t="shared" si="3"/>
        <v>31.7490588147927</v>
      </c>
      <c r="E8" s="4">
        <f t="shared" si="0"/>
        <v>38.0548063528411</v>
      </c>
      <c r="F8" s="4">
        <f t="shared" si="4"/>
        <v>145.113764096856</v>
      </c>
      <c r="G8" s="4">
        <f t="shared" si="1"/>
        <v>125.721650476424</v>
      </c>
      <c r="H8" s="4">
        <f t="shared" si="5"/>
        <v>6.74360339412176</v>
      </c>
      <c r="I8" s="4">
        <f>SUM($H$2:H8)</f>
        <v>19.3921136204318</v>
      </c>
      <c r="J8">
        <f t="shared" si="2"/>
        <v>0.314285714285714</v>
      </c>
      <c r="K8">
        <f>$K$2</f>
        <v>0.0714285714285714</v>
      </c>
      <c r="L8">
        <f>$L$2</f>
        <v>4.4</v>
      </c>
      <c r="N8" s="15">
        <f t="shared" si="6"/>
        <v>13</v>
      </c>
    </row>
    <row r="9" spans="1:14">
      <c r="A9" s="27">
        <v>43848</v>
      </c>
      <c r="B9" s="4">
        <v>5090.53267681289</v>
      </c>
      <c r="C9" s="4">
        <f>B9*$Q$2*(1+J9-K9)</f>
        <v>6.95948538815705</v>
      </c>
      <c r="D9" s="4">
        <f t="shared" si="3"/>
        <v>41.4943250902627</v>
      </c>
      <c r="E9" s="4">
        <f t="shared" si="0"/>
        <v>48.4538104784198</v>
      </c>
      <c r="F9" s="4">
        <f t="shared" si="4"/>
        <v>193.567574575276</v>
      </c>
      <c r="G9" s="4">
        <f t="shared" si="1"/>
        <v>165.195343063671</v>
      </c>
      <c r="H9" s="4">
        <f t="shared" si="5"/>
        <v>8.98011789117314</v>
      </c>
      <c r="I9" s="4">
        <f>SUM($H$2:H9)</f>
        <v>28.3722315116049</v>
      </c>
      <c r="J9">
        <f t="shared" si="2"/>
        <v>0.314285714285714</v>
      </c>
      <c r="K9">
        <f>$K$2</f>
        <v>0.0714285714285714</v>
      </c>
      <c r="L9">
        <f>$L$2</f>
        <v>4.4</v>
      </c>
      <c r="N9" s="15">
        <f t="shared" si="6"/>
        <v>16</v>
      </c>
    </row>
    <row r="10" spans="1:14">
      <c r="A10" s="27">
        <v>43849</v>
      </c>
      <c r="B10" s="4">
        <v>5555.84153983885</v>
      </c>
      <c r="C10" s="4">
        <f>B10*$Q$2*(1+J10-K10)</f>
        <v>7.59562907660826</v>
      </c>
      <c r="D10" s="4">
        <f t="shared" si="3"/>
        <v>54.1058032277172</v>
      </c>
      <c r="E10" s="4">
        <f t="shared" si="0"/>
        <v>61.7014323043255</v>
      </c>
      <c r="F10" s="4">
        <f t="shared" si="4"/>
        <v>255.269006879601</v>
      </c>
      <c r="G10" s="4">
        <f t="shared" si="1"/>
        <v>215.097108006305</v>
      </c>
      <c r="H10" s="4">
        <f t="shared" si="5"/>
        <v>11.7996673616908</v>
      </c>
      <c r="I10" s="4">
        <f>SUM($H$2:H10)</f>
        <v>40.1718988732957</v>
      </c>
      <c r="J10">
        <f t="shared" si="2"/>
        <v>0.314285714285714</v>
      </c>
      <c r="K10">
        <f>$K$2</f>
        <v>0.0714285714285714</v>
      </c>
      <c r="L10">
        <f>$L$2</f>
        <v>4.4</v>
      </c>
      <c r="N10" s="15">
        <f t="shared" si="6"/>
        <v>25</v>
      </c>
    </row>
    <row r="11" spans="1:14">
      <c r="A11" s="27">
        <v>43850</v>
      </c>
      <c r="B11" s="4">
        <v>5626.17502238138</v>
      </c>
      <c r="C11" s="4">
        <f>B11*$Q$2*(1+J11-K11)</f>
        <v>7.69178499488426</v>
      </c>
      <c r="D11" s="4">
        <f t="shared" si="3"/>
        <v>69.9891459403443</v>
      </c>
      <c r="E11" s="4">
        <f t="shared" si="0"/>
        <v>77.6809309352285</v>
      </c>
      <c r="F11" s="4">
        <f t="shared" si="4"/>
        <v>332.94993781483</v>
      </c>
      <c r="G11" s="4">
        <f t="shared" si="1"/>
        <v>277.413959798226</v>
      </c>
      <c r="H11" s="4">
        <f t="shared" si="5"/>
        <v>15.3640791433075</v>
      </c>
      <c r="I11" s="4">
        <f>SUM($H$2:H11)</f>
        <v>55.5359780166032</v>
      </c>
      <c r="J11">
        <f t="shared" si="2"/>
        <v>0.314285714285714</v>
      </c>
      <c r="K11">
        <f>$K$2</f>
        <v>0.0714285714285714</v>
      </c>
      <c r="L11">
        <f>$L$2</f>
        <v>4.4</v>
      </c>
      <c r="M11">
        <v>0</v>
      </c>
      <c r="N11" s="15">
        <f t="shared" si="6"/>
        <v>21</v>
      </c>
    </row>
    <row r="12" spans="1:14">
      <c r="A12" s="27">
        <v>43851</v>
      </c>
      <c r="B12" s="4">
        <v>6790.62220232766</v>
      </c>
      <c r="C12" s="4">
        <f>B12*$Q$2*(1+J12-K12)</f>
        <v>9.28375063946796</v>
      </c>
      <c r="D12" s="4">
        <f t="shared" si="3"/>
        <v>89.6046626492633</v>
      </c>
      <c r="E12" s="4">
        <f t="shared" si="0"/>
        <v>98.8884132887313</v>
      </c>
      <c r="F12" s="4">
        <f t="shared" si="4"/>
        <v>431.838351103561</v>
      </c>
      <c r="G12" s="4">
        <f t="shared" si="1"/>
        <v>356.487090244227</v>
      </c>
      <c r="H12" s="4">
        <f t="shared" si="5"/>
        <v>19.8152828427304</v>
      </c>
      <c r="I12" s="4">
        <f>SUM($H$2:H12)</f>
        <v>75.3512608593336</v>
      </c>
      <c r="J12">
        <f t="shared" si="2"/>
        <v>0.314285714285714</v>
      </c>
      <c r="K12">
        <f>$K$2</f>
        <v>0.0714285714285714</v>
      </c>
      <c r="L12">
        <f>$L$2</f>
        <v>4.4</v>
      </c>
      <c r="M12" s="15">
        <v>2</v>
      </c>
      <c r="N12" s="15">
        <f t="shared" si="6"/>
        <v>18</v>
      </c>
    </row>
    <row r="13" spans="1:20">
      <c r="A13" s="27">
        <v>43852</v>
      </c>
      <c r="B13" s="4">
        <v>6426.14145031334</v>
      </c>
      <c r="C13" s="4">
        <f>B13*$Q$2*(1+J13-K13)</f>
        <v>8.78545338278552</v>
      </c>
      <c r="D13" s="4">
        <f t="shared" si="3"/>
        <v>114.956549992018</v>
      </c>
      <c r="E13" s="4">
        <f t="shared" si="0"/>
        <v>123.742003374804</v>
      </c>
      <c r="F13" s="4">
        <f t="shared" si="4"/>
        <v>555.580354478365</v>
      </c>
      <c r="G13" s="4">
        <f t="shared" si="1"/>
        <v>454.765730030158</v>
      </c>
      <c r="H13" s="4">
        <f t="shared" si="5"/>
        <v>25.4633635888734</v>
      </c>
      <c r="I13" s="4">
        <f>SUM($H$2:H13)</f>
        <v>100.814624448207</v>
      </c>
      <c r="J13">
        <f t="shared" si="2"/>
        <v>0.314285714285714</v>
      </c>
      <c r="K13">
        <f>$K$2</f>
        <v>0.0714285714285714</v>
      </c>
      <c r="L13">
        <f>$L$2</f>
        <v>4.4</v>
      </c>
      <c r="M13" s="16">
        <v>3</v>
      </c>
      <c r="N13" s="15">
        <f t="shared" si="6"/>
        <v>34</v>
      </c>
      <c r="S13" t="s">
        <v>39</v>
      </c>
      <c r="T13" t="s">
        <v>40</v>
      </c>
    </row>
    <row r="14" spans="1:20">
      <c r="A14" s="28">
        <v>43853</v>
      </c>
      <c r="B14" s="6">
        <v>0</v>
      </c>
      <c r="C14" s="6">
        <f>B14*$Q$2*(1+J14-K14)</f>
        <v>0</v>
      </c>
      <c r="D14" s="6">
        <f t="shared" si="3"/>
        <v>89.4937590833968</v>
      </c>
      <c r="E14" s="6">
        <f t="shared" si="0"/>
        <v>89.4937590833968</v>
      </c>
      <c r="F14" s="6">
        <f t="shared" si="4"/>
        <v>645.074113561761</v>
      </c>
      <c r="G14" s="6">
        <f t="shared" si="1"/>
        <v>511.776222682829</v>
      </c>
      <c r="H14" s="6">
        <f t="shared" si="5"/>
        <v>32.4832664307255</v>
      </c>
      <c r="I14" s="6">
        <f>SUM($H$2:H14)</f>
        <v>133.297890878933</v>
      </c>
      <c r="J14" s="9">
        <f t="shared" si="2"/>
        <v>0.193061224489796</v>
      </c>
      <c r="K14" s="9">
        <f>$K$2</f>
        <v>0.0714285714285714</v>
      </c>
      <c r="L14" s="12">
        <f>L13*(1-$Q$14)*10/14</f>
        <v>2.70285714285714</v>
      </c>
      <c r="M14" s="18">
        <v>7</v>
      </c>
      <c r="N14" s="18">
        <f t="shared" si="6"/>
        <v>36</v>
      </c>
      <c r="P14" t="s">
        <v>41</v>
      </c>
      <c r="Q14">
        <v>0.14</v>
      </c>
      <c r="S14">
        <f>N14/E14</f>
        <v>0.402262687015444</v>
      </c>
      <c r="T14">
        <f>STDEVA(S14:S20)</f>
        <v>0.0462039960765068</v>
      </c>
    </row>
    <row r="15" spans="1:19">
      <c r="A15" s="28">
        <v>43854</v>
      </c>
      <c r="B15" s="6">
        <v>0</v>
      </c>
      <c r="C15" s="6">
        <f>B15*$Q$2*(1+J15-K15)</f>
        <v>0</v>
      </c>
      <c r="D15" s="6">
        <f t="shared" si="3"/>
        <v>84.9715640256821</v>
      </c>
      <c r="E15" s="6">
        <f t="shared" si="0"/>
        <v>84.9715640256821</v>
      </c>
      <c r="F15" s="6">
        <f t="shared" si="4"/>
        <v>730.045677587443</v>
      </c>
      <c r="G15" s="6">
        <f t="shared" si="1"/>
        <v>560.192342231166</v>
      </c>
      <c r="H15" s="6">
        <f t="shared" si="5"/>
        <v>36.5554444773449</v>
      </c>
      <c r="I15" s="6">
        <f>SUM($H$2:H15)</f>
        <v>169.853335356277</v>
      </c>
      <c r="J15" s="9">
        <f t="shared" si="2"/>
        <v>0.166032653061224</v>
      </c>
      <c r="K15" s="9">
        <f>$K$2</f>
        <v>0.0714285714285714</v>
      </c>
      <c r="L15" s="12">
        <f>L14*(1-$Q$14)</f>
        <v>2.32445714285714</v>
      </c>
      <c r="M15" s="18">
        <v>13</v>
      </c>
      <c r="N15" s="18">
        <f t="shared" si="6"/>
        <v>30</v>
      </c>
      <c r="S15">
        <f t="shared" ref="S15:S21" si="7">N15/E15</f>
        <v>0.353059289233898</v>
      </c>
    </row>
    <row r="16" spans="1:19">
      <c r="A16" s="28">
        <v>43855</v>
      </c>
      <c r="B16" s="6">
        <v>0</v>
      </c>
      <c r="C16" s="6">
        <f>B16*$Q$2*(1+J16-K16)</f>
        <v>0</v>
      </c>
      <c r="D16" s="6">
        <f t="shared" si="3"/>
        <v>79.9887898924908</v>
      </c>
      <c r="E16" s="6">
        <f t="shared" si="0"/>
        <v>79.9887898924908</v>
      </c>
      <c r="F16" s="6">
        <f t="shared" si="4"/>
        <v>810.034467479934</v>
      </c>
      <c r="G16" s="6">
        <f t="shared" si="1"/>
        <v>600.167393392859</v>
      </c>
      <c r="H16" s="6">
        <f t="shared" si="5"/>
        <v>40.0137387307975</v>
      </c>
      <c r="I16" s="6">
        <f>SUM($H$2:H16)</f>
        <v>209.867074087075</v>
      </c>
      <c r="J16" s="9">
        <f t="shared" si="2"/>
        <v>0.142788081632653</v>
      </c>
      <c r="K16" s="9">
        <f>$K$2</f>
        <v>0.0714285714285714</v>
      </c>
      <c r="L16" s="12">
        <f>L15*(1-$Q$14)</f>
        <v>1.99903314285714</v>
      </c>
      <c r="M16" s="18">
        <v>16</v>
      </c>
      <c r="N16" s="18">
        <f t="shared" si="6"/>
        <v>24</v>
      </c>
      <c r="S16">
        <f t="shared" si="7"/>
        <v>0.300042043794603</v>
      </c>
    </row>
    <row r="17" spans="1:19">
      <c r="A17" s="28">
        <v>43856</v>
      </c>
      <c r="B17" s="6">
        <v>0</v>
      </c>
      <c r="C17" s="6">
        <f>B17*$Q$2*(1+J17-K17)</f>
        <v>0</v>
      </c>
      <c r="D17" s="6">
        <f t="shared" si="3"/>
        <v>73.6992056544911</v>
      </c>
      <c r="E17" s="6">
        <f t="shared" si="0"/>
        <v>73.6992056544911</v>
      </c>
      <c r="F17" s="6">
        <f t="shared" si="4"/>
        <v>883.733673134425</v>
      </c>
      <c r="G17" s="6">
        <f t="shared" si="1"/>
        <v>630.997499519289</v>
      </c>
      <c r="H17" s="6">
        <f t="shared" si="5"/>
        <v>42.8690995280613</v>
      </c>
      <c r="I17" s="6">
        <f>SUM($H$2:H17)</f>
        <v>252.736173615136</v>
      </c>
      <c r="J17" s="9">
        <f t="shared" si="2"/>
        <v>0.122797750204082</v>
      </c>
      <c r="K17" s="9">
        <f>$K$2</f>
        <v>0.0714285714285714</v>
      </c>
      <c r="L17" s="12">
        <f>L16*(1-$Q$14)</f>
        <v>1.71916850285714</v>
      </c>
      <c r="M17" s="18">
        <v>25</v>
      </c>
      <c r="N17" s="18">
        <f t="shared" si="6"/>
        <v>23</v>
      </c>
      <c r="S17">
        <f t="shared" si="7"/>
        <v>0.312079347338236</v>
      </c>
    </row>
    <row r="18" spans="1:19">
      <c r="A18" s="28">
        <v>43857</v>
      </c>
      <c r="B18" s="6">
        <v>0</v>
      </c>
      <c r="C18" s="6">
        <f>B18*$Q$2*(1+J18-K18)</f>
        <v>0</v>
      </c>
      <c r="D18" s="6">
        <f t="shared" si="3"/>
        <v>66.637163059818</v>
      </c>
      <c r="E18" s="6">
        <f t="shared" si="0"/>
        <v>66.637163059818</v>
      </c>
      <c r="F18" s="6">
        <f t="shared" si="4"/>
        <v>950.370836194243</v>
      </c>
      <c r="G18" s="6">
        <f t="shared" si="1"/>
        <v>652.563412613443</v>
      </c>
      <c r="H18" s="6">
        <f t="shared" si="5"/>
        <v>45.0712499656635</v>
      </c>
      <c r="I18" s="6">
        <f>SUM($H$2:H18)</f>
        <v>297.8074235808</v>
      </c>
      <c r="J18" s="9">
        <f t="shared" si="2"/>
        <v>0.10560606517551</v>
      </c>
      <c r="K18" s="9">
        <f>$K$2</f>
        <v>0.0714285714285714</v>
      </c>
      <c r="L18" s="12">
        <f>L17*(1-$Q$14)</f>
        <v>1.47848491245714</v>
      </c>
      <c r="M18" s="18">
        <v>21</v>
      </c>
      <c r="N18" s="18">
        <f t="shared" si="6"/>
        <v>28</v>
      </c>
      <c r="S18">
        <f t="shared" si="7"/>
        <v>0.420185955018303</v>
      </c>
    </row>
    <row r="19" spans="1:19">
      <c r="A19" s="28">
        <v>43858</v>
      </c>
      <c r="B19" s="6">
        <v>0</v>
      </c>
      <c r="C19" s="6">
        <f>B19*$Q$2*(1+J19-K19)</f>
        <v>0</v>
      </c>
      <c r="D19" s="6">
        <f t="shared" si="3"/>
        <v>59.2666026839034</v>
      </c>
      <c r="E19" s="6">
        <f t="shared" si="0"/>
        <v>59.2666026839034</v>
      </c>
      <c r="F19" s="6">
        <f t="shared" si="4"/>
        <v>1009.63743887815</v>
      </c>
      <c r="G19" s="6">
        <f t="shared" si="1"/>
        <v>665.218342967815</v>
      </c>
      <c r="H19" s="6">
        <f t="shared" si="5"/>
        <v>46.6116723295317</v>
      </c>
      <c r="I19" s="6">
        <f>SUM($H$2:H19)</f>
        <v>344.419095910331</v>
      </c>
      <c r="J19" s="9">
        <f t="shared" si="2"/>
        <v>0.0908212160509387</v>
      </c>
      <c r="K19" s="9">
        <f>$K$2</f>
        <v>0.0714285714285714</v>
      </c>
      <c r="L19" s="12">
        <f>L18*(1-$Q$14)</f>
        <v>1.27149702471314</v>
      </c>
      <c r="M19" s="18">
        <v>18</v>
      </c>
      <c r="N19" s="18">
        <f t="shared" si="6"/>
        <v>19</v>
      </c>
      <c r="S19">
        <f t="shared" si="7"/>
        <v>0.320585272979724</v>
      </c>
    </row>
    <row r="20" spans="1:19">
      <c r="A20" s="28">
        <v>43859</v>
      </c>
      <c r="B20" s="6">
        <v>0</v>
      </c>
      <c r="C20" s="6">
        <f>B20*$Q$2*(1+J20-K20)</f>
        <v>0</v>
      </c>
      <c r="D20" s="6">
        <f t="shared" si="3"/>
        <v>60.4159388477274</v>
      </c>
      <c r="E20" s="6">
        <f t="shared" si="0"/>
        <v>60.4159388477274</v>
      </c>
      <c r="F20" s="6">
        <f t="shared" si="4"/>
        <v>1070.05337772587</v>
      </c>
      <c r="G20" s="6">
        <f t="shared" si="1"/>
        <v>678.11868588927</v>
      </c>
      <c r="H20" s="6">
        <f t="shared" si="5"/>
        <v>47.5155959262725</v>
      </c>
      <c r="I20" s="6">
        <f>SUM($H$2:H20)</f>
        <v>391.934691836604</v>
      </c>
      <c r="J20" s="9">
        <f t="shared" si="2"/>
        <v>0.0908212160509387</v>
      </c>
      <c r="K20" s="9">
        <f>$K$2</f>
        <v>0.0714285714285714</v>
      </c>
      <c r="L20" s="12">
        <f>L19</f>
        <v>1.27149702471314</v>
      </c>
      <c r="M20" s="18">
        <v>34</v>
      </c>
      <c r="N20" s="18">
        <f t="shared" si="6"/>
        <v>20</v>
      </c>
      <c r="S20">
        <f t="shared" si="7"/>
        <v>0.331038470665963</v>
      </c>
    </row>
    <row r="21" spans="1:14">
      <c r="A21" s="28">
        <v>43860</v>
      </c>
      <c r="B21" s="6">
        <v>0</v>
      </c>
      <c r="C21" s="6">
        <f>B21*$Q$2*(1+J21-K21)</f>
        <v>0</v>
      </c>
      <c r="D21" s="6">
        <f t="shared" si="3"/>
        <v>61.5875636793281</v>
      </c>
      <c r="E21" s="6">
        <f t="shared" si="0"/>
        <v>61.5875636793281</v>
      </c>
      <c r="F21" s="6">
        <f t="shared" si="4"/>
        <v>1131.6409414052</v>
      </c>
      <c r="G21" s="6">
        <f t="shared" si="1"/>
        <v>691.269200576507</v>
      </c>
      <c r="H21" s="6">
        <f t="shared" si="5"/>
        <v>48.4370489920907</v>
      </c>
      <c r="I21" s="6">
        <f>SUM($H$2:H21)</f>
        <v>440.371740828695</v>
      </c>
      <c r="J21" s="9">
        <f t="shared" si="2"/>
        <v>0.0908212160509387</v>
      </c>
      <c r="K21" s="9">
        <f>$K$2</f>
        <v>0.0714285714285714</v>
      </c>
      <c r="L21" s="12">
        <f t="shared" ref="L21:L28" si="8">L20</f>
        <v>1.27149702471314</v>
      </c>
      <c r="M21" s="18">
        <v>36</v>
      </c>
      <c r="N21" s="18"/>
    </row>
    <row r="22" spans="1:14">
      <c r="A22" s="28">
        <v>43861</v>
      </c>
      <c r="B22" s="6">
        <v>0</v>
      </c>
      <c r="C22" s="6">
        <f>B22*$Q$2*(1+J22-K22)</f>
        <v>0</v>
      </c>
      <c r="D22" s="6">
        <f t="shared" si="3"/>
        <v>62.7819094149187</v>
      </c>
      <c r="E22" s="6">
        <f t="shared" si="0"/>
        <v>62.7819094149187</v>
      </c>
      <c r="F22" s="6">
        <f t="shared" si="4"/>
        <v>1194.42285082012</v>
      </c>
      <c r="G22" s="6">
        <f t="shared" si="1"/>
        <v>704.674738521676</v>
      </c>
      <c r="H22" s="6">
        <f t="shared" si="5"/>
        <v>49.3763714697505</v>
      </c>
      <c r="I22" s="6">
        <f>SUM($H$2:H22)</f>
        <v>489.748112298445</v>
      </c>
      <c r="J22" s="9">
        <f t="shared" si="2"/>
        <v>0.0908212160509387</v>
      </c>
      <c r="K22" s="9">
        <f>$K$2</f>
        <v>0.0714285714285714</v>
      </c>
      <c r="L22" s="12">
        <f t="shared" si="8"/>
        <v>1.27149702471314</v>
      </c>
      <c r="M22" s="18">
        <v>30</v>
      </c>
      <c r="N22" s="9"/>
    </row>
    <row r="23" spans="1:20">
      <c r="A23" s="28">
        <v>43862</v>
      </c>
      <c r="B23" s="6">
        <v>0</v>
      </c>
      <c r="C23" s="6">
        <f>B23*$Q$2*(1+J23-K23)</f>
        <v>0</v>
      </c>
      <c r="D23" s="6">
        <f t="shared" si="3"/>
        <v>63.9994166729159</v>
      </c>
      <c r="E23" s="6">
        <f t="shared" si="0"/>
        <v>63.9994166729159</v>
      </c>
      <c r="F23" s="6">
        <f t="shared" si="4"/>
        <v>1258.42226749304</v>
      </c>
      <c r="G23" s="6">
        <f t="shared" si="1"/>
        <v>718.340245300186</v>
      </c>
      <c r="H23" s="6">
        <f t="shared" si="5"/>
        <v>50.3339098944054</v>
      </c>
      <c r="I23" s="6">
        <f>SUM($H$2:H23)</f>
        <v>540.082022192851</v>
      </c>
      <c r="J23" s="9">
        <f t="shared" si="2"/>
        <v>0.0908212160509387</v>
      </c>
      <c r="K23" s="9">
        <f>$K$2</f>
        <v>0.0714285714285714</v>
      </c>
      <c r="L23" s="12">
        <f t="shared" si="8"/>
        <v>1.27149702471314</v>
      </c>
      <c r="M23" s="18">
        <v>24</v>
      </c>
      <c r="N23" s="9"/>
      <c r="P23" t="s">
        <v>41</v>
      </c>
      <c r="Q23">
        <v>0.14</v>
      </c>
      <c r="S23" t="s">
        <v>42</v>
      </c>
      <c r="T23">
        <f>L27*1.3</f>
        <v>1.65294613212709</v>
      </c>
    </row>
    <row r="24" spans="1:20">
      <c r="A24" s="28">
        <v>43863</v>
      </c>
      <c r="B24" s="6">
        <v>0</v>
      </c>
      <c r="C24" s="6">
        <f>B24*$Q$2*(1+J24-K24)</f>
        <v>0</v>
      </c>
      <c r="D24" s="6">
        <f t="shared" si="3"/>
        <v>65.2405346164926</v>
      </c>
      <c r="E24" s="6">
        <f t="shared" si="0"/>
        <v>65.2405346164926</v>
      </c>
      <c r="F24" s="6">
        <f t="shared" si="4"/>
        <v>1323.66280210953</v>
      </c>
      <c r="G24" s="6">
        <f t="shared" si="1"/>
        <v>732.270762395237</v>
      </c>
      <c r="H24" s="6">
        <f t="shared" si="5"/>
        <v>51.3100175214418</v>
      </c>
      <c r="I24" s="6">
        <f>SUM($H$2:H24)</f>
        <v>591.392039714292</v>
      </c>
      <c r="J24" s="9">
        <f t="shared" si="2"/>
        <v>0.0908212160509387</v>
      </c>
      <c r="K24" s="9">
        <f>$K$2</f>
        <v>0.0714285714285714</v>
      </c>
      <c r="L24" s="12">
        <f t="shared" si="8"/>
        <v>1.27149702471314</v>
      </c>
      <c r="M24" s="18">
        <v>23</v>
      </c>
      <c r="N24" s="9"/>
      <c r="P24" t="s">
        <v>40</v>
      </c>
      <c r="Q24">
        <v>0.0462039960765068</v>
      </c>
      <c r="S24" t="s">
        <v>43</v>
      </c>
      <c r="T24">
        <f>L24</f>
        <v>1.27149702471314</v>
      </c>
    </row>
    <row r="25" spans="1:20">
      <c r="A25" s="28">
        <v>43864</v>
      </c>
      <c r="B25" s="6">
        <v>0</v>
      </c>
      <c r="C25" s="6">
        <f>B25*$Q$2*(1+J25-K25)</f>
        <v>0</v>
      </c>
      <c r="D25" s="6">
        <f t="shared" si="3"/>
        <v>66.5057211192835</v>
      </c>
      <c r="E25" s="6">
        <f t="shared" si="0"/>
        <v>66.5057211192835</v>
      </c>
      <c r="F25" s="6">
        <f t="shared" si="4"/>
        <v>1390.16852322881</v>
      </c>
      <c r="G25" s="6">
        <f t="shared" si="1"/>
        <v>746.471429057718</v>
      </c>
      <c r="H25" s="6">
        <f t="shared" si="5"/>
        <v>52.3050544568026</v>
      </c>
      <c r="I25" s="6">
        <f>SUM($H$2:H25)</f>
        <v>643.697094171095</v>
      </c>
      <c r="J25" s="9">
        <f t="shared" si="2"/>
        <v>0.0908212160509387</v>
      </c>
      <c r="K25" s="9">
        <f>$K$2</f>
        <v>0.0714285714285714</v>
      </c>
      <c r="L25" s="12">
        <f t="shared" si="8"/>
        <v>1.27149702471314</v>
      </c>
      <c r="M25" s="18">
        <v>28</v>
      </c>
      <c r="N25" s="9"/>
      <c r="S25" t="s">
        <v>44</v>
      </c>
      <c r="T25">
        <f>L27*0.7</f>
        <v>0.8900479172992</v>
      </c>
    </row>
    <row r="26" spans="1:14">
      <c r="A26" s="28">
        <v>43865</v>
      </c>
      <c r="B26" s="6">
        <v>0</v>
      </c>
      <c r="C26" s="6">
        <f>B26*$Q$2*(1+J26-K26)</f>
        <v>0</v>
      </c>
      <c r="D26" s="6">
        <f t="shared" si="3"/>
        <v>67.795442934304</v>
      </c>
      <c r="E26" s="6">
        <f t="shared" si="0"/>
        <v>67.795442934304</v>
      </c>
      <c r="F26" s="6">
        <f t="shared" si="4"/>
        <v>1457.96396616312</v>
      </c>
      <c r="G26" s="6">
        <f>F26-I26</f>
        <v>760.947484202185</v>
      </c>
      <c r="H26" s="6">
        <f t="shared" si="5"/>
        <v>53.319387789837</v>
      </c>
      <c r="I26" s="6">
        <f>SUM($H$2:H26)</f>
        <v>697.016481960932</v>
      </c>
      <c r="J26" s="9">
        <f t="shared" si="2"/>
        <v>0.0908212160509387</v>
      </c>
      <c r="K26" s="9">
        <f>$K$2</f>
        <v>0.0714285714285714</v>
      </c>
      <c r="L26" s="12">
        <f t="shared" si="8"/>
        <v>1.27149702471314</v>
      </c>
      <c r="M26" s="18">
        <v>19</v>
      </c>
      <c r="N26" s="9"/>
    </row>
    <row r="27" spans="1:14">
      <c r="A27" s="28">
        <v>43866</v>
      </c>
      <c r="B27" s="6">
        <v>0</v>
      </c>
      <c r="C27" s="6">
        <f>B27*$Q$2*(1+J27-K27)</f>
        <v>0</v>
      </c>
      <c r="D27" s="6">
        <f t="shared" si="3"/>
        <v>69.1101758661449</v>
      </c>
      <c r="E27" s="6">
        <f t="shared" si="0"/>
        <v>69.1101758661449</v>
      </c>
      <c r="F27" s="6">
        <f>F26+D27+C27</f>
        <v>1527.07414202926</v>
      </c>
      <c r="G27" s="6">
        <f t="shared" si="1"/>
        <v>775.704268339602</v>
      </c>
      <c r="H27" s="6">
        <f t="shared" si="5"/>
        <v>54.3533917287275</v>
      </c>
      <c r="I27" s="6">
        <f>SUM($H$2:H27)</f>
        <v>751.369873689659</v>
      </c>
      <c r="J27" s="9">
        <f t="shared" si="2"/>
        <v>0.0908212160509387</v>
      </c>
      <c r="K27" s="9">
        <f>$K$2</f>
        <v>0.0714285714285714</v>
      </c>
      <c r="L27" s="12">
        <f t="shared" si="8"/>
        <v>1.27149702471314</v>
      </c>
      <c r="M27" s="18">
        <v>20</v>
      </c>
      <c r="N27" s="9"/>
    </row>
    <row r="53" spans="19:19">
      <c r="S53" s="32"/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106"/>
  <sheetViews>
    <sheetView workbookViewId="0">
      <selection activeCell="B2" sqref="B2:B13"/>
    </sheetView>
  </sheetViews>
  <sheetFormatPr defaultColWidth="9.14285714285714" defaultRowHeight="17.6"/>
  <cols>
    <col min="1" max="1" width="10.7857142857143"/>
    <col min="10" max="11" width="12.7857142857143"/>
    <col min="19" max="19" width="10.7857142857143"/>
    <col min="28" max="29" width="12.7857142857143"/>
    <col min="37" max="37" width="10.7857142857143"/>
    <col min="46" max="47" width="12.7857142857143"/>
  </cols>
  <sheetData>
    <row r="1" ht="71" spans="1:53">
      <c r="A1" s="3" t="s">
        <v>8</v>
      </c>
      <c r="B1" s="3" t="s">
        <v>12</v>
      </c>
      <c r="C1" s="3" t="s">
        <v>13</v>
      </c>
      <c r="D1" s="3" t="s">
        <v>14</v>
      </c>
      <c r="E1" s="3" t="s">
        <v>45</v>
      </c>
      <c r="F1" s="3" t="s">
        <v>46</v>
      </c>
      <c r="G1" s="3" t="s">
        <v>47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7</v>
      </c>
      <c r="M1" s="3" t="s">
        <v>37</v>
      </c>
      <c r="N1" s="3" t="s">
        <v>38</v>
      </c>
      <c r="O1" s="3"/>
      <c r="P1" s="3"/>
      <c r="Q1" s="3"/>
      <c r="S1" s="3" t="s">
        <v>8</v>
      </c>
      <c r="T1" s="3" t="s">
        <v>12</v>
      </c>
      <c r="U1" s="3" t="s">
        <v>13</v>
      </c>
      <c r="V1" s="3" t="s">
        <v>14</v>
      </c>
      <c r="W1" s="3" t="s">
        <v>48</v>
      </c>
      <c r="X1" s="3" t="s">
        <v>49</v>
      </c>
      <c r="Y1" s="3" t="s">
        <v>50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7</v>
      </c>
      <c r="AE1" s="3" t="s">
        <v>37</v>
      </c>
      <c r="AF1" s="3" t="s">
        <v>38</v>
      </c>
      <c r="AG1" s="3"/>
      <c r="AH1" s="3"/>
      <c r="AI1" s="3"/>
      <c r="AK1" s="3" t="s">
        <v>8</v>
      </c>
      <c r="AL1" s="3" t="s">
        <v>12</v>
      </c>
      <c r="AM1" s="3" t="s">
        <v>13</v>
      </c>
      <c r="AN1" s="3" t="s">
        <v>14</v>
      </c>
      <c r="AO1" s="3" t="s">
        <v>51</v>
      </c>
      <c r="AP1" s="3" t="s">
        <v>52</v>
      </c>
      <c r="AQ1" s="3" t="s">
        <v>53</v>
      </c>
      <c r="AR1" s="3" t="s">
        <v>18</v>
      </c>
      <c r="AS1" s="3" t="s">
        <v>19</v>
      </c>
      <c r="AT1" s="3" t="s">
        <v>20</v>
      </c>
      <c r="AU1" s="3" t="s">
        <v>21</v>
      </c>
      <c r="AV1" s="3" t="s">
        <v>7</v>
      </c>
      <c r="AW1" s="3" t="s">
        <v>37</v>
      </c>
      <c r="AX1" s="3" t="s">
        <v>38</v>
      </c>
      <c r="AY1" s="3"/>
      <c r="AZ1" s="3"/>
      <c r="BA1" s="3"/>
    </row>
    <row r="2" spans="1:53">
      <c r="A2" s="27">
        <v>43841</v>
      </c>
      <c r="B2" s="4">
        <v>5414.50313339302</v>
      </c>
      <c r="C2" s="4">
        <f>B2*$Q$2</f>
        <v>5.95595344673232</v>
      </c>
      <c r="D2" s="4">
        <f>C2*J2</f>
        <v>1.87187108325873</v>
      </c>
      <c r="E2" s="4">
        <f t="shared" ref="E2:E27" si="0">C2+D2</f>
        <v>7.82782452999105</v>
      </c>
      <c r="F2" s="4">
        <f>D2+C2</f>
        <v>7.82782452999105</v>
      </c>
      <c r="G2" s="4">
        <f t="shared" ref="G2:G27" si="1">F2-I2</f>
        <v>7.82782452999105</v>
      </c>
      <c r="H2" s="4">
        <v>0</v>
      </c>
      <c r="I2" s="4">
        <v>0</v>
      </c>
      <c r="J2">
        <f t="shared" ref="J2:J27" si="2">L2*K2</f>
        <v>0.314285714285714</v>
      </c>
      <c r="K2">
        <f>1/14</f>
        <v>0.0714285714285714</v>
      </c>
      <c r="L2">
        <f>Q3</f>
        <v>4.4</v>
      </c>
      <c r="N2" s="15"/>
      <c r="P2" t="s">
        <v>28</v>
      </c>
      <c r="Q2">
        <v>0.0011</v>
      </c>
      <c r="S2" s="27">
        <v>43841</v>
      </c>
      <c r="T2" s="4">
        <v>5414.50313339302</v>
      </c>
      <c r="U2" s="4">
        <f>T2*$Q$2</f>
        <v>5.95595344673232</v>
      </c>
      <c r="V2" s="4">
        <f>U2*AB2</f>
        <v>1.87187108325873</v>
      </c>
      <c r="W2" s="4">
        <f t="shared" ref="W2:W27" si="3">U2+V2</f>
        <v>7.82782452999105</v>
      </c>
      <c r="X2" s="4">
        <f>V2+U2</f>
        <v>7.82782452999105</v>
      </c>
      <c r="Y2" s="4">
        <f t="shared" ref="Y2:Y27" si="4">X2-AA2</f>
        <v>7.82782452999105</v>
      </c>
      <c r="Z2" s="4">
        <v>0</v>
      </c>
      <c r="AA2" s="4">
        <v>0</v>
      </c>
      <c r="AB2">
        <f t="shared" ref="AB2:AB27" si="5">AD2*AC2</f>
        <v>0.314285714285714</v>
      </c>
      <c r="AC2">
        <f>1/14</f>
        <v>0.0714285714285714</v>
      </c>
      <c r="AD2">
        <f>AI3</f>
        <v>4.4</v>
      </c>
      <c r="AF2" s="15"/>
      <c r="AH2" t="s">
        <v>28</v>
      </c>
      <c r="AI2">
        <v>0.0011</v>
      </c>
      <c r="AK2" s="27">
        <v>43841</v>
      </c>
      <c r="AL2" s="4">
        <v>5414.50313339302</v>
      </c>
      <c r="AM2" s="4">
        <f>AL2*$Q$2</f>
        <v>5.95595344673232</v>
      </c>
      <c r="AN2" s="4">
        <f>AM2*AT2</f>
        <v>1.87187108325873</v>
      </c>
      <c r="AO2" s="4">
        <f t="shared" ref="AO2:AO27" si="6">AM2+AN2</f>
        <v>7.82782452999105</v>
      </c>
      <c r="AP2" s="4">
        <f>AN2+AM2</f>
        <v>7.82782452999105</v>
      </c>
      <c r="AQ2" s="4">
        <f t="shared" ref="AQ2:AQ27" si="7">AP2-AS2</f>
        <v>7.82782452999105</v>
      </c>
      <c r="AR2" s="4">
        <v>0</v>
      </c>
      <c r="AS2" s="4">
        <v>0</v>
      </c>
      <c r="AT2">
        <f t="shared" ref="AT2:AT27" si="8">AV2*AU2</f>
        <v>0.314285714285714</v>
      </c>
      <c r="AU2">
        <f>1/14</f>
        <v>0.0714285714285714</v>
      </c>
      <c r="AV2">
        <f>BA3</f>
        <v>4.4</v>
      </c>
      <c r="AX2" s="15"/>
      <c r="AZ2" t="s">
        <v>28</v>
      </c>
      <c r="BA2">
        <v>0.0011</v>
      </c>
    </row>
    <row r="3" ht="18" spans="1:53">
      <c r="A3" s="27">
        <v>43842</v>
      </c>
      <c r="B3" s="4">
        <v>5359.66875559534</v>
      </c>
      <c r="C3" s="4">
        <f>B3*$Q$2*(1+J3-K3)</f>
        <v>7.32743285586392</v>
      </c>
      <c r="D3" s="4">
        <f t="shared" ref="D3:D27" si="9">(C2+G2)*J3</f>
        <v>4.3320445069702</v>
      </c>
      <c r="E3" s="4">
        <f t="shared" si="0"/>
        <v>11.6594773628341</v>
      </c>
      <c r="F3" s="4">
        <f t="shared" ref="F3:F27" si="10">F2+D3+C3</f>
        <v>19.4873018928252</v>
      </c>
      <c r="G3" s="4">
        <f t="shared" si="1"/>
        <v>18.9281715692544</v>
      </c>
      <c r="H3" s="4">
        <f t="shared" ref="H3:H27" si="11">G2*K3</f>
        <v>0.559130323570789</v>
      </c>
      <c r="I3" s="4">
        <f>SUM(H$2:H3)</f>
        <v>0.559130323570789</v>
      </c>
      <c r="J3">
        <f t="shared" si="2"/>
        <v>0.314285714285714</v>
      </c>
      <c r="K3">
        <f>$K$2</f>
        <v>0.0714285714285714</v>
      </c>
      <c r="L3">
        <f>$L$2</f>
        <v>4.4</v>
      </c>
      <c r="N3" s="16"/>
      <c r="P3" s="17" t="s">
        <v>29</v>
      </c>
      <c r="Q3">
        <v>4.4</v>
      </c>
      <c r="S3" s="27">
        <v>43842</v>
      </c>
      <c r="T3" s="4">
        <v>5359.66875559534</v>
      </c>
      <c r="U3" s="4">
        <f>T3*$Q$2*(1+AB3-AC3)</f>
        <v>7.32743285586392</v>
      </c>
      <c r="V3" s="4">
        <f t="shared" ref="V3:V27" si="12">(U2+Y2)*AB3</f>
        <v>4.3320445069702</v>
      </c>
      <c r="W3" s="4">
        <f t="shared" si="3"/>
        <v>11.6594773628341</v>
      </c>
      <c r="X3" s="4">
        <f t="shared" ref="X3:X27" si="13">X2+V3+U3</f>
        <v>19.4873018928252</v>
      </c>
      <c r="Y3" s="4">
        <f t="shared" si="4"/>
        <v>18.9281715692544</v>
      </c>
      <c r="Z3" s="4">
        <f t="shared" ref="Z3:Z27" si="14">Y2*AC3</f>
        <v>0.559130323570789</v>
      </c>
      <c r="AA3" s="4">
        <f>SUM(Z$2:Z3)</f>
        <v>0.559130323570789</v>
      </c>
      <c r="AB3">
        <f t="shared" si="5"/>
        <v>0.314285714285714</v>
      </c>
      <c r="AC3">
        <f>$K$2</f>
        <v>0.0714285714285714</v>
      </c>
      <c r="AD3">
        <f>$L$2</f>
        <v>4.4</v>
      </c>
      <c r="AF3" s="16"/>
      <c r="AH3" s="17" t="s">
        <v>29</v>
      </c>
      <c r="AI3">
        <v>4.4</v>
      </c>
      <c r="AK3" s="27">
        <v>43842</v>
      </c>
      <c r="AL3" s="4">
        <v>5359.66875559534</v>
      </c>
      <c r="AM3" s="4">
        <f>AL3*$Q$2*(1+AT3-AU3)</f>
        <v>7.32743285586392</v>
      </c>
      <c r="AN3" s="4">
        <f t="shared" ref="AN3:AN27" si="15">(AM2+AQ2)*AT3</f>
        <v>4.3320445069702</v>
      </c>
      <c r="AO3" s="4">
        <f t="shared" si="6"/>
        <v>11.6594773628341</v>
      </c>
      <c r="AP3" s="4">
        <f t="shared" ref="AP3:AP27" si="16">AP2+AN3+AM3</f>
        <v>19.4873018928252</v>
      </c>
      <c r="AQ3" s="4">
        <f t="shared" si="7"/>
        <v>18.9281715692544</v>
      </c>
      <c r="AR3" s="4">
        <f t="shared" ref="AR3:AR27" si="17">AQ2*AU3</f>
        <v>0.559130323570789</v>
      </c>
      <c r="AS3" s="4">
        <f>SUM(AR$2:AR3)</f>
        <v>0.559130323570789</v>
      </c>
      <c r="AT3">
        <f t="shared" si="8"/>
        <v>0.314285714285714</v>
      </c>
      <c r="AU3">
        <f>$K$2</f>
        <v>0.0714285714285714</v>
      </c>
      <c r="AV3">
        <f>$L$2</f>
        <v>4.4</v>
      </c>
      <c r="AX3" s="16"/>
      <c r="AZ3" s="17" t="s">
        <v>29</v>
      </c>
      <c r="BA3">
        <v>4.4</v>
      </c>
    </row>
    <row r="4" spans="1:50">
      <c r="A4" s="27">
        <v>43843</v>
      </c>
      <c r="B4" s="4">
        <v>4866.60698299015</v>
      </c>
      <c r="C4" s="4">
        <f>B4*$Q$2*(1+J4-K4)</f>
        <v>6.65334697531654</v>
      </c>
      <c r="D4" s="4">
        <f t="shared" si="9"/>
        <v>8.25176139075147</v>
      </c>
      <c r="E4" s="4">
        <f t="shared" si="0"/>
        <v>14.905108366068</v>
      </c>
      <c r="F4" s="4">
        <f t="shared" si="10"/>
        <v>34.3924102588932</v>
      </c>
      <c r="G4" s="4">
        <f t="shared" si="1"/>
        <v>32.4812676803756</v>
      </c>
      <c r="H4" s="4">
        <f t="shared" si="11"/>
        <v>1.35201225494674</v>
      </c>
      <c r="I4" s="4">
        <f>SUM(H$2:H4)</f>
        <v>1.91114257851753</v>
      </c>
      <c r="J4">
        <f t="shared" si="2"/>
        <v>0.314285714285714</v>
      </c>
      <c r="K4">
        <f>$K$2</f>
        <v>0.0714285714285714</v>
      </c>
      <c r="L4">
        <f>$L$2</f>
        <v>4.4</v>
      </c>
      <c r="N4" s="15">
        <f t="shared" ref="N4:N20" si="18">M11</f>
        <v>0</v>
      </c>
      <c r="S4" s="27">
        <v>43843</v>
      </c>
      <c r="T4" s="4">
        <v>4866.60698299015</v>
      </c>
      <c r="U4" s="4">
        <f>T4*$Q$2*(1+AB4-AC4)</f>
        <v>6.65334697531654</v>
      </c>
      <c r="V4" s="4">
        <f t="shared" si="12"/>
        <v>8.25176139075147</v>
      </c>
      <c r="W4" s="4">
        <f t="shared" si="3"/>
        <v>14.905108366068</v>
      </c>
      <c r="X4" s="4">
        <f t="shared" si="13"/>
        <v>34.3924102588932</v>
      </c>
      <c r="Y4" s="4">
        <f t="shared" si="4"/>
        <v>32.4812676803756</v>
      </c>
      <c r="Z4" s="4">
        <f t="shared" si="14"/>
        <v>1.35201225494674</v>
      </c>
      <c r="AA4" s="4">
        <f>SUM(Z$2:Z4)</f>
        <v>1.91114257851753</v>
      </c>
      <c r="AB4">
        <f t="shared" si="5"/>
        <v>0.314285714285714</v>
      </c>
      <c r="AC4">
        <f>$K$2</f>
        <v>0.0714285714285714</v>
      </c>
      <c r="AD4">
        <f>$L$2</f>
        <v>4.4</v>
      </c>
      <c r="AF4" s="15">
        <f t="shared" ref="AF4:AF20" si="19">AE11</f>
        <v>0</v>
      </c>
      <c r="AK4" s="27">
        <v>43843</v>
      </c>
      <c r="AL4" s="4">
        <v>4866.60698299015</v>
      </c>
      <c r="AM4" s="4">
        <f>AL4*$Q$2*(1+AT4-AU4)</f>
        <v>6.65334697531654</v>
      </c>
      <c r="AN4" s="4">
        <f t="shared" si="15"/>
        <v>8.25176139075147</v>
      </c>
      <c r="AO4" s="4">
        <f t="shared" si="6"/>
        <v>14.905108366068</v>
      </c>
      <c r="AP4" s="4">
        <f t="shared" si="16"/>
        <v>34.3924102588932</v>
      </c>
      <c r="AQ4" s="4">
        <f t="shared" si="7"/>
        <v>32.4812676803756</v>
      </c>
      <c r="AR4" s="4">
        <f t="shared" si="17"/>
        <v>1.35201225494674</v>
      </c>
      <c r="AS4" s="4">
        <f>SUM(AR$2:AR4)</f>
        <v>1.91114257851753</v>
      </c>
      <c r="AT4">
        <f t="shared" si="8"/>
        <v>0.314285714285714</v>
      </c>
      <c r="AU4">
        <f>$K$2</f>
        <v>0.0714285714285714</v>
      </c>
      <c r="AV4">
        <f>$L$2</f>
        <v>4.4</v>
      </c>
      <c r="AX4" s="15">
        <f t="shared" ref="AX4:AX20" si="20">AW11</f>
        <v>0</v>
      </c>
    </row>
    <row r="5" spans="1:50">
      <c r="A5" s="27">
        <v>43844</v>
      </c>
      <c r="B5" s="4">
        <v>4643.68845120859</v>
      </c>
      <c r="C5" s="4">
        <f>B5*$Q$2*(1+J5-K5)</f>
        <v>6.34858549686661</v>
      </c>
      <c r="D5" s="4">
        <f t="shared" si="9"/>
        <v>12.2994503203604</v>
      </c>
      <c r="E5" s="4">
        <f t="shared" si="0"/>
        <v>18.648035817227</v>
      </c>
      <c r="F5" s="4">
        <f t="shared" si="10"/>
        <v>53.0404460761202</v>
      </c>
      <c r="G5" s="4">
        <f t="shared" si="1"/>
        <v>48.8092129490044</v>
      </c>
      <c r="H5" s="4">
        <f t="shared" si="11"/>
        <v>2.32009054859826</v>
      </c>
      <c r="I5" s="4">
        <f>SUM(H$2:H5)</f>
        <v>4.23123312711579</v>
      </c>
      <c r="J5">
        <f t="shared" si="2"/>
        <v>0.314285714285714</v>
      </c>
      <c r="K5">
        <f>$K$2</f>
        <v>0.0714285714285714</v>
      </c>
      <c r="L5">
        <f>$L$2</f>
        <v>4.4</v>
      </c>
      <c r="N5" s="15">
        <f t="shared" si="18"/>
        <v>2</v>
      </c>
      <c r="S5" s="27">
        <v>43844</v>
      </c>
      <c r="T5" s="4">
        <v>4643.68845120859</v>
      </c>
      <c r="U5" s="4">
        <f>T5*$Q$2*(1+AB5-AC5)</f>
        <v>6.34858549686661</v>
      </c>
      <c r="V5" s="4">
        <f t="shared" si="12"/>
        <v>12.2994503203604</v>
      </c>
      <c r="W5" s="4">
        <f t="shared" si="3"/>
        <v>18.648035817227</v>
      </c>
      <c r="X5" s="4">
        <f t="shared" si="13"/>
        <v>53.0404460761202</v>
      </c>
      <c r="Y5" s="4">
        <f t="shared" si="4"/>
        <v>48.8092129490044</v>
      </c>
      <c r="Z5" s="4">
        <f t="shared" si="14"/>
        <v>2.32009054859826</v>
      </c>
      <c r="AA5" s="4">
        <f>SUM(Z$2:Z5)</f>
        <v>4.23123312711579</v>
      </c>
      <c r="AB5">
        <f t="shared" si="5"/>
        <v>0.314285714285714</v>
      </c>
      <c r="AC5">
        <f>$K$2</f>
        <v>0.0714285714285714</v>
      </c>
      <c r="AD5">
        <f>$L$2</f>
        <v>4.4</v>
      </c>
      <c r="AF5" s="15">
        <f t="shared" si="19"/>
        <v>2</v>
      </c>
      <c r="AK5" s="27">
        <v>43844</v>
      </c>
      <c r="AL5" s="4">
        <v>4643.68845120859</v>
      </c>
      <c r="AM5" s="4">
        <f>AL5*$Q$2*(1+AT5-AU5)</f>
        <v>6.34858549686661</v>
      </c>
      <c r="AN5" s="4">
        <f t="shared" si="15"/>
        <v>12.2994503203604</v>
      </c>
      <c r="AO5" s="4">
        <f t="shared" si="6"/>
        <v>18.648035817227</v>
      </c>
      <c r="AP5" s="4">
        <f t="shared" si="16"/>
        <v>53.0404460761202</v>
      </c>
      <c r="AQ5" s="4">
        <f t="shared" si="7"/>
        <v>48.8092129490044</v>
      </c>
      <c r="AR5" s="4">
        <f t="shared" si="17"/>
        <v>2.32009054859826</v>
      </c>
      <c r="AS5" s="4">
        <f>SUM(AR$2:AR5)</f>
        <v>4.23123312711579</v>
      </c>
      <c r="AT5">
        <f t="shared" si="8"/>
        <v>0.314285714285714</v>
      </c>
      <c r="AU5">
        <f>$K$2</f>
        <v>0.0714285714285714</v>
      </c>
      <c r="AV5">
        <f>$L$2</f>
        <v>4.4</v>
      </c>
      <c r="AX5" s="15">
        <f t="shared" si="20"/>
        <v>2</v>
      </c>
    </row>
    <row r="6" spans="1:50">
      <c r="A6" s="27">
        <v>43845</v>
      </c>
      <c r="B6" s="4">
        <v>4662.65666965085</v>
      </c>
      <c r="C6" s="4">
        <f>B6*$Q$2*(1+J6-K6)</f>
        <v>6.37451776122266</v>
      </c>
      <c r="D6" s="4">
        <f t="shared" si="9"/>
        <v>17.335308082988</v>
      </c>
      <c r="E6" s="4">
        <f t="shared" si="0"/>
        <v>23.7098258442107</v>
      </c>
      <c r="F6" s="4">
        <f t="shared" si="10"/>
        <v>76.7502719203309</v>
      </c>
      <c r="G6" s="4">
        <f t="shared" si="1"/>
        <v>69.0326664397148</v>
      </c>
      <c r="H6" s="4">
        <f t="shared" si="11"/>
        <v>3.48637235350031</v>
      </c>
      <c r="I6" s="4">
        <f>SUM(H$2:H6)</f>
        <v>7.7176054806161</v>
      </c>
      <c r="J6">
        <f t="shared" si="2"/>
        <v>0.314285714285714</v>
      </c>
      <c r="K6">
        <f>$K$2</f>
        <v>0.0714285714285714</v>
      </c>
      <c r="L6">
        <f>$L$2</f>
        <v>4.4</v>
      </c>
      <c r="N6" s="15">
        <f t="shared" si="18"/>
        <v>3</v>
      </c>
      <c r="S6" s="27">
        <v>43845</v>
      </c>
      <c r="T6" s="4">
        <v>4662.65666965085</v>
      </c>
      <c r="U6" s="4">
        <f>T6*$Q$2*(1+AB6-AC6)</f>
        <v>6.37451776122266</v>
      </c>
      <c r="V6" s="4">
        <f t="shared" si="12"/>
        <v>17.335308082988</v>
      </c>
      <c r="W6" s="4">
        <f t="shared" si="3"/>
        <v>23.7098258442107</v>
      </c>
      <c r="X6" s="4">
        <f t="shared" si="13"/>
        <v>76.7502719203309</v>
      </c>
      <c r="Y6" s="4">
        <f t="shared" si="4"/>
        <v>69.0326664397148</v>
      </c>
      <c r="Z6" s="4">
        <f t="shared" si="14"/>
        <v>3.48637235350031</v>
      </c>
      <c r="AA6" s="4">
        <f>SUM(Z$2:Z6)</f>
        <v>7.7176054806161</v>
      </c>
      <c r="AB6">
        <f t="shared" si="5"/>
        <v>0.314285714285714</v>
      </c>
      <c r="AC6">
        <f>$K$2</f>
        <v>0.0714285714285714</v>
      </c>
      <c r="AD6">
        <f>$L$2</f>
        <v>4.4</v>
      </c>
      <c r="AF6" s="15">
        <f t="shared" si="19"/>
        <v>3</v>
      </c>
      <c r="AK6" s="27">
        <v>43845</v>
      </c>
      <c r="AL6" s="4">
        <v>4662.65666965085</v>
      </c>
      <c r="AM6" s="4">
        <f>AL6*$Q$2*(1+AT6-AU6)</f>
        <v>6.37451776122266</v>
      </c>
      <c r="AN6" s="4">
        <f t="shared" si="15"/>
        <v>17.335308082988</v>
      </c>
      <c r="AO6" s="4">
        <f t="shared" si="6"/>
        <v>23.7098258442107</v>
      </c>
      <c r="AP6" s="4">
        <f t="shared" si="16"/>
        <v>76.7502719203309</v>
      </c>
      <c r="AQ6" s="4">
        <f t="shared" si="7"/>
        <v>69.0326664397148</v>
      </c>
      <c r="AR6" s="4">
        <f t="shared" si="17"/>
        <v>3.48637235350031</v>
      </c>
      <c r="AS6" s="4">
        <f>SUM(AR$2:AR6)</f>
        <v>7.7176054806161</v>
      </c>
      <c r="AT6">
        <f t="shared" si="8"/>
        <v>0.314285714285714</v>
      </c>
      <c r="AU6">
        <f>$K$2</f>
        <v>0.0714285714285714</v>
      </c>
      <c r="AV6">
        <f>$L$2</f>
        <v>4.4</v>
      </c>
      <c r="AX6" s="15">
        <f t="shared" si="20"/>
        <v>3</v>
      </c>
    </row>
    <row r="7" spans="1:50">
      <c r="A7" s="27">
        <v>43846</v>
      </c>
      <c r="B7" s="4">
        <v>4834.37779767234</v>
      </c>
      <c r="C7" s="4">
        <f>B7*$Q$2*(1+J7-K7)</f>
        <v>6.60928507481775</v>
      </c>
      <c r="D7" s="4">
        <f t="shared" si="9"/>
        <v>23.6994007488661</v>
      </c>
      <c r="E7" s="4">
        <f t="shared" si="0"/>
        <v>30.3086858236838</v>
      </c>
      <c r="F7" s="4">
        <f t="shared" si="10"/>
        <v>107.058957744015</v>
      </c>
      <c r="G7" s="4">
        <f t="shared" si="1"/>
        <v>94.4104475177047</v>
      </c>
      <c r="H7" s="4">
        <f t="shared" si="11"/>
        <v>4.93090474569391</v>
      </c>
      <c r="I7" s="4">
        <f>SUM(H$2:H7)</f>
        <v>12.64851022631</v>
      </c>
      <c r="J7">
        <f t="shared" si="2"/>
        <v>0.314285714285714</v>
      </c>
      <c r="K7">
        <f>$K$2</f>
        <v>0.0714285714285714</v>
      </c>
      <c r="L7">
        <f>$L$2</f>
        <v>4.4</v>
      </c>
      <c r="N7" s="15">
        <f t="shared" si="18"/>
        <v>7</v>
      </c>
      <c r="S7" s="27">
        <v>43846</v>
      </c>
      <c r="T7" s="4">
        <v>4834.37779767234</v>
      </c>
      <c r="U7" s="4">
        <f>T7*$Q$2*(1+AB7-AC7)</f>
        <v>6.60928507481775</v>
      </c>
      <c r="V7" s="4">
        <f t="shared" si="12"/>
        <v>23.6994007488661</v>
      </c>
      <c r="W7" s="4">
        <f t="shared" si="3"/>
        <v>30.3086858236838</v>
      </c>
      <c r="X7" s="4">
        <f t="shared" si="13"/>
        <v>107.058957744015</v>
      </c>
      <c r="Y7" s="4">
        <f t="shared" si="4"/>
        <v>94.4104475177047</v>
      </c>
      <c r="Z7" s="4">
        <f t="shared" si="14"/>
        <v>4.93090474569391</v>
      </c>
      <c r="AA7" s="4">
        <f>SUM(Z$2:Z7)</f>
        <v>12.64851022631</v>
      </c>
      <c r="AB7">
        <f t="shared" si="5"/>
        <v>0.314285714285714</v>
      </c>
      <c r="AC7">
        <f>$K$2</f>
        <v>0.0714285714285714</v>
      </c>
      <c r="AD7">
        <f>$L$2</f>
        <v>4.4</v>
      </c>
      <c r="AF7" s="15">
        <f t="shared" si="19"/>
        <v>7</v>
      </c>
      <c r="AK7" s="27">
        <v>43846</v>
      </c>
      <c r="AL7" s="4">
        <v>4834.37779767234</v>
      </c>
      <c r="AM7" s="4">
        <f>AL7*$Q$2*(1+AT7-AU7)</f>
        <v>6.60928507481775</v>
      </c>
      <c r="AN7" s="4">
        <f t="shared" si="15"/>
        <v>23.6994007488661</v>
      </c>
      <c r="AO7" s="4">
        <f t="shared" si="6"/>
        <v>30.3086858236838</v>
      </c>
      <c r="AP7" s="4">
        <f t="shared" si="16"/>
        <v>107.058957744015</v>
      </c>
      <c r="AQ7" s="4">
        <f t="shared" si="7"/>
        <v>94.4104475177047</v>
      </c>
      <c r="AR7" s="4">
        <f t="shared" si="17"/>
        <v>4.93090474569391</v>
      </c>
      <c r="AS7" s="4">
        <f>SUM(AR$2:AR7)</f>
        <v>12.64851022631</v>
      </c>
      <c r="AT7">
        <f t="shared" si="8"/>
        <v>0.314285714285714</v>
      </c>
      <c r="AU7">
        <f>$K$2</f>
        <v>0.0714285714285714</v>
      </c>
      <c r="AV7">
        <f>$L$2</f>
        <v>4.4</v>
      </c>
      <c r="AX7" s="15">
        <f t="shared" si="20"/>
        <v>7</v>
      </c>
    </row>
    <row r="8" spans="1:50">
      <c r="A8" s="27">
        <v>43847</v>
      </c>
      <c r="B8" s="4">
        <v>4612.3545210385</v>
      </c>
      <c r="C8" s="4">
        <f>B8*$Q$2*(1+J8-K8)</f>
        <v>6.30574753804834</v>
      </c>
      <c r="D8" s="4">
        <f t="shared" si="9"/>
        <v>31.7490588147928</v>
      </c>
      <c r="E8" s="4">
        <f t="shared" si="0"/>
        <v>38.0548063528411</v>
      </c>
      <c r="F8" s="4">
        <f t="shared" si="10"/>
        <v>145.113764096856</v>
      </c>
      <c r="G8" s="4">
        <f t="shared" si="1"/>
        <v>125.721650476424</v>
      </c>
      <c r="H8" s="4">
        <f t="shared" si="11"/>
        <v>6.74360339412176</v>
      </c>
      <c r="I8" s="4">
        <f>SUM(H$2:H8)</f>
        <v>19.3921136204318</v>
      </c>
      <c r="J8">
        <f t="shared" si="2"/>
        <v>0.314285714285714</v>
      </c>
      <c r="K8">
        <f>$K$2</f>
        <v>0.0714285714285714</v>
      </c>
      <c r="L8">
        <f>$L$2</f>
        <v>4.4</v>
      </c>
      <c r="N8" s="15">
        <f t="shared" si="18"/>
        <v>13</v>
      </c>
      <c r="S8" s="27">
        <v>43847</v>
      </c>
      <c r="T8" s="4">
        <v>4612.3545210385</v>
      </c>
      <c r="U8" s="4">
        <f>T8*$Q$2*(1+AB8-AC8)</f>
        <v>6.30574753804834</v>
      </c>
      <c r="V8" s="4">
        <f t="shared" si="12"/>
        <v>31.7490588147928</v>
      </c>
      <c r="W8" s="4">
        <f t="shared" si="3"/>
        <v>38.0548063528411</v>
      </c>
      <c r="X8" s="4">
        <f t="shared" si="13"/>
        <v>145.113764096856</v>
      </c>
      <c r="Y8" s="4">
        <f t="shared" si="4"/>
        <v>125.721650476424</v>
      </c>
      <c r="Z8" s="4">
        <f t="shared" si="14"/>
        <v>6.74360339412176</v>
      </c>
      <c r="AA8" s="4">
        <f>SUM(Z$2:Z8)</f>
        <v>19.3921136204318</v>
      </c>
      <c r="AB8">
        <f t="shared" si="5"/>
        <v>0.314285714285714</v>
      </c>
      <c r="AC8">
        <f>$K$2</f>
        <v>0.0714285714285714</v>
      </c>
      <c r="AD8">
        <f>$L$2</f>
        <v>4.4</v>
      </c>
      <c r="AF8" s="15">
        <f t="shared" si="19"/>
        <v>13</v>
      </c>
      <c r="AK8" s="27">
        <v>43847</v>
      </c>
      <c r="AL8" s="4">
        <v>4612.3545210385</v>
      </c>
      <c r="AM8" s="4">
        <f>AL8*$Q$2*(1+AT8-AU8)</f>
        <v>6.30574753804834</v>
      </c>
      <c r="AN8" s="4">
        <f t="shared" si="15"/>
        <v>31.7490588147928</v>
      </c>
      <c r="AO8" s="4">
        <f t="shared" si="6"/>
        <v>38.0548063528411</v>
      </c>
      <c r="AP8" s="4">
        <f t="shared" si="16"/>
        <v>145.113764096856</v>
      </c>
      <c r="AQ8" s="4">
        <f t="shared" si="7"/>
        <v>125.721650476424</v>
      </c>
      <c r="AR8" s="4">
        <f t="shared" si="17"/>
        <v>6.74360339412176</v>
      </c>
      <c r="AS8" s="4">
        <f>SUM(AR$2:AR8)</f>
        <v>19.3921136204318</v>
      </c>
      <c r="AT8">
        <f t="shared" si="8"/>
        <v>0.314285714285714</v>
      </c>
      <c r="AU8">
        <f>$K$2</f>
        <v>0.0714285714285714</v>
      </c>
      <c r="AV8">
        <f>$L$2</f>
        <v>4.4</v>
      </c>
      <c r="AX8" s="15">
        <f t="shared" si="20"/>
        <v>13</v>
      </c>
    </row>
    <row r="9" spans="1:50">
      <c r="A9" s="27">
        <v>43848</v>
      </c>
      <c r="B9" s="4">
        <v>5090.53267681289</v>
      </c>
      <c r="C9" s="4">
        <f>B9*$Q$2*(1+J9-K9)</f>
        <v>6.95948538815705</v>
      </c>
      <c r="D9" s="4">
        <f t="shared" si="9"/>
        <v>41.4943250902627</v>
      </c>
      <c r="E9" s="4">
        <f t="shared" si="0"/>
        <v>48.4538104784198</v>
      </c>
      <c r="F9" s="4">
        <f t="shared" si="10"/>
        <v>193.567574575276</v>
      </c>
      <c r="G9" s="4">
        <f t="shared" si="1"/>
        <v>165.195343063671</v>
      </c>
      <c r="H9" s="4">
        <f t="shared" si="11"/>
        <v>8.98011789117314</v>
      </c>
      <c r="I9" s="4">
        <f>SUM(H$2:H9)</f>
        <v>28.3722315116049</v>
      </c>
      <c r="J9">
        <f t="shared" si="2"/>
        <v>0.314285714285714</v>
      </c>
      <c r="K9">
        <f>$K$2</f>
        <v>0.0714285714285714</v>
      </c>
      <c r="L9">
        <f>$L$2</f>
        <v>4.4</v>
      </c>
      <c r="N9" s="15">
        <f t="shared" si="18"/>
        <v>16</v>
      </c>
      <c r="S9" s="27">
        <v>43848</v>
      </c>
      <c r="T9" s="4">
        <v>5090.53267681289</v>
      </c>
      <c r="U9" s="4">
        <f>T9*$Q$2*(1+AB9-AC9)</f>
        <v>6.95948538815705</v>
      </c>
      <c r="V9" s="4">
        <f t="shared" si="12"/>
        <v>41.4943250902627</v>
      </c>
      <c r="W9" s="4">
        <f t="shared" si="3"/>
        <v>48.4538104784198</v>
      </c>
      <c r="X9" s="4">
        <f t="shared" si="13"/>
        <v>193.567574575276</v>
      </c>
      <c r="Y9" s="4">
        <f t="shared" si="4"/>
        <v>165.195343063671</v>
      </c>
      <c r="Z9" s="4">
        <f t="shared" si="14"/>
        <v>8.98011789117314</v>
      </c>
      <c r="AA9" s="4">
        <f>SUM(Z$2:Z9)</f>
        <v>28.3722315116049</v>
      </c>
      <c r="AB9">
        <f t="shared" si="5"/>
        <v>0.314285714285714</v>
      </c>
      <c r="AC9">
        <f>$K$2</f>
        <v>0.0714285714285714</v>
      </c>
      <c r="AD9">
        <f>$L$2</f>
        <v>4.4</v>
      </c>
      <c r="AF9" s="15">
        <f t="shared" si="19"/>
        <v>16</v>
      </c>
      <c r="AK9" s="27">
        <v>43848</v>
      </c>
      <c r="AL9" s="4">
        <v>5090.53267681289</v>
      </c>
      <c r="AM9" s="4">
        <f>AL9*$Q$2*(1+AT9-AU9)</f>
        <v>6.95948538815705</v>
      </c>
      <c r="AN9" s="4">
        <f t="shared" si="15"/>
        <v>41.4943250902627</v>
      </c>
      <c r="AO9" s="4">
        <f t="shared" si="6"/>
        <v>48.4538104784198</v>
      </c>
      <c r="AP9" s="4">
        <f t="shared" si="16"/>
        <v>193.567574575276</v>
      </c>
      <c r="AQ9" s="4">
        <f t="shared" si="7"/>
        <v>165.195343063671</v>
      </c>
      <c r="AR9" s="4">
        <f t="shared" si="17"/>
        <v>8.98011789117314</v>
      </c>
      <c r="AS9" s="4">
        <f>SUM(AR$2:AR9)</f>
        <v>28.3722315116049</v>
      </c>
      <c r="AT9">
        <f t="shared" si="8"/>
        <v>0.314285714285714</v>
      </c>
      <c r="AU9">
        <f>$K$2</f>
        <v>0.0714285714285714</v>
      </c>
      <c r="AV9">
        <f>$L$2</f>
        <v>4.4</v>
      </c>
      <c r="AX9" s="15">
        <f t="shared" si="20"/>
        <v>16</v>
      </c>
    </row>
    <row r="10" spans="1:50">
      <c r="A10" s="27">
        <v>43849</v>
      </c>
      <c r="B10" s="4">
        <v>5555.84153983885</v>
      </c>
      <c r="C10" s="4">
        <f>B10*$Q$2*(1+J10-K10)</f>
        <v>7.59562907660826</v>
      </c>
      <c r="D10" s="4">
        <f t="shared" si="9"/>
        <v>54.1058032277173</v>
      </c>
      <c r="E10" s="4">
        <f t="shared" si="0"/>
        <v>61.7014323043255</v>
      </c>
      <c r="F10" s="4">
        <f t="shared" si="10"/>
        <v>255.269006879601</v>
      </c>
      <c r="G10" s="4">
        <f t="shared" si="1"/>
        <v>215.097108006305</v>
      </c>
      <c r="H10" s="4">
        <f t="shared" si="11"/>
        <v>11.7996673616908</v>
      </c>
      <c r="I10" s="4">
        <f>SUM(H$2:H10)</f>
        <v>40.1718988732957</v>
      </c>
      <c r="J10">
        <f t="shared" si="2"/>
        <v>0.314285714285714</v>
      </c>
      <c r="K10">
        <f>$K$2</f>
        <v>0.0714285714285714</v>
      </c>
      <c r="L10">
        <f>$L$2</f>
        <v>4.4</v>
      </c>
      <c r="N10" s="15">
        <f t="shared" si="18"/>
        <v>25</v>
      </c>
      <c r="S10" s="27">
        <v>43849</v>
      </c>
      <c r="T10" s="4">
        <v>5555.84153983885</v>
      </c>
      <c r="U10" s="4">
        <f>T10*$Q$2*(1+AB10-AC10)</f>
        <v>7.59562907660826</v>
      </c>
      <c r="V10" s="4">
        <f t="shared" si="12"/>
        <v>54.1058032277173</v>
      </c>
      <c r="W10" s="4">
        <f t="shared" si="3"/>
        <v>61.7014323043255</v>
      </c>
      <c r="X10" s="4">
        <f t="shared" si="13"/>
        <v>255.269006879601</v>
      </c>
      <c r="Y10" s="4">
        <f t="shared" si="4"/>
        <v>215.097108006305</v>
      </c>
      <c r="Z10" s="4">
        <f t="shared" si="14"/>
        <v>11.7996673616908</v>
      </c>
      <c r="AA10" s="4">
        <f>SUM(Z$2:Z10)</f>
        <v>40.1718988732957</v>
      </c>
      <c r="AB10">
        <f t="shared" si="5"/>
        <v>0.314285714285714</v>
      </c>
      <c r="AC10">
        <f>$K$2</f>
        <v>0.0714285714285714</v>
      </c>
      <c r="AD10">
        <f>$L$2</f>
        <v>4.4</v>
      </c>
      <c r="AF10" s="15">
        <f t="shared" si="19"/>
        <v>25</v>
      </c>
      <c r="AK10" s="27">
        <v>43849</v>
      </c>
      <c r="AL10" s="4">
        <v>5555.84153983885</v>
      </c>
      <c r="AM10" s="4">
        <f>AL10*$Q$2*(1+AT10-AU10)</f>
        <v>7.59562907660826</v>
      </c>
      <c r="AN10" s="4">
        <f t="shared" si="15"/>
        <v>54.1058032277173</v>
      </c>
      <c r="AO10" s="4">
        <f t="shared" si="6"/>
        <v>61.7014323043255</v>
      </c>
      <c r="AP10" s="4">
        <f t="shared" si="16"/>
        <v>255.269006879601</v>
      </c>
      <c r="AQ10" s="4">
        <f t="shared" si="7"/>
        <v>215.097108006305</v>
      </c>
      <c r="AR10" s="4">
        <f t="shared" si="17"/>
        <v>11.7996673616908</v>
      </c>
      <c r="AS10" s="4">
        <f>SUM(AR$2:AR10)</f>
        <v>40.1718988732957</v>
      </c>
      <c r="AT10">
        <f t="shared" si="8"/>
        <v>0.314285714285714</v>
      </c>
      <c r="AU10">
        <f>$K$2</f>
        <v>0.0714285714285714</v>
      </c>
      <c r="AV10">
        <f>$L$2</f>
        <v>4.4</v>
      </c>
      <c r="AX10" s="15">
        <f t="shared" si="20"/>
        <v>25</v>
      </c>
    </row>
    <row r="11" spans="1:50">
      <c r="A11" s="27">
        <v>43850</v>
      </c>
      <c r="B11" s="4">
        <v>5626.17502238138</v>
      </c>
      <c r="C11" s="4">
        <f>B11*$Q$2*(1+J11-K11)</f>
        <v>7.69178499488426</v>
      </c>
      <c r="D11" s="4">
        <f t="shared" si="9"/>
        <v>69.9891459403443</v>
      </c>
      <c r="E11" s="4">
        <f t="shared" si="0"/>
        <v>77.6809309352285</v>
      </c>
      <c r="F11" s="4">
        <f t="shared" si="10"/>
        <v>332.94993781483</v>
      </c>
      <c r="G11" s="4">
        <f t="shared" si="1"/>
        <v>277.413959798226</v>
      </c>
      <c r="H11" s="4">
        <f t="shared" si="11"/>
        <v>15.3640791433075</v>
      </c>
      <c r="I11" s="4">
        <f>SUM(H$2:H11)</f>
        <v>55.5359780166032</v>
      </c>
      <c r="J11">
        <f t="shared" si="2"/>
        <v>0.314285714285714</v>
      </c>
      <c r="K11">
        <f>$K$2</f>
        <v>0.0714285714285714</v>
      </c>
      <c r="L11">
        <f>$L$2</f>
        <v>4.4</v>
      </c>
      <c r="M11">
        <v>0</v>
      </c>
      <c r="N11" s="15">
        <f t="shared" si="18"/>
        <v>21</v>
      </c>
      <c r="S11" s="27">
        <v>43850</v>
      </c>
      <c r="T11" s="4">
        <v>5626.17502238138</v>
      </c>
      <c r="U11" s="4">
        <f>T11*$Q$2*(1+AB11-AC11)</f>
        <v>7.69178499488426</v>
      </c>
      <c r="V11" s="4">
        <f t="shared" si="12"/>
        <v>69.9891459403443</v>
      </c>
      <c r="W11" s="4">
        <f t="shared" si="3"/>
        <v>77.6809309352285</v>
      </c>
      <c r="X11" s="4">
        <f t="shared" si="13"/>
        <v>332.94993781483</v>
      </c>
      <c r="Y11" s="4">
        <f t="shared" si="4"/>
        <v>277.413959798226</v>
      </c>
      <c r="Z11" s="4">
        <f t="shared" si="14"/>
        <v>15.3640791433075</v>
      </c>
      <c r="AA11" s="4">
        <f>SUM(Z$2:Z11)</f>
        <v>55.5359780166032</v>
      </c>
      <c r="AB11">
        <f t="shared" si="5"/>
        <v>0.314285714285714</v>
      </c>
      <c r="AC11">
        <f>$K$2</f>
        <v>0.0714285714285714</v>
      </c>
      <c r="AD11">
        <f>$L$2</f>
        <v>4.4</v>
      </c>
      <c r="AE11">
        <v>0</v>
      </c>
      <c r="AF11" s="15">
        <f t="shared" si="19"/>
        <v>21</v>
      </c>
      <c r="AK11" s="27">
        <v>43850</v>
      </c>
      <c r="AL11" s="4">
        <v>5626.17502238138</v>
      </c>
      <c r="AM11" s="4">
        <f>AL11*$Q$2*(1+AT11-AU11)</f>
        <v>7.69178499488426</v>
      </c>
      <c r="AN11" s="4">
        <f t="shared" si="15"/>
        <v>69.9891459403443</v>
      </c>
      <c r="AO11" s="4">
        <f t="shared" si="6"/>
        <v>77.6809309352285</v>
      </c>
      <c r="AP11" s="4">
        <f t="shared" si="16"/>
        <v>332.94993781483</v>
      </c>
      <c r="AQ11" s="4">
        <f t="shared" si="7"/>
        <v>277.413959798226</v>
      </c>
      <c r="AR11" s="4">
        <f t="shared" si="17"/>
        <v>15.3640791433075</v>
      </c>
      <c r="AS11" s="4">
        <f>SUM(AR$2:AR11)</f>
        <v>55.5359780166032</v>
      </c>
      <c r="AT11">
        <f t="shared" si="8"/>
        <v>0.314285714285714</v>
      </c>
      <c r="AU11">
        <f>$K$2</f>
        <v>0.0714285714285714</v>
      </c>
      <c r="AV11">
        <f>$L$2</f>
        <v>4.4</v>
      </c>
      <c r="AW11">
        <v>0</v>
      </c>
      <c r="AX11" s="15">
        <f t="shared" si="20"/>
        <v>21</v>
      </c>
    </row>
    <row r="12" spans="1:50">
      <c r="A12" s="27">
        <v>43851</v>
      </c>
      <c r="B12" s="4">
        <v>6790.62220232766</v>
      </c>
      <c r="C12" s="4">
        <f>B12*$Q$2*(1+J12-K12)</f>
        <v>9.28375063946796</v>
      </c>
      <c r="D12" s="4">
        <f t="shared" si="9"/>
        <v>89.6046626492633</v>
      </c>
      <c r="E12" s="4">
        <f t="shared" si="0"/>
        <v>98.8884132887313</v>
      </c>
      <c r="F12" s="4">
        <f t="shared" si="10"/>
        <v>431.838351103561</v>
      </c>
      <c r="G12" s="4">
        <f t="shared" si="1"/>
        <v>356.487090244227</v>
      </c>
      <c r="H12" s="4">
        <f t="shared" si="11"/>
        <v>19.8152828427305</v>
      </c>
      <c r="I12" s="4">
        <f>SUM(H$2:H12)</f>
        <v>75.3512608593336</v>
      </c>
      <c r="J12">
        <f t="shared" si="2"/>
        <v>0.314285714285714</v>
      </c>
      <c r="K12">
        <f>$K$2</f>
        <v>0.0714285714285714</v>
      </c>
      <c r="L12">
        <f>$L$2</f>
        <v>4.4</v>
      </c>
      <c r="M12" s="15">
        <v>2</v>
      </c>
      <c r="N12" s="15">
        <f t="shared" si="18"/>
        <v>18</v>
      </c>
      <c r="S12" s="27">
        <v>43851</v>
      </c>
      <c r="T12" s="4">
        <v>6790.62220232766</v>
      </c>
      <c r="U12" s="4">
        <f>T12*$Q$2*(1+AB12-AC12)</f>
        <v>9.28375063946796</v>
      </c>
      <c r="V12" s="4">
        <f t="shared" si="12"/>
        <v>89.6046626492633</v>
      </c>
      <c r="W12" s="4">
        <f t="shared" si="3"/>
        <v>98.8884132887313</v>
      </c>
      <c r="X12" s="4">
        <f t="shared" si="13"/>
        <v>431.838351103561</v>
      </c>
      <c r="Y12" s="4">
        <f t="shared" si="4"/>
        <v>356.487090244227</v>
      </c>
      <c r="Z12" s="4">
        <f t="shared" si="14"/>
        <v>19.8152828427305</v>
      </c>
      <c r="AA12" s="4">
        <f>SUM(Z$2:Z12)</f>
        <v>75.3512608593336</v>
      </c>
      <c r="AB12">
        <f t="shared" si="5"/>
        <v>0.314285714285714</v>
      </c>
      <c r="AC12">
        <f>$K$2</f>
        <v>0.0714285714285714</v>
      </c>
      <c r="AD12">
        <f>$L$2</f>
        <v>4.4</v>
      </c>
      <c r="AE12" s="15">
        <v>2</v>
      </c>
      <c r="AF12" s="15">
        <f t="shared" si="19"/>
        <v>18</v>
      </c>
      <c r="AK12" s="27">
        <v>43851</v>
      </c>
      <c r="AL12" s="4">
        <v>6790.62220232766</v>
      </c>
      <c r="AM12" s="4">
        <f>AL12*$Q$2*(1+AT12-AU12)</f>
        <v>9.28375063946796</v>
      </c>
      <c r="AN12" s="4">
        <f t="shared" si="15"/>
        <v>89.6046626492633</v>
      </c>
      <c r="AO12" s="4">
        <f t="shared" si="6"/>
        <v>98.8884132887313</v>
      </c>
      <c r="AP12" s="4">
        <f t="shared" si="16"/>
        <v>431.838351103561</v>
      </c>
      <c r="AQ12" s="4">
        <f t="shared" si="7"/>
        <v>356.487090244227</v>
      </c>
      <c r="AR12" s="4">
        <f t="shared" si="17"/>
        <v>19.8152828427305</v>
      </c>
      <c r="AS12" s="4">
        <f>SUM(AR$2:AR12)</f>
        <v>75.3512608593336</v>
      </c>
      <c r="AT12">
        <f t="shared" si="8"/>
        <v>0.314285714285714</v>
      </c>
      <c r="AU12">
        <f>$K$2</f>
        <v>0.0714285714285714</v>
      </c>
      <c r="AV12">
        <f>$L$2</f>
        <v>4.4</v>
      </c>
      <c r="AW12" s="15">
        <v>2</v>
      </c>
      <c r="AX12" s="15">
        <f t="shared" si="20"/>
        <v>18</v>
      </c>
    </row>
    <row r="13" spans="1:50">
      <c r="A13" s="27">
        <v>43852</v>
      </c>
      <c r="B13" s="4">
        <v>6426.14145031334</v>
      </c>
      <c r="C13" s="4">
        <f>B13*$Q$2*(1+J13-K13)</f>
        <v>8.78545338278552</v>
      </c>
      <c r="D13" s="4">
        <f t="shared" si="9"/>
        <v>114.956549992018</v>
      </c>
      <c r="E13" s="4">
        <f t="shared" si="0"/>
        <v>123.742003374804</v>
      </c>
      <c r="F13" s="4">
        <f t="shared" si="10"/>
        <v>555.580354478365</v>
      </c>
      <c r="G13" s="4">
        <f t="shared" si="1"/>
        <v>454.765730030158</v>
      </c>
      <c r="H13" s="4">
        <f t="shared" si="11"/>
        <v>25.4633635888734</v>
      </c>
      <c r="I13" s="4">
        <f>SUM(H$2:H13)</f>
        <v>100.814624448207</v>
      </c>
      <c r="J13">
        <f t="shared" si="2"/>
        <v>0.314285714285714</v>
      </c>
      <c r="K13">
        <f>$K$2</f>
        <v>0.0714285714285714</v>
      </c>
      <c r="L13">
        <f>$L$2</f>
        <v>4.4</v>
      </c>
      <c r="M13" s="16">
        <v>3</v>
      </c>
      <c r="N13" s="15">
        <f t="shared" si="18"/>
        <v>34</v>
      </c>
      <c r="S13" s="27">
        <v>43852</v>
      </c>
      <c r="T13" s="4">
        <v>6426.14145031334</v>
      </c>
      <c r="U13" s="4">
        <f>T13*$Q$2*(1+AB13-AC13)</f>
        <v>8.78545338278552</v>
      </c>
      <c r="V13" s="4">
        <f t="shared" si="12"/>
        <v>114.956549992018</v>
      </c>
      <c r="W13" s="4">
        <f t="shared" si="3"/>
        <v>123.742003374804</v>
      </c>
      <c r="X13" s="4">
        <f t="shared" si="13"/>
        <v>555.580354478365</v>
      </c>
      <c r="Y13" s="4">
        <f t="shared" si="4"/>
        <v>454.765730030158</v>
      </c>
      <c r="Z13" s="4">
        <f t="shared" si="14"/>
        <v>25.4633635888734</v>
      </c>
      <c r="AA13" s="4">
        <f>SUM(Z$2:Z13)</f>
        <v>100.814624448207</v>
      </c>
      <c r="AB13">
        <f t="shared" si="5"/>
        <v>0.314285714285714</v>
      </c>
      <c r="AC13">
        <f>$K$2</f>
        <v>0.0714285714285714</v>
      </c>
      <c r="AD13">
        <f>$L$2</f>
        <v>4.4</v>
      </c>
      <c r="AE13" s="16">
        <v>3</v>
      </c>
      <c r="AF13" s="15">
        <f t="shared" si="19"/>
        <v>34</v>
      </c>
      <c r="AK13" s="27">
        <v>43852</v>
      </c>
      <c r="AL13" s="4">
        <v>6426.14145031334</v>
      </c>
      <c r="AM13" s="4">
        <f>AL13*$Q$2*(1+AT13-AU13)</f>
        <v>8.78545338278552</v>
      </c>
      <c r="AN13" s="4">
        <f t="shared" si="15"/>
        <v>114.956549992018</v>
      </c>
      <c r="AO13" s="4">
        <f t="shared" si="6"/>
        <v>123.742003374804</v>
      </c>
      <c r="AP13" s="4">
        <f t="shared" si="16"/>
        <v>555.580354478365</v>
      </c>
      <c r="AQ13" s="4">
        <f t="shared" si="7"/>
        <v>454.765730030158</v>
      </c>
      <c r="AR13" s="4">
        <f t="shared" si="17"/>
        <v>25.4633635888734</v>
      </c>
      <c r="AS13" s="4">
        <f>SUM(AR$2:AR13)</f>
        <v>100.814624448207</v>
      </c>
      <c r="AT13">
        <f t="shared" si="8"/>
        <v>0.314285714285714</v>
      </c>
      <c r="AU13">
        <f>$K$2</f>
        <v>0.0714285714285714</v>
      </c>
      <c r="AV13">
        <f>$L$2</f>
        <v>4.4</v>
      </c>
      <c r="AW13" s="16">
        <v>3</v>
      </c>
      <c r="AX13" s="15">
        <f t="shared" si="20"/>
        <v>34</v>
      </c>
    </row>
    <row r="14" spans="1:53">
      <c r="A14" s="28">
        <v>43853</v>
      </c>
      <c r="B14" s="10">
        <v>0</v>
      </c>
      <c r="C14" s="10">
        <f>B14*$Q$2*(1+J14-K14)</f>
        <v>0</v>
      </c>
      <c r="D14" s="10">
        <f t="shared" si="9"/>
        <v>93.4481344847562</v>
      </c>
      <c r="E14" s="10">
        <f t="shared" si="0"/>
        <v>93.4481344847562</v>
      </c>
      <c r="F14" s="10">
        <f t="shared" si="10"/>
        <v>649.028488963121</v>
      </c>
      <c r="G14" s="10">
        <f t="shared" si="1"/>
        <v>515.730598084189</v>
      </c>
      <c r="H14" s="10">
        <f t="shared" si="11"/>
        <v>32.4832664307256</v>
      </c>
      <c r="I14" s="29">
        <f>SUM(H$2:H14)</f>
        <v>133.297890878933</v>
      </c>
      <c r="J14" s="11">
        <f t="shared" si="2"/>
        <v>0.201591836734694</v>
      </c>
      <c r="K14" s="11">
        <f>$K$2</f>
        <v>0.0714285714285714</v>
      </c>
      <c r="L14" s="30">
        <f>L13*(1-$Q$14)*10/14</f>
        <v>2.82228571428571</v>
      </c>
      <c r="M14" s="31">
        <v>7</v>
      </c>
      <c r="N14" s="31">
        <f t="shared" si="18"/>
        <v>36</v>
      </c>
      <c r="P14" t="s">
        <v>41</v>
      </c>
      <c r="Q14">
        <v>0.102</v>
      </c>
      <c r="S14" s="28">
        <v>43853</v>
      </c>
      <c r="T14" s="10">
        <v>0</v>
      </c>
      <c r="U14" s="10">
        <f>T14*$Q$2*(1+AB14-AC14)</f>
        <v>0</v>
      </c>
      <c r="V14" s="10">
        <f t="shared" si="12"/>
        <v>89.4937590833968</v>
      </c>
      <c r="W14" s="10">
        <f t="shared" si="3"/>
        <v>89.4937590833968</v>
      </c>
      <c r="X14" s="10">
        <f t="shared" si="13"/>
        <v>645.074113561762</v>
      </c>
      <c r="Y14" s="10">
        <f t="shared" si="4"/>
        <v>511.776222682829</v>
      </c>
      <c r="Z14" s="10">
        <f t="shared" si="14"/>
        <v>32.4832664307256</v>
      </c>
      <c r="AA14" s="29">
        <f>SUM(Z$2:Z14)</f>
        <v>133.297890878933</v>
      </c>
      <c r="AB14" s="11">
        <f t="shared" si="5"/>
        <v>0.193061224489796</v>
      </c>
      <c r="AC14" s="11">
        <f>$K$2</f>
        <v>0.0714285714285714</v>
      </c>
      <c r="AD14" s="30">
        <f>AD13*(1-$AI$14)*10/14</f>
        <v>2.70285714285714</v>
      </c>
      <c r="AE14" s="31">
        <v>7</v>
      </c>
      <c r="AF14" s="31">
        <f t="shared" si="19"/>
        <v>36</v>
      </c>
      <c r="AH14" t="s">
        <v>41</v>
      </c>
      <c r="AI14">
        <v>0.14</v>
      </c>
      <c r="AK14" s="28">
        <v>43853</v>
      </c>
      <c r="AL14" s="10">
        <v>0</v>
      </c>
      <c r="AM14" s="10">
        <f>AL14*$Q$2*(1+AT14-AU14)</f>
        <v>0</v>
      </c>
      <c r="AN14" s="10">
        <f t="shared" si="15"/>
        <v>84.3946960658544</v>
      </c>
      <c r="AO14" s="10">
        <f t="shared" si="6"/>
        <v>84.3946960658544</v>
      </c>
      <c r="AP14" s="10">
        <f t="shared" si="16"/>
        <v>639.975050544219</v>
      </c>
      <c r="AQ14" s="10">
        <f t="shared" si="7"/>
        <v>506.677159665287</v>
      </c>
      <c r="AR14" s="10">
        <f t="shared" si="17"/>
        <v>32.4832664307256</v>
      </c>
      <c r="AS14" s="29">
        <f>SUM(AR$2:AR14)</f>
        <v>133.297890878933</v>
      </c>
      <c r="AT14" s="11">
        <f t="shared" si="8"/>
        <v>0.182061224489796</v>
      </c>
      <c r="AU14" s="11">
        <f>$K$2</f>
        <v>0.0714285714285714</v>
      </c>
      <c r="AV14" s="30">
        <f>AV13*(1-$BA$14)*10/14</f>
        <v>2.54885714285714</v>
      </c>
      <c r="AW14" s="31">
        <v>7</v>
      </c>
      <c r="AX14" s="31">
        <f t="shared" si="20"/>
        <v>36</v>
      </c>
      <c r="AZ14" t="s">
        <v>41</v>
      </c>
      <c r="BA14">
        <v>0.189</v>
      </c>
    </row>
    <row r="15" spans="1:50">
      <c r="A15" s="28">
        <v>43854</v>
      </c>
      <c r="B15" s="10">
        <v>0</v>
      </c>
      <c r="C15" s="10">
        <f>B15*$Q$2*(1+J15-K15)</f>
        <v>0</v>
      </c>
      <c r="D15" s="10">
        <f t="shared" si="9"/>
        <v>93.3624365182102</v>
      </c>
      <c r="E15" s="10">
        <f t="shared" si="0"/>
        <v>93.3624365182102</v>
      </c>
      <c r="F15" s="10">
        <f t="shared" si="10"/>
        <v>742.390925481331</v>
      </c>
      <c r="G15" s="10">
        <f t="shared" si="1"/>
        <v>572.255134739243</v>
      </c>
      <c r="H15" s="10">
        <f t="shared" si="11"/>
        <v>36.8378998631563</v>
      </c>
      <c r="I15" s="29">
        <f>SUM(H$2:H15)</f>
        <v>170.135790742089</v>
      </c>
      <c r="J15" s="11">
        <f t="shared" si="2"/>
        <v>0.181029469387755</v>
      </c>
      <c r="K15" s="11">
        <f>$K$2</f>
        <v>0.0714285714285714</v>
      </c>
      <c r="L15" s="30">
        <f t="shared" ref="L15:L19" si="21">L14*(1-$Q$14)</f>
        <v>2.53441257142857</v>
      </c>
      <c r="M15" s="31">
        <v>13</v>
      </c>
      <c r="N15" s="31">
        <f t="shared" si="18"/>
        <v>30</v>
      </c>
      <c r="S15" s="28">
        <v>43854</v>
      </c>
      <c r="T15" s="10">
        <v>0</v>
      </c>
      <c r="U15" s="10">
        <f>T15*$Q$2*(1+AB15-AC15)</f>
        <v>0</v>
      </c>
      <c r="V15" s="10">
        <f t="shared" si="12"/>
        <v>84.9715640256821</v>
      </c>
      <c r="W15" s="10">
        <f t="shared" si="3"/>
        <v>84.9715640256821</v>
      </c>
      <c r="X15" s="10">
        <f t="shared" si="13"/>
        <v>730.045677587444</v>
      </c>
      <c r="Y15" s="10">
        <f t="shared" si="4"/>
        <v>560.192342231166</v>
      </c>
      <c r="Z15" s="10">
        <f t="shared" si="14"/>
        <v>36.5554444773449</v>
      </c>
      <c r="AA15" s="29">
        <f>SUM(Z$2:Z15)</f>
        <v>169.853335356278</v>
      </c>
      <c r="AB15" s="11">
        <f t="shared" si="5"/>
        <v>0.166032653061224</v>
      </c>
      <c r="AC15" s="11">
        <f>$K$2</f>
        <v>0.0714285714285714</v>
      </c>
      <c r="AD15" s="30">
        <f>AD14*(1-$AI$14)</f>
        <v>2.32445714285714</v>
      </c>
      <c r="AE15" s="31">
        <v>13</v>
      </c>
      <c r="AF15" s="31">
        <f t="shared" si="19"/>
        <v>30</v>
      </c>
      <c r="AK15" s="28">
        <v>43854</v>
      </c>
      <c r="AL15" s="10">
        <v>0</v>
      </c>
      <c r="AM15" s="10">
        <f>AL15*$Q$2*(1+AT15-AU15)</f>
        <v>0</v>
      </c>
      <c r="AN15" s="10">
        <f t="shared" si="15"/>
        <v>74.8117201929455</v>
      </c>
      <c r="AO15" s="10">
        <f t="shared" si="6"/>
        <v>74.8117201929455</v>
      </c>
      <c r="AP15" s="10">
        <f t="shared" si="16"/>
        <v>714.786770737165</v>
      </c>
      <c r="AQ15" s="10">
        <f t="shared" si="7"/>
        <v>545.297654167855</v>
      </c>
      <c r="AR15" s="10">
        <f t="shared" si="17"/>
        <v>36.1912256903776</v>
      </c>
      <c r="AS15" s="29">
        <f>SUM(AR$2:AR15)</f>
        <v>169.48911656931</v>
      </c>
      <c r="AT15" s="11">
        <f t="shared" si="8"/>
        <v>0.147651653061224</v>
      </c>
      <c r="AU15" s="11">
        <f>$K$2</f>
        <v>0.0714285714285714</v>
      </c>
      <c r="AV15" s="30">
        <f>AV14*(1-$BA$14)</f>
        <v>2.06712314285714</v>
      </c>
      <c r="AW15" s="31">
        <v>13</v>
      </c>
      <c r="AX15" s="31">
        <f t="shared" si="20"/>
        <v>30</v>
      </c>
    </row>
    <row r="16" spans="1:50">
      <c r="A16" s="28">
        <v>43855</v>
      </c>
      <c r="B16" s="10">
        <v>0</v>
      </c>
      <c r="C16" s="10">
        <f>B16*$Q$2*(1+J16-K16)</f>
        <v>0</v>
      </c>
      <c r="D16" s="10">
        <f t="shared" si="9"/>
        <v>93.0283489698445</v>
      </c>
      <c r="E16" s="10">
        <f t="shared" si="0"/>
        <v>93.0283489698445</v>
      </c>
      <c r="F16" s="10">
        <f t="shared" si="10"/>
        <v>835.419274451176</v>
      </c>
      <c r="G16" s="10">
        <f t="shared" si="1"/>
        <v>624.408116941998</v>
      </c>
      <c r="H16" s="10">
        <f t="shared" si="11"/>
        <v>40.8753667670887</v>
      </c>
      <c r="I16" s="29">
        <f>SUM(H$2:H16)</f>
        <v>211.011157509178</v>
      </c>
      <c r="J16" s="11">
        <f t="shared" si="2"/>
        <v>0.162564463510204</v>
      </c>
      <c r="K16" s="11">
        <f>$K$2</f>
        <v>0.0714285714285714</v>
      </c>
      <c r="L16" s="30">
        <f t="shared" si="21"/>
        <v>2.27590248914286</v>
      </c>
      <c r="M16" s="31">
        <v>16</v>
      </c>
      <c r="N16" s="31">
        <f t="shared" si="18"/>
        <v>24</v>
      </c>
      <c r="S16" s="28">
        <v>43855</v>
      </c>
      <c r="T16" s="10">
        <v>0</v>
      </c>
      <c r="U16" s="10">
        <f>T16*$Q$2*(1+AB16-AC16)</f>
        <v>0</v>
      </c>
      <c r="V16" s="10">
        <f t="shared" si="12"/>
        <v>79.9887898924909</v>
      </c>
      <c r="W16" s="10">
        <f t="shared" si="3"/>
        <v>79.9887898924909</v>
      </c>
      <c r="X16" s="10">
        <f t="shared" si="13"/>
        <v>810.034467479935</v>
      </c>
      <c r="Y16" s="10">
        <f t="shared" si="4"/>
        <v>600.16739339286</v>
      </c>
      <c r="Z16" s="10">
        <f t="shared" si="14"/>
        <v>40.0137387307976</v>
      </c>
      <c r="AA16" s="29">
        <f>SUM(Z$2:Z16)</f>
        <v>209.867074087075</v>
      </c>
      <c r="AB16" s="11">
        <f t="shared" si="5"/>
        <v>0.142788081632653</v>
      </c>
      <c r="AC16" s="11">
        <f>$K$2</f>
        <v>0.0714285714285714</v>
      </c>
      <c r="AD16" s="30">
        <f>AD15*(1-$AI$14)</f>
        <v>1.99903314285714</v>
      </c>
      <c r="AE16" s="31">
        <v>16</v>
      </c>
      <c r="AF16" s="31">
        <f t="shared" si="19"/>
        <v>24</v>
      </c>
      <c r="AK16" s="28">
        <v>43855</v>
      </c>
      <c r="AL16" s="10">
        <v>0</v>
      </c>
      <c r="AM16" s="10">
        <f>AL16*$Q$2*(1+AT16-AU16)</f>
        <v>0</v>
      </c>
      <c r="AN16" s="10">
        <f t="shared" si="15"/>
        <v>65.2969351391645</v>
      </c>
      <c r="AO16" s="10">
        <f t="shared" si="6"/>
        <v>65.2969351391645</v>
      </c>
      <c r="AP16" s="10">
        <f t="shared" si="16"/>
        <v>780.083705876329</v>
      </c>
      <c r="AQ16" s="10">
        <f t="shared" si="7"/>
        <v>571.644756866458</v>
      </c>
      <c r="AR16" s="10">
        <f t="shared" si="17"/>
        <v>38.949832440561</v>
      </c>
      <c r="AS16" s="29">
        <f>SUM(AR$2:AR16)</f>
        <v>208.438949009871</v>
      </c>
      <c r="AT16" s="11">
        <f t="shared" si="8"/>
        <v>0.119745490632653</v>
      </c>
      <c r="AU16" s="11">
        <f>$K$2</f>
        <v>0.0714285714285714</v>
      </c>
      <c r="AV16" s="30">
        <f>AV15*(1-$BA$14)</f>
        <v>1.67643686885714</v>
      </c>
      <c r="AW16" s="31">
        <v>16</v>
      </c>
      <c r="AX16" s="31">
        <f t="shared" si="20"/>
        <v>24</v>
      </c>
    </row>
    <row r="17" spans="1:50">
      <c r="A17" s="28">
        <v>43856</v>
      </c>
      <c r="B17" s="10">
        <v>0</v>
      </c>
      <c r="C17" s="10">
        <f>B17*$Q$2*(1+J17-K17)</f>
        <v>0</v>
      </c>
      <c r="D17" s="10">
        <f t="shared" si="9"/>
        <v>91.1529003467993</v>
      </c>
      <c r="E17" s="10">
        <f t="shared" si="0"/>
        <v>91.1529003467993</v>
      </c>
      <c r="F17" s="10">
        <f t="shared" si="10"/>
        <v>926.572174797975</v>
      </c>
      <c r="G17" s="10">
        <f t="shared" si="1"/>
        <v>670.960437507226</v>
      </c>
      <c r="H17" s="10">
        <f t="shared" si="11"/>
        <v>44.6005797815713</v>
      </c>
      <c r="I17" s="29">
        <f>SUM(H$2:H17)</f>
        <v>255.611737290749</v>
      </c>
      <c r="J17" s="11">
        <f t="shared" si="2"/>
        <v>0.145982888232163</v>
      </c>
      <c r="K17" s="11">
        <f>$K$2</f>
        <v>0.0714285714285714</v>
      </c>
      <c r="L17" s="30">
        <f t="shared" si="21"/>
        <v>2.04376043525029</v>
      </c>
      <c r="M17" s="31">
        <v>25</v>
      </c>
      <c r="N17" s="31">
        <f t="shared" si="18"/>
        <v>23</v>
      </c>
      <c r="S17" s="28">
        <v>43856</v>
      </c>
      <c r="T17" s="10">
        <v>0</v>
      </c>
      <c r="U17" s="10">
        <f>T17*$Q$2*(1+AB17-AC17)</f>
        <v>0</v>
      </c>
      <c r="V17" s="10">
        <f t="shared" si="12"/>
        <v>73.6992056544912</v>
      </c>
      <c r="W17" s="10">
        <f t="shared" si="3"/>
        <v>73.6992056544912</v>
      </c>
      <c r="X17" s="10">
        <f t="shared" si="13"/>
        <v>883.733673134426</v>
      </c>
      <c r="Y17" s="10">
        <f t="shared" si="4"/>
        <v>630.997499519289</v>
      </c>
      <c r="Z17" s="10">
        <f t="shared" si="14"/>
        <v>42.8690995280614</v>
      </c>
      <c r="AA17" s="29">
        <f>SUM(Z$2:Z17)</f>
        <v>252.736173615136</v>
      </c>
      <c r="AB17" s="11">
        <f t="shared" si="5"/>
        <v>0.122797750204082</v>
      </c>
      <c r="AC17" s="11">
        <f>$K$2</f>
        <v>0.0714285714285714</v>
      </c>
      <c r="AD17" s="30">
        <f>AD16*(1-$AI$14)</f>
        <v>1.71916850285714</v>
      </c>
      <c r="AE17" s="31">
        <v>25</v>
      </c>
      <c r="AF17" s="31">
        <f t="shared" si="19"/>
        <v>23</v>
      </c>
      <c r="AK17" s="28">
        <v>43856</v>
      </c>
      <c r="AL17" s="10">
        <v>0</v>
      </c>
      <c r="AM17" s="10">
        <f>AL17*$Q$2*(1+AT17-AU17)</f>
        <v>0</v>
      </c>
      <c r="AN17" s="10">
        <f t="shared" si="15"/>
        <v>55.5144762035103</v>
      </c>
      <c r="AO17" s="10">
        <f t="shared" si="6"/>
        <v>55.5144762035103</v>
      </c>
      <c r="AP17" s="10">
        <f t="shared" si="16"/>
        <v>835.59818207984</v>
      </c>
      <c r="AQ17" s="10">
        <f t="shared" si="7"/>
        <v>586.327464722364</v>
      </c>
      <c r="AR17" s="10">
        <f t="shared" si="17"/>
        <v>40.8317683476041</v>
      </c>
      <c r="AS17" s="29">
        <f>SUM(AR$2:AR17)</f>
        <v>249.270717357475</v>
      </c>
      <c r="AT17" s="11">
        <f t="shared" si="8"/>
        <v>0.0971135929030816</v>
      </c>
      <c r="AU17" s="11">
        <f>$K$2</f>
        <v>0.0714285714285714</v>
      </c>
      <c r="AV17" s="30">
        <f>AV16*(1-$BA$14)</f>
        <v>1.35959030064314</v>
      </c>
      <c r="AW17" s="31">
        <v>25</v>
      </c>
      <c r="AX17" s="31">
        <f t="shared" si="20"/>
        <v>23</v>
      </c>
    </row>
    <row r="18" spans="1:50">
      <c r="A18" s="28">
        <v>43857</v>
      </c>
      <c r="B18" s="10">
        <v>0</v>
      </c>
      <c r="C18" s="10">
        <f>B18*$Q$2*(1+J18-K18)</f>
        <v>0</v>
      </c>
      <c r="D18" s="10">
        <f t="shared" si="9"/>
        <v>87.9579708160251</v>
      </c>
      <c r="E18" s="10">
        <f t="shared" si="0"/>
        <v>87.9579708160251</v>
      </c>
      <c r="F18" s="10">
        <f t="shared" si="10"/>
        <v>1014.530145614</v>
      </c>
      <c r="G18" s="10">
        <f t="shared" si="1"/>
        <v>710.992662787021</v>
      </c>
      <c r="H18" s="10">
        <f t="shared" si="11"/>
        <v>47.9257455362304</v>
      </c>
      <c r="I18" s="29">
        <f>SUM(H$2:H18)</f>
        <v>303.537482826979</v>
      </c>
      <c r="J18" s="11">
        <f t="shared" si="2"/>
        <v>0.131092633632483</v>
      </c>
      <c r="K18" s="11">
        <f>$K$2</f>
        <v>0.0714285714285714</v>
      </c>
      <c r="L18" s="30">
        <f t="shared" si="21"/>
        <v>1.83529687085476</v>
      </c>
      <c r="M18" s="31">
        <v>21</v>
      </c>
      <c r="N18" s="31">
        <f t="shared" si="18"/>
        <v>28</v>
      </c>
      <c r="S18" s="28">
        <v>43857</v>
      </c>
      <c r="T18" s="10">
        <v>0</v>
      </c>
      <c r="U18" s="10">
        <f>T18*$Q$2*(1+AB18-AC18)</f>
        <v>0</v>
      </c>
      <c r="V18" s="10">
        <f t="shared" si="12"/>
        <v>66.637163059818</v>
      </c>
      <c r="W18" s="10">
        <f t="shared" si="3"/>
        <v>66.637163059818</v>
      </c>
      <c r="X18" s="10">
        <f t="shared" si="13"/>
        <v>950.370836194244</v>
      </c>
      <c r="Y18" s="10">
        <f t="shared" si="4"/>
        <v>652.563412613444</v>
      </c>
      <c r="Z18" s="10">
        <f t="shared" si="14"/>
        <v>45.0712499656635</v>
      </c>
      <c r="AA18" s="29">
        <f>SUM(Z$2:Z18)</f>
        <v>297.8074235808</v>
      </c>
      <c r="AB18" s="11">
        <f t="shared" si="5"/>
        <v>0.10560606517551</v>
      </c>
      <c r="AC18" s="11">
        <f>$K$2</f>
        <v>0.0714285714285714</v>
      </c>
      <c r="AD18" s="30">
        <f>AD17*(1-$AI$14)</f>
        <v>1.47848491245714</v>
      </c>
      <c r="AE18" s="31">
        <v>21</v>
      </c>
      <c r="AF18" s="31">
        <f t="shared" si="19"/>
        <v>28</v>
      </c>
      <c r="AK18" s="28">
        <v>43857</v>
      </c>
      <c r="AL18" s="10">
        <v>0</v>
      </c>
      <c r="AM18" s="10">
        <f>AL18*$Q$2*(1+AT18-AU18)</f>
        <v>0</v>
      </c>
      <c r="AN18" s="10">
        <f t="shared" si="15"/>
        <v>46.1786374074413</v>
      </c>
      <c r="AO18" s="10">
        <f t="shared" si="6"/>
        <v>46.1786374074413</v>
      </c>
      <c r="AP18" s="10">
        <f t="shared" si="16"/>
        <v>881.776819487281</v>
      </c>
      <c r="AQ18" s="10">
        <f t="shared" si="7"/>
        <v>590.625568935351</v>
      </c>
      <c r="AR18" s="10">
        <f t="shared" si="17"/>
        <v>41.8805331944546</v>
      </c>
      <c r="AS18" s="29">
        <f>SUM(AR$2:AR18)</f>
        <v>291.15125055193</v>
      </c>
      <c r="AT18" s="11">
        <f t="shared" si="8"/>
        <v>0.0787591238443992</v>
      </c>
      <c r="AU18" s="11">
        <f>$K$2</f>
        <v>0.0714285714285714</v>
      </c>
      <c r="AV18" s="30">
        <f>AV17*(1-$BA$14)</f>
        <v>1.10262773382159</v>
      </c>
      <c r="AW18" s="31">
        <v>21</v>
      </c>
      <c r="AX18" s="31">
        <f t="shared" si="20"/>
        <v>28</v>
      </c>
    </row>
    <row r="19" spans="1:50">
      <c r="A19" s="28">
        <v>43858</v>
      </c>
      <c r="B19" s="10">
        <v>0</v>
      </c>
      <c r="C19" s="10">
        <f>B19*$Q$2*(1+J19-K19)</f>
        <v>0</v>
      </c>
      <c r="D19" s="10">
        <f t="shared" si="9"/>
        <v>83.6988987909937</v>
      </c>
      <c r="E19" s="10">
        <f t="shared" si="0"/>
        <v>83.6988987909937</v>
      </c>
      <c r="F19" s="10">
        <f t="shared" si="10"/>
        <v>1098.22904440499</v>
      </c>
      <c r="G19" s="10">
        <f t="shared" si="1"/>
        <v>743.906371378941</v>
      </c>
      <c r="H19" s="10">
        <f t="shared" si="11"/>
        <v>50.7851901990729</v>
      </c>
      <c r="I19" s="29">
        <f>SUM(H$2:H19)</f>
        <v>354.322673026052</v>
      </c>
      <c r="J19" s="11">
        <f t="shared" si="2"/>
        <v>0.117721185001969</v>
      </c>
      <c r="K19" s="11">
        <f>$K$2</f>
        <v>0.0714285714285714</v>
      </c>
      <c r="L19" s="30">
        <f t="shared" si="21"/>
        <v>1.64809659002757</v>
      </c>
      <c r="M19" s="31">
        <v>18</v>
      </c>
      <c r="N19" s="31">
        <f t="shared" si="18"/>
        <v>19</v>
      </c>
      <c r="S19" s="28">
        <v>43858</v>
      </c>
      <c r="T19" s="10">
        <v>0</v>
      </c>
      <c r="U19" s="10">
        <f>T19*$Q$2*(1+AB19-AC19)</f>
        <v>0</v>
      </c>
      <c r="V19" s="10">
        <f t="shared" si="12"/>
        <v>59.2666026839035</v>
      </c>
      <c r="W19" s="10">
        <f t="shared" si="3"/>
        <v>59.2666026839035</v>
      </c>
      <c r="X19" s="10">
        <f t="shared" si="13"/>
        <v>1009.63743887815</v>
      </c>
      <c r="Y19" s="10">
        <f t="shared" si="4"/>
        <v>665.218342967815</v>
      </c>
      <c r="Z19" s="10">
        <f t="shared" si="14"/>
        <v>46.6116723295317</v>
      </c>
      <c r="AA19" s="29">
        <f>SUM(Z$2:Z19)</f>
        <v>344.419095910332</v>
      </c>
      <c r="AB19" s="11">
        <f t="shared" si="5"/>
        <v>0.0908212160509388</v>
      </c>
      <c r="AC19" s="11">
        <f>$K$2</f>
        <v>0.0714285714285714</v>
      </c>
      <c r="AD19" s="30">
        <f>AD18*(1-$AI$14)</f>
        <v>1.27149702471314</v>
      </c>
      <c r="AE19" s="31">
        <v>18</v>
      </c>
      <c r="AF19" s="31">
        <f t="shared" si="19"/>
        <v>19</v>
      </c>
      <c r="AK19" s="28">
        <v>43858</v>
      </c>
      <c r="AL19" s="10">
        <v>0</v>
      </c>
      <c r="AM19" s="10">
        <f>AL19*$Q$2*(1+AT19-AU19)</f>
        <v>0</v>
      </c>
      <c r="AN19" s="10">
        <f t="shared" si="15"/>
        <v>37.7254105391823</v>
      </c>
      <c r="AO19" s="10">
        <f t="shared" si="6"/>
        <v>37.7254105391823</v>
      </c>
      <c r="AP19" s="10">
        <f t="shared" si="16"/>
        <v>919.502230026463</v>
      </c>
      <c r="AQ19" s="10">
        <f t="shared" si="7"/>
        <v>586.163438836294</v>
      </c>
      <c r="AR19" s="10">
        <f t="shared" si="17"/>
        <v>42.1875406382393</v>
      </c>
      <c r="AS19" s="29">
        <f>SUM(AR$2:AR19)</f>
        <v>333.338791190169</v>
      </c>
      <c r="AT19" s="11">
        <f t="shared" si="8"/>
        <v>0.0638736494378077</v>
      </c>
      <c r="AU19" s="11">
        <f>$K$2</f>
        <v>0.0714285714285714</v>
      </c>
      <c r="AV19" s="30">
        <f>AV18*(1-$BA$14)</f>
        <v>0.894231092129308</v>
      </c>
      <c r="AW19" s="31">
        <v>18</v>
      </c>
      <c r="AX19" s="31">
        <f t="shared" si="20"/>
        <v>19</v>
      </c>
    </row>
    <row r="20" spans="1:50">
      <c r="A20" s="28">
        <v>43859</v>
      </c>
      <c r="B20" s="10">
        <v>0</v>
      </c>
      <c r="C20" s="10">
        <f>B20*$Q$2*(1+J20-K20)</f>
        <v>0</v>
      </c>
      <c r="D20" s="10">
        <f t="shared" si="9"/>
        <v>87.5735395692441</v>
      </c>
      <c r="E20" s="10">
        <f t="shared" si="0"/>
        <v>87.5735395692441</v>
      </c>
      <c r="F20" s="10">
        <f t="shared" si="10"/>
        <v>1185.80258397424</v>
      </c>
      <c r="G20" s="10">
        <f t="shared" si="1"/>
        <v>778.343741563976</v>
      </c>
      <c r="H20" s="10">
        <f t="shared" si="11"/>
        <v>53.1361693842101</v>
      </c>
      <c r="I20" s="29">
        <f>SUM(H$2:H20)</f>
        <v>407.458842410262</v>
      </c>
      <c r="J20" s="11">
        <f t="shared" si="2"/>
        <v>0.117721185001969</v>
      </c>
      <c r="K20" s="11">
        <f>$K$2</f>
        <v>0.0714285714285714</v>
      </c>
      <c r="L20" s="30">
        <f t="shared" ref="L20:L27" si="22">L19</f>
        <v>1.64809659002757</v>
      </c>
      <c r="M20" s="31">
        <v>34</v>
      </c>
      <c r="N20" s="31">
        <f t="shared" si="18"/>
        <v>20</v>
      </c>
      <c r="S20" s="28">
        <v>43859</v>
      </c>
      <c r="T20" s="10">
        <v>0</v>
      </c>
      <c r="U20" s="10">
        <f>T20*$Q$2*(1+AB20-AC20)</f>
        <v>0</v>
      </c>
      <c r="V20" s="10">
        <f t="shared" si="12"/>
        <v>60.4159388477275</v>
      </c>
      <c r="W20" s="10">
        <f t="shared" si="3"/>
        <v>60.4159388477275</v>
      </c>
      <c r="X20" s="10">
        <f t="shared" si="13"/>
        <v>1070.05337772587</v>
      </c>
      <c r="Y20" s="10">
        <f t="shared" si="4"/>
        <v>678.118685889271</v>
      </c>
      <c r="Z20" s="10">
        <f t="shared" si="14"/>
        <v>47.5155959262725</v>
      </c>
      <c r="AA20" s="29">
        <f>SUM(Z$2:Z20)</f>
        <v>391.934691836604</v>
      </c>
      <c r="AB20" s="11">
        <f t="shared" si="5"/>
        <v>0.0908212160509388</v>
      </c>
      <c r="AC20" s="11">
        <f>$K$2</f>
        <v>0.0714285714285714</v>
      </c>
      <c r="AD20" s="30">
        <f t="shared" ref="AD20:AD27" si="23">AD19</f>
        <v>1.27149702471314</v>
      </c>
      <c r="AE20" s="31">
        <v>34</v>
      </c>
      <c r="AF20" s="31">
        <f t="shared" si="19"/>
        <v>20</v>
      </c>
      <c r="AK20" s="28">
        <v>43859</v>
      </c>
      <c r="AL20" s="10">
        <v>0</v>
      </c>
      <c r="AM20" s="10">
        <f>AL20*$Q$2*(1+AT20-AU20)</f>
        <v>0</v>
      </c>
      <c r="AN20" s="10">
        <f t="shared" si="15"/>
        <v>37.4403980054893</v>
      </c>
      <c r="AO20" s="10">
        <f t="shared" si="6"/>
        <v>37.4403980054893</v>
      </c>
      <c r="AP20" s="10">
        <f t="shared" si="16"/>
        <v>956.942628031952</v>
      </c>
      <c r="AQ20" s="10">
        <f t="shared" si="7"/>
        <v>581.735019782048</v>
      </c>
      <c r="AR20" s="10">
        <f t="shared" si="17"/>
        <v>41.8688170597353</v>
      </c>
      <c r="AS20" s="29">
        <f>SUM(AR$2:AR20)</f>
        <v>375.207608249905</v>
      </c>
      <c r="AT20" s="11">
        <f t="shared" si="8"/>
        <v>0.0638736494378077</v>
      </c>
      <c r="AU20" s="11">
        <f>$K$2</f>
        <v>0.0714285714285714</v>
      </c>
      <c r="AV20" s="30">
        <f>AV19</f>
        <v>0.894231092129308</v>
      </c>
      <c r="AW20" s="31">
        <v>34</v>
      </c>
      <c r="AX20" s="31">
        <f t="shared" si="20"/>
        <v>20</v>
      </c>
    </row>
    <row r="21" spans="1:50">
      <c r="A21" s="28">
        <v>43860</v>
      </c>
      <c r="B21" s="10">
        <v>0</v>
      </c>
      <c r="C21" s="10">
        <f>B21*$Q$2*(1+J21-K21)</f>
        <v>0</v>
      </c>
      <c r="D21" s="10">
        <f t="shared" si="9"/>
        <v>91.6275475957778</v>
      </c>
      <c r="E21" s="10">
        <f t="shared" si="0"/>
        <v>91.6275475957778</v>
      </c>
      <c r="F21" s="10">
        <f t="shared" si="10"/>
        <v>1277.43013157002</v>
      </c>
      <c r="G21" s="10">
        <f t="shared" si="1"/>
        <v>814.375307619469</v>
      </c>
      <c r="H21" s="10">
        <f t="shared" si="11"/>
        <v>55.595981540284</v>
      </c>
      <c r="I21" s="29">
        <f>SUM(H$2:H21)</f>
        <v>463.054823950546</v>
      </c>
      <c r="J21" s="11">
        <f t="shared" si="2"/>
        <v>0.117721185001969</v>
      </c>
      <c r="K21" s="11">
        <f>$K$2</f>
        <v>0.0714285714285714</v>
      </c>
      <c r="L21" s="30">
        <f t="shared" si="22"/>
        <v>1.64809659002757</v>
      </c>
      <c r="M21" s="31">
        <v>36</v>
      </c>
      <c r="N21" s="31"/>
      <c r="S21" s="28">
        <v>43860</v>
      </c>
      <c r="T21" s="10">
        <v>0</v>
      </c>
      <c r="U21" s="10">
        <f>T21*$Q$2*(1+AB21-AC21)</f>
        <v>0</v>
      </c>
      <c r="V21" s="10">
        <f t="shared" si="12"/>
        <v>61.5875636793281</v>
      </c>
      <c r="W21" s="10">
        <f t="shared" si="3"/>
        <v>61.5875636793281</v>
      </c>
      <c r="X21" s="10">
        <f t="shared" si="13"/>
        <v>1131.6409414052</v>
      </c>
      <c r="Y21" s="10">
        <f t="shared" si="4"/>
        <v>691.269200576508</v>
      </c>
      <c r="Z21" s="10">
        <f t="shared" si="14"/>
        <v>48.4370489920908</v>
      </c>
      <c r="AA21" s="29">
        <f>SUM(Z$2:Z21)</f>
        <v>440.371740828695</v>
      </c>
      <c r="AB21" s="11">
        <f t="shared" si="5"/>
        <v>0.0908212160509388</v>
      </c>
      <c r="AC21" s="11">
        <f>$K$2</f>
        <v>0.0714285714285714</v>
      </c>
      <c r="AD21" s="30">
        <f t="shared" si="23"/>
        <v>1.27149702471314</v>
      </c>
      <c r="AE21" s="31">
        <v>36</v>
      </c>
      <c r="AF21" s="31"/>
      <c r="AK21" s="28">
        <v>43860</v>
      </c>
      <c r="AL21" s="10">
        <v>0</v>
      </c>
      <c r="AM21" s="10">
        <f>AL21*$Q$2*(1+AT21-AU21)</f>
        <v>0</v>
      </c>
      <c r="AN21" s="10">
        <f t="shared" si="15"/>
        <v>37.1575387192547</v>
      </c>
      <c r="AO21" s="10">
        <f t="shared" si="6"/>
        <v>37.1575387192547</v>
      </c>
      <c r="AP21" s="10">
        <f t="shared" si="16"/>
        <v>994.100166751207</v>
      </c>
      <c r="AQ21" s="10">
        <f t="shared" si="7"/>
        <v>577.340057088299</v>
      </c>
      <c r="AR21" s="10">
        <f t="shared" si="17"/>
        <v>41.5525014130034</v>
      </c>
      <c r="AS21" s="29">
        <f>SUM(AR$2:AR21)</f>
        <v>416.760109662908</v>
      </c>
      <c r="AT21" s="11">
        <f t="shared" si="8"/>
        <v>0.0638736494378077</v>
      </c>
      <c r="AU21" s="11">
        <f>$K$2</f>
        <v>0.0714285714285714</v>
      </c>
      <c r="AV21" s="30">
        <f t="shared" ref="AV20:AV27" si="24">AV20</f>
        <v>0.894231092129308</v>
      </c>
      <c r="AW21" s="31">
        <v>36</v>
      </c>
      <c r="AX21" s="31"/>
    </row>
    <row r="22" spans="1:50">
      <c r="A22" s="28">
        <v>43861</v>
      </c>
      <c r="B22" s="10">
        <v>0</v>
      </c>
      <c r="C22" s="10">
        <f>B22*$Q$2*(1+J22-K22)</f>
        <v>0</v>
      </c>
      <c r="D22" s="10">
        <f t="shared" si="9"/>
        <v>95.8692262493073</v>
      </c>
      <c r="E22" s="10">
        <f t="shared" si="0"/>
        <v>95.8692262493073</v>
      </c>
      <c r="F22" s="10">
        <f t="shared" si="10"/>
        <v>1373.29935781932</v>
      </c>
      <c r="G22" s="10">
        <f t="shared" si="1"/>
        <v>852.074869038814</v>
      </c>
      <c r="H22" s="10">
        <f t="shared" si="11"/>
        <v>58.1696648299621</v>
      </c>
      <c r="I22" s="29">
        <f>SUM(H$2:H22)</f>
        <v>521.224488780509</v>
      </c>
      <c r="J22" s="11">
        <f t="shared" si="2"/>
        <v>0.117721185001969</v>
      </c>
      <c r="K22" s="11">
        <f>$K$2</f>
        <v>0.0714285714285714</v>
      </c>
      <c r="L22" s="30">
        <f t="shared" si="22"/>
        <v>1.64809659002757</v>
      </c>
      <c r="M22" s="31">
        <v>30</v>
      </c>
      <c r="N22" s="11"/>
      <c r="S22" s="28">
        <v>43861</v>
      </c>
      <c r="T22" s="10">
        <v>0</v>
      </c>
      <c r="U22" s="10">
        <f>T22*$Q$2*(1+AB22-AC22)</f>
        <v>0</v>
      </c>
      <c r="V22" s="10">
        <f t="shared" si="12"/>
        <v>62.7819094149187</v>
      </c>
      <c r="W22" s="10">
        <f t="shared" si="3"/>
        <v>62.7819094149187</v>
      </c>
      <c r="X22" s="10">
        <f t="shared" si="13"/>
        <v>1194.42285082012</v>
      </c>
      <c r="Y22" s="10">
        <f t="shared" si="4"/>
        <v>704.674738521676</v>
      </c>
      <c r="Z22" s="10">
        <f t="shared" si="14"/>
        <v>49.3763714697506</v>
      </c>
      <c r="AA22" s="29">
        <f>SUM(Z$2:Z22)</f>
        <v>489.748112298446</v>
      </c>
      <c r="AB22" s="11">
        <f t="shared" si="5"/>
        <v>0.0908212160509388</v>
      </c>
      <c r="AC22" s="11">
        <f>$K$2</f>
        <v>0.0714285714285714</v>
      </c>
      <c r="AD22" s="30">
        <f t="shared" si="23"/>
        <v>1.27149702471314</v>
      </c>
      <c r="AE22" s="31">
        <v>30</v>
      </c>
      <c r="AF22" s="11"/>
      <c r="AK22" s="28">
        <v>43861</v>
      </c>
      <c r="AL22" s="10">
        <v>0</v>
      </c>
      <c r="AM22" s="10">
        <f>AL22*$Q$2*(1+AT22-AU22)</f>
        <v>0</v>
      </c>
      <c r="AN22" s="10">
        <f t="shared" si="15"/>
        <v>36.8768164128619</v>
      </c>
      <c r="AO22" s="10">
        <f t="shared" si="6"/>
        <v>36.8768164128619</v>
      </c>
      <c r="AP22" s="10">
        <f t="shared" si="16"/>
        <v>1030.97698316407</v>
      </c>
      <c r="AQ22" s="10">
        <f t="shared" si="7"/>
        <v>572.978297994854</v>
      </c>
      <c r="AR22" s="10">
        <f t="shared" si="17"/>
        <v>41.2385755063071</v>
      </c>
      <c r="AS22" s="29">
        <f>SUM(AR$2:AR22)</f>
        <v>457.998685169215</v>
      </c>
      <c r="AT22" s="11">
        <f t="shared" si="8"/>
        <v>0.0638736494378077</v>
      </c>
      <c r="AU22" s="11">
        <f>$K$2</f>
        <v>0.0714285714285714</v>
      </c>
      <c r="AV22" s="30">
        <f t="shared" si="24"/>
        <v>0.894231092129308</v>
      </c>
      <c r="AW22" s="31">
        <v>30</v>
      </c>
      <c r="AX22" s="11"/>
    </row>
    <row r="23" spans="1:50">
      <c r="A23" s="28">
        <v>43862</v>
      </c>
      <c r="B23" s="10">
        <v>0</v>
      </c>
      <c r="C23" s="10">
        <f>B23*$Q$2*(1+J23-K23)</f>
        <v>0</v>
      </c>
      <c r="D23" s="10">
        <f t="shared" si="9"/>
        <v>100.307263293647</v>
      </c>
      <c r="E23" s="10">
        <f t="shared" si="0"/>
        <v>100.307263293647</v>
      </c>
      <c r="F23" s="10">
        <f t="shared" si="10"/>
        <v>1473.60662111297</v>
      </c>
      <c r="G23" s="10">
        <f t="shared" si="1"/>
        <v>891.519641686832</v>
      </c>
      <c r="H23" s="10">
        <f t="shared" si="11"/>
        <v>60.8624906456296</v>
      </c>
      <c r="I23" s="29">
        <f>SUM(H$2:H23)</f>
        <v>582.086979426138</v>
      </c>
      <c r="J23" s="11">
        <f t="shared" si="2"/>
        <v>0.117721185001969</v>
      </c>
      <c r="K23" s="11">
        <f>$K$2</f>
        <v>0.0714285714285714</v>
      </c>
      <c r="L23" s="30">
        <f t="shared" si="22"/>
        <v>1.64809659002757</v>
      </c>
      <c r="M23" s="31">
        <v>24</v>
      </c>
      <c r="N23" s="11"/>
      <c r="S23" s="28">
        <v>43862</v>
      </c>
      <c r="T23" s="10">
        <v>0</v>
      </c>
      <c r="U23" s="10">
        <f>T23*$Q$2*(1+AB23-AC23)</f>
        <v>0</v>
      </c>
      <c r="V23" s="10">
        <f t="shared" si="12"/>
        <v>63.9994166729159</v>
      </c>
      <c r="W23" s="10">
        <f t="shared" si="3"/>
        <v>63.9994166729159</v>
      </c>
      <c r="X23" s="10">
        <f t="shared" si="13"/>
        <v>1258.42226749304</v>
      </c>
      <c r="Y23" s="10">
        <f t="shared" si="4"/>
        <v>718.340245300187</v>
      </c>
      <c r="Z23" s="10">
        <f t="shared" si="14"/>
        <v>50.3339098944054</v>
      </c>
      <c r="AA23" s="29">
        <f>SUM(Z$2:Z23)</f>
        <v>540.082022192851</v>
      </c>
      <c r="AB23" s="11">
        <f t="shared" si="5"/>
        <v>0.0908212160509388</v>
      </c>
      <c r="AC23" s="11">
        <f>$K$2</f>
        <v>0.0714285714285714</v>
      </c>
      <c r="AD23" s="30">
        <f t="shared" si="23"/>
        <v>1.27149702471314</v>
      </c>
      <c r="AE23" s="31">
        <v>24</v>
      </c>
      <c r="AF23" s="11"/>
      <c r="AK23" s="28">
        <v>43862</v>
      </c>
      <c r="AL23" s="10">
        <v>0</v>
      </c>
      <c r="AM23" s="10">
        <f>AL23*$Q$2*(1+AT23-AU23)</f>
        <v>0</v>
      </c>
      <c r="AN23" s="10">
        <f t="shared" si="15"/>
        <v>36.598214941595</v>
      </c>
      <c r="AO23" s="10">
        <f t="shared" si="6"/>
        <v>36.598214941595</v>
      </c>
      <c r="AP23" s="10">
        <f t="shared" si="16"/>
        <v>1067.57519810566</v>
      </c>
      <c r="AQ23" s="10">
        <f t="shared" si="7"/>
        <v>568.649491651102</v>
      </c>
      <c r="AR23" s="10">
        <f t="shared" si="17"/>
        <v>40.9270212853467</v>
      </c>
      <c r="AS23" s="29">
        <f>SUM(AR$2:AR23)</f>
        <v>498.925706454562</v>
      </c>
      <c r="AT23" s="11">
        <f t="shared" si="8"/>
        <v>0.0638736494378077</v>
      </c>
      <c r="AU23" s="11">
        <f>$K$2</f>
        <v>0.0714285714285714</v>
      </c>
      <c r="AV23" s="30">
        <f t="shared" si="24"/>
        <v>0.894231092129308</v>
      </c>
      <c r="AW23" s="31">
        <v>24</v>
      </c>
      <c r="AX23" s="11"/>
    </row>
    <row r="24" spans="1:50">
      <c r="A24" s="28">
        <v>43863</v>
      </c>
      <c r="B24" s="10">
        <v>0</v>
      </c>
      <c r="C24" s="10">
        <f>B24*$Q$2*(1+J24-K24)</f>
        <v>0</v>
      </c>
      <c r="D24" s="10">
        <f t="shared" si="9"/>
        <v>104.950748671905</v>
      </c>
      <c r="E24" s="10">
        <f t="shared" si="0"/>
        <v>104.950748671905</v>
      </c>
      <c r="F24" s="10">
        <f t="shared" si="10"/>
        <v>1578.55736978488</v>
      </c>
      <c r="G24" s="10">
        <f t="shared" si="1"/>
        <v>932.790415952535</v>
      </c>
      <c r="H24" s="10">
        <f t="shared" si="11"/>
        <v>63.6799744062023</v>
      </c>
      <c r="I24" s="29">
        <f>SUM(H$2:H24)</f>
        <v>645.76695383234</v>
      </c>
      <c r="J24" s="11">
        <f t="shared" si="2"/>
        <v>0.117721185001969</v>
      </c>
      <c r="K24" s="11">
        <f>$K$2</f>
        <v>0.0714285714285714</v>
      </c>
      <c r="L24" s="30">
        <f t="shared" si="22"/>
        <v>1.64809659002757</v>
      </c>
      <c r="M24" s="31">
        <v>23</v>
      </c>
      <c r="N24" s="11"/>
      <c r="S24" s="28">
        <v>43863</v>
      </c>
      <c r="T24" s="10">
        <v>0</v>
      </c>
      <c r="U24" s="10">
        <f>T24*$Q$2*(1+AB24-AC24)</f>
        <v>0</v>
      </c>
      <c r="V24" s="10">
        <f t="shared" si="12"/>
        <v>65.2405346164926</v>
      </c>
      <c r="W24" s="10">
        <f t="shared" si="3"/>
        <v>65.2405346164926</v>
      </c>
      <c r="X24" s="10">
        <f t="shared" si="13"/>
        <v>1323.66280210953</v>
      </c>
      <c r="Y24" s="10">
        <f t="shared" si="4"/>
        <v>732.270762395237</v>
      </c>
      <c r="Z24" s="10">
        <f t="shared" si="14"/>
        <v>51.3100175214419</v>
      </c>
      <c r="AA24" s="29">
        <f>SUM(Z$2:Z24)</f>
        <v>591.392039714293</v>
      </c>
      <c r="AB24" s="11">
        <f t="shared" si="5"/>
        <v>0.0908212160509388</v>
      </c>
      <c r="AC24" s="11">
        <f>$K$2</f>
        <v>0.0714285714285714</v>
      </c>
      <c r="AD24" s="30">
        <f t="shared" si="23"/>
        <v>1.27149702471314</v>
      </c>
      <c r="AE24" s="31">
        <v>23</v>
      </c>
      <c r="AF24" s="11"/>
      <c r="AK24" s="28">
        <v>43863</v>
      </c>
      <c r="AL24" s="10">
        <v>0</v>
      </c>
      <c r="AM24" s="10">
        <f>AL24*$Q$2*(1+AT24-AU24)</f>
        <v>0</v>
      </c>
      <c r="AN24" s="10">
        <f t="shared" si="15"/>
        <v>36.3217182827101</v>
      </c>
      <c r="AO24" s="10">
        <f t="shared" si="6"/>
        <v>36.3217182827101</v>
      </c>
      <c r="AP24" s="10">
        <f t="shared" si="16"/>
        <v>1103.89691638837</v>
      </c>
      <c r="AQ24" s="10">
        <f t="shared" si="7"/>
        <v>564.353389101591</v>
      </c>
      <c r="AR24" s="10">
        <f t="shared" si="17"/>
        <v>40.6178208322216</v>
      </c>
      <c r="AS24" s="29">
        <f>SUM(AR$2:AR24)</f>
        <v>539.543527286783</v>
      </c>
      <c r="AT24" s="11">
        <f t="shared" si="8"/>
        <v>0.0638736494378077</v>
      </c>
      <c r="AU24" s="11">
        <f>$K$2</f>
        <v>0.0714285714285714</v>
      </c>
      <c r="AV24" s="30">
        <f t="shared" si="24"/>
        <v>0.894231092129308</v>
      </c>
      <c r="AW24" s="31">
        <v>23</v>
      </c>
      <c r="AX24" s="11"/>
    </row>
    <row r="25" spans="1:50">
      <c r="A25" s="28">
        <v>43864</v>
      </c>
      <c r="B25" s="10">
        <v>0</v>
      </c>
      <c r="C25" s="10">
        <f>B25*$Q$2*(1+J25-K25)</f>
        <v>0</v>
      </c>
      <c r="D25" s="10">
        <f t="shared" si="9"/>
        <v>109.809193124412</v>
      </c>
      <c r="E25" s="10">
        <f t="shared" si="0"/>
        <v>109.809193124412</v>
      </c>
      <c r="F25" s="10">
        <f t="shared" si="10"/>
        <v>1688.36656290929</v>
      </c>
      <c r="G25" s="10">
        <f t="shared" si="1"/>
        <v>975.971722223195</v>
      </c>
      <c r="H25" s="10">
        <f t="shared" si="11"/>
        <v>66.6278868537525</v>
      </c>
      <c r="I25" s="29">
        <f>SUM(H$2:H25)</f>
        <v>712.394840686093</v>
      </c>
      <c r="J25" s="11">
        <f t="shared" si="2"/>
        <v>0.117721185001969</v>
      </c>
      <c r="K25" s="11">
        <f>$K$2</f>
        <v>0.0714285714285714</v>
      </c>
      <c r="L25" s="30">
        <f t="shared" si="22"/>
        <v>1.64809659002757</v>
      </c>
      <c r="M25" s="31">
        <v>28</v>
      </c>
      <c r="N25" s="11"/>
      <c r="S25" s="28">
        <v>43864</v>
      </c>
      <c r="T25" s="10">
        <v>0</v>
      </c>
      <c r="U25" s="10">
        <f>T25*$Q$2*(1+AB25-AC25)</f>
        <v>0</v>
      </c>
      <c r="V25" s="10">
        <f t="shared" si="12"/>
        <v>66.5057211192835</v>
      </c>
      <c r="W25" s="10">
        <f t="shared" si="3"/>
        <v>66.5057211192835</v>
      </c>
      <c r="X25" s="10">
        <f t="shared" si="13"/>
        <v>1390.16852322881</v>
      </c>
      <c r="Y25" s="10">
        <f t="shared" si="4"/>
        <v>746.471429057718</v>
      </c>
      <c r="Z25" s="10">
        <f t="shared" si="14"/>
        <v>52.3050544568027</v>
      </c>
      <c r="AA25" s="29">
        <f>SUM(Z$2:Z25)</f>
        <v>643.697094171095</v>
      </c>
      <c r="AB25" s="11">
        <f t="shared" si="5"/>
        <v>0.0908212160509388</v>
      </c>
      <c r="AC25" s="11">
        <f>$K$2</f>
        <v>0.0714285714285714</v>
      </c>
      <c r="AD25" s="30">
        <f t="shared" si="23"/>
        <v>1.27149702471314</v>
      </c>
      <c r="AE25" s="31">
        <v>28</v>
      </c>
      <c r="AF25" s="11"/>
      <c r="AK25" s="28">
        <v>43864</v>
      </c>
      <c r="AL25" s="10">
        <v>0</v>
      </c>
      <c r="AM25" s="10">
        <f>AL25*$Q$2*(1+AT25-AU25)</f>
        <v>0</v>
      </c>
      <c r="AN25" s="10">
        <f t="shared" si="15"/>
        <v>36.0473105345137</v>
      </c>
      <c r="AO25" s="10">
        <f t="shared" si="6"/>
        <v>36.0473105345137</v>
      </c>
      <c r="AP25" s="10">
        <f t="shared" si="16"/>
        <v>1139.94422692289</v>
      </c>
      <c r="AQ25" s="10">
        <f t="shared" si="7"/>
        <v>560.089743271705</v>
      </c>
      <c r="AR25" s="10">
        <f t="shared" si="17"/>
        <v>40.3109563643993</v>
      </c>
      <c r="AS25" s="29">
        <f>SUM(AR$2:AR25)</f>
        <v>579.854483651183</v>
      </c>
      <c r="AT25" s="11">
        <f t="shared" si="8"/>
        <v>0.0638736494378077</v>
      </c>
      <c r="AU25" s="11">
        <f>$K$2</f>
        <v>0.0714285714285714</v>
      </c>
      <c r="AV25" s="30">
        <f t="shared" si="24"/>
        <v>0.894231092129308</v>
      </c>
      <c r="AW25" s="31">
        <v>28</v>
      </c>
      <c r="AX25" s="11"/>
    </row>
    <row r="26" spans="1:50">
      <c r="A26" s="28">
        <v>43865</v>
      </c>
      <c r="B26" s="10">
        <v>0</v>
      </c>
      <c r="C26" s="10">
        <f>B26*$Q$2*(1+J26-K26)</f>
        <v>0</v>
      </c>
      <c r="D26" s="10">
        <f t="shared" si="9"/>
        <v>114.892547668527</v>
      </c>
      <c r="E26" s="10">
        <f t="shared" si="0"/>
        <v>114.892547668527</v>
      </c>
      <c r="F26" s="10">
        <f t="shared" si="10"/>
        <v>1803.25911057781</v>
      </c>
      <c r="G26" s="10">
        <f t="shared" si="1"/>
        <v>1021.15200401864</v>
      </c>
      <c r="H26" s="10">
        <f t="shared" si="11"/>
        <v>69.7122658730853</v>
      </c>
      <c r="I26" s="29">
        <f>SUM(H$2:H26)</f>
        <v>782.107106559178</v>
      </c>
      <c r="J26" s="11">
        <f t="shared" si="2"/>
        <v>0.117721185001969</v>
      </c>
      <c r="K26" s="11">
        <f>$K$2</f>
        <v>0.0714285714285714</v>
      </c>
      <c r="L26" s="30">
        <f t="shared" si="22"/>
        <v>1.64809659002757</v>
      </c>
      <c r="M26" s="31">
        <v>19</v>
      </c>
      <c r="N26" s="11"/>
      <c r="S26" s="28">
        <v>43865</v>
      </c>
      <c r="T26" s="10">
        <v>0</v>
      </c>
      <c r="U26" s="10">
        <f>T26*$Q$2*(1+AB26-AC26)</f>
        <v>0</v>
      </c>
      <c r="V26" s="10">
        <f t="shared" si="12"/>
        <v>67.795442934304</v>
      </c>
      <c r="W26" s="10">
        <f t="shared" si="3"/>
        <v>67.795442934304</v>
      </c>
      <c r="X26" s="10">
        <f t="shared" si="13"/>
        <v>1457.96396616312</v>
      </c>
      <c r="Y26" s="10">
        <f t="shared" si="4"/>
        <v>760.947484202185</v>
      </c>
      <c r="Z26" s="10">
        <f t="shared" si="14"/>
        <v>53.319387789837</v>
      </c>
      <c r="AA26" s="29">
        <f>SUM(Z$2:Z26)</f>
        <v>697.016481960932</v>
      </c>
      <c r="AB26" s="11">
        <f t="shared" si="5"/>
        <v>0.0908212160509388</v>
      </c>
      <c r="AC26" s="11">
        <f>$K$2</f>
        <v>0.0714285714285714</v>
      </c>
      <c r="AD26" s="30">
        <f t="shared" si="23"/>
        <v>1.27149702471314</v>
      </c>
      <c r="AE26" s="31">
        <v>19</v>
      </c>
      <c r="AF26" s="11"/>
      <c r="AK26" s="28">
        <v>43865</v>
      </c>
      <c r="AL26" s="10">
        <v>0</v>
      </c>
      <c r="AM26" s="10">
        <f>AL26*$Q$2*(1+AT26-AU26)</f>
        <v>0</v>
      </c>
      <c r="AN26" s="10">
        <f t="shared" si="15"/>
        <v>35.7749759154486</v>
      </c>
      <c r="AO26" s="10">
        <f t="shared" si="6"/>
        <v>35.7749759154486</v>
      </c>
      <c r="AP26" s="10">
        <f t="shared" si="16"/>
        <v>1175.71920283834</v>
      </c>
      <c r="AQ26" s="10">
        <f t="shared" si="7"/>
        <v>555.85830895346</v>
      </c>
      <c r="AR26" s="10">
        <f t="shared" si="17"/>
        <v>40.0064102336932</v>
      </c>
      <c r="AS26" s="29">
        <f>SUM(AR$2:AR26)</f>
        <v>619.860893884876</v>
      </c>
      <c r="AT26" s="11">
        <f t="shared" si="8"/>
        <v>0.0638736494378077</v>
      </c>
      <c r="AU26" s="11">
        <f>$K$2</f>
        <v>0.0714285714285714</v>
      </c>
      <c r="AV26" s="30">
        <f t="shared" si="24"/>
        <v>0.894231092129308</v>
      </c>
      <c r="AW26" s="31">
        <v>19</v>
      </c>
      <c r="AX26" s="11"/>
    </row>
    <row r="27" spans="1:50">
      <c r="A27" s="28">
        <v>43866</v>
      </c>
      <c r="B27" s="10">
        <v>0</v>
      </c>
      <c r="C27" s="10">
        <f>B27*$Q$2*(1+J27-K27)</f>
        <v>0</v>
      </c>
      <c r="D27" s="10">
        <f t="shared" si="9"/>
        <v>120.21122398021</v>
      </c>
      <c r="E27" s="10">
        <f t="shared" si="0"/>
        <v>120.21122398021</v>
      </c>
      <c r="F27" s="10">
        <f t="shared" si="10"/>
        <v>1923.47033455802</v>
      </c>
      <c r="G27" s="10">
        <f t="shared" si="1"/>
        <v>1068.42379914037</v>
      </c>
      <c r="H27" s="10">
        <f t="shared" si="11"/>
        <v>72.939428858474</v>
      </c>
      <c r="I27" s="29">
        <f>SUM(H$2:H27)</f>
        <v>855.046535417652</v>
      </c>
      <c r="J27" s="11">
        <f t="shared" si="2"/>
        <v>0.117721185001969</v>
      </c>
      <c r="K27" s="11">
        <f>$K$2</f>
        <v>0.0714285714285714</v>
      </c>
      <c r="L27" s="30">
        <f t="shared" si="22"/>
        <v>1.64809659002757</v>
      </c>
      <c r="M27" s="31">
        <v>20</v>
      </c>
      <c r="N27" s="11"/>
      <c r="S27" s="28">
        <v>43866</v>
      </c>
      <c r="T27" s="10">
        <v>0</v>
      </c>
      <c r="U27" s="10">
        <f>T27*$Q$2*(1+AB27-AC27)</f>
        <v>0</v>
      </c>
      <c r="V27" s="10">
        <f t="shared" si="12"/>
        <v>69.110175866145</v>
      </c>
      <c r="W27" s="10">
        <f t="shared" si="3"/>
        <v>69.110175866145</v>
      </c>
      <c r="X27" s="10">
        <f t="shared" si="13"/>
        <v>1527.07414202926</v>
      </c>
      <c r="Y27" s="10">
        <f t="shared" si="4"/>
        <v>775.704268339603</v>
      </c>
      <c r="Z27" s="10">
        <f t="shared" si="14"/>
        <v>54.3533917287275</v>
      </c>
      <c r="AA27" s="29">
        <f>SUM(Z$2:Z27)</f>
        <v>751.36987368966</v>
      </c>
      <c r="AB27" s="11">
        <f t="shared" si="5"/>
        <v>0.0908212160509388</v>
      </c>
      <c r="AC27" s="11">
        <f>$K$2</f>
        <v>0.0714285714285714</v>
      </c>
      <c r="AD27" s="30">
        <f t="shared" si="23"/>
        <v>1.27149702471314</v>
      </c>
      <c r="AE27" s="31">
        <v>20</v>
      </c>
      <c r="AF27" s="11"/>
      <c r="AK27" s="28">
        <v>43866</v>
      </c>
      <c r="AL27" s="10">
        <v>0</v>
      </c>
      <c r="AM27" s="10">
        <f>AL27*$Q$2*(1+AT27-AU27)</f>
        <v>0</v>
      </c>
      <c r="AN27" s="10">
        <f t="shared" si="15"/>
        <v>35.5046987631859</v>
      </c>
      <c r="AO27" s="10">
        <f t="shared" si="6"/>
        <v>35.5046987631859</v>
      </c>
      <c r="AP27" s="10">
        <f t="shared" si="16"/>
        <v>1211.22390160152</v>
      </c>
      <c r="AQ27" s="10">
        <f t="shared" si="7"/>
        <v>551.658842791399</v>
      </c>
      <c r="AR27" s="10">
        <f t="shared" si="17"/>
        <v>39.7041649252472</v>
      </c>
      <c r="AS27" s="29">
        <f>SUM(AR$2:AR27)</f>
        <v>659.565058810123</v>
      </c>
      <c r="AT27" s="11">
        <f t="shared" si="8"/>
        <v>0.0638736494378077</v>
      </c>
      <c r="AU27" s="11">
        <f>$K$2</f>
        <v>0.0714285714285714</v>
      </c>
      <c r="AV27" s="30">
        <f t="shared" si="24"/>
        <v>0.894231092129308</v>
      </c>
      <c r="AW27" s="31">
        <v>20</v>
      </c>
      <c r="AX27" s="11"/>
    </row>
    <row r="28" spans="1:49">
      <c r="A28" s="28">
        <v>43867</v>
      </c>
      <c r="B28" s="10">
        <v>0</v>
      </c>
      <c r="C28" s="10">
        <f t="shared" ref="C28:C51" si="25">B28*$Q$2*(1+J28-K28)</f>
        <v>0</v>
      </c>
      <c r="D28" s="10">
        <f t="shared" ref="D28:D51" si="26">(C27+G27)*J28</f>
        <v>125.776115719111</v>
      </c>
      <c r="E28" s="10">
        <f t="shared" ref="E28:E51" si="27">C28+D28</f>
        <v>125.776115719111</v>
      </c>
      <c r="F28" s="10">
        <f t="shared" ref="F28:F51" si="28">F27+D28+C28</f>
        <v>2049.24645027714</v>
      </c>
      <c r="G28" s="10">
        <f t="shared" ref="G28:G51" si="29">F28-I28</f>
        <v>1117.8839292066</v>
      </c>
      <c r="H28" s="10">
        <f t="shared" ref="H28:H51" si="30">G27*K28</f>
        <v>76.3159856528837</v>
      </c>
      <c r="I28" s="29">
        <f>SUM(H$2:H28)</f>
        <v>931.362521070536</v>
      </c>
      <c r="J28" s="11">
        <f t="shared" ref="J28:J51" si="31">L28*K28</f>
        <v>0.117721185001969</v>
      </c>
      <c r="K28" s="11">
        <f t="shared" ref="K28:K37" si="32">$K$2</f>
        <v>0.0714285714285714</v>
      </c>
      <c r="L28" s="30">
        <f t="shared" ref="L28:L51" si="33">L27</f>
        <v>1.64809659002757</v>
      </c>
      <c r="S28" s="28">
        <v>43867</v>
      </c>
      <c r="T28" s="10">
        <v>0</v>
      </c>
      <c r="U28" s="10">
        <f t="shared" ref="U28:U51" si="34">T28*$Q$2*(1+AB28-AC28)</f>
        <v>0</v>
      </c>
      <c r="V28" s="10">
        <f t="shared" ref="V28:V51" si="35">(U27+Y27)*AB28</f>
        <v>70.4504049465064</v>
      </c>
      <c r="W28" s="10">
        <f t="shared" ref="W28:W51" si="36">U28+V28</f>
        <v>70.4504049465064</v>
      </c>
      <c r="X28" s="10">
        <f t="shared" ref="X28:X51" si="37">X27+V28+U28</f>
        <v>1597.52454697577</v>
      </c>
      <c r="Y28" s="10">
        <f t="shared" ref="Y28:Y51" si="38">X28-AA28</f>
        <v>790.747225547566</v>
      </c>
      <c r="Z28" s="10">
        <f t="shared" ref="Z28:Z51" si="39">Y27*AC28</f>
        <v>55.407447738543</v>
      </c>
      <c r="AA28" s="29">
        <f>SUM(Z$2:Z28)</f>
        <v>806.777321428203</v>
      </c>
      <c r="AB28" s="11">
        <f t="shared" ref="AB28:AB51" si="40">AD28*AC28</f>
        <v>0.0908212160509388</v>
      </c>
      <c r="AC28" s="11">
        <f t="shared" ref="AC28:AC37" si="41">$K$2</f>
        <v>0.0714285714285714</v>
      </c>
      <c r="AD28" s="30">
        <f t="shared" ref="AD28:AD51" si="42">AD27</f>
        <v>1.27149702471314</v>
      </c>
      <c r="AE28" s="31">
        <v>21</v>
      </c>
      <c r="AK28" s="28">
        <v>43867</v>
      </c>
      <c r="AL28" s="10">
        <v>0</v>
      </c>
      <c r="AM28" s="10">
        <f t="shared" ref="AM28:AM51" si="43">AL28*$Q$2*(1+AT28-AU28)</f>
        <v>0</v>
      </c>
      <c r="AN28" s="10">
        <f t="shared" ref="AN28:AN51" si="44">(AM27+AQ27)*AT28</f>
        <v>35.2364635337245</v>
      </c>
      <c r="AO28" s="10">
        <f t="shared" ref="AO28:AO51" si="45">AM28+AN28</f>
        <v>35.2364635337245</v>
      </c>
      <c r="AP28" s="10">
        <f t="shared" ref="AP28:AP51" si="46">AP27+AN28+AM28</f>
        <v>1246.46036513525</v>
      </c>
      <c r="AQ28" s="10">
        <f t="shared" ref="AQ28:AQ51" si="47">AP28-AS28</f>
        <v>547.491103268595</v>
      </c>
      <c r="AR28" s="10">
        <f t="shared" ref="AR28:AR51" si="48">AQ27*AU28</f>
        <v>39.4042030565285</v>
      </c>
      <c r="AS28" s="29">
        <f>SUM(AR$2:AR28)</f>
        <v>698.969261866652</v>
      </c>
      <c r="AT28" s="11">
        <f t="shared" ref="AT28:AT51" si="49">AV28*AU28</f>
        <v>0.0638736494378077</v>
      </c>
      <c r="AU28" s="11">
        <f t="shared" ref="AU28:AU37" si="50">$K$2</f>
        <v>0.0714285714285714</v>
      </c>
      <c r="AV28" s="30">
        <f t="shared" ref="AV28:AV51" si="51">AV27</f>
        <v>0.894231092129308</v>
      </c>
      <c r="AW28" s="31">
        <v>21</v>
      </c>
    </row>
    <row r="29" spans="1:49">
      <c r="A29" s="28">
        <v>43868</v>
      </c>
      <c r="B29" s="10">
        <v>0</v>
      </c>
      <c r="C29" s="10">
        <f t="shared" si="25"/>
        <v>0</v>
      </c>
      <c r="D29" s="10">
        <f t="shared" si="26"/>
        <v>131.598620840859</v>
      </c>
      <c r="E29" s="10">
        <f t="shared" si="27"/>
        <v>131.598620840859</v>
      </c>
      <c r="F29" s="10">
        <f t="shared" si="28"/>
        <v>2180.84507111799</v>
      </c>
      <c r="G29" s="10">
        <f t="shared" si="29"/>
        <v>1169.63369796127</v>
      </c>
      <c r="H29" s="10">
        <f t="shared" si="30"/>
        <v>79.8488520861857</v>
      </c>
      <c r="I29" s="29">
        <f>SUM(H$2:H29)</f>
        <v>1011.21137315672</v>
      </c>
      <c r="J29" s="11">
        <f t="shared" si="31"/>
        <v>0.117721185001969</v>
      </c>
      <c r="K29" s="11">
        <f t="shared" si="32"/>
        <v>0.0714285714285714</v>
      </c>
      <c r="L29" s="30">
        <f t="shared" si="33"/>
        <v>1.64809659002757</v>
      </c>
      <c r="S29" s="28">
        <v>43868</v>
      </c>
      <c r="T29" s="10">
        <v>0</v>
      </c>
      <c r="U29" s="10">
        <f t="shared" si="34"/>
        <v>0</v>
      </c>
      <c r="V29" s="10">
        <f t="shared" si="35"/>
        <v>71.8166246131359</v>
      </c>
      <c r="W29" s="10">
        <f t="shared" si="36"/>
        <v>71.8166246131359</v>
      </c>
      <c r="X29" s="10">
        <f t="shared" si="37"/>
        <v>1669.3411715889</v>
      </c>
      <c r="Y29" s="10">
        <f t="shared" si="38"/>
        <v>806.081905478733</v>
      </c>
      <c r="Z29" s="10">
        <f t="shared" si="39"/>
        <v>56.481944681969</v>
      </c>
      <c r="AA29" s="29">
        <f>SUM(Z$2:Z29)</f>
        <v>863.259266110172</v>
      </c>
      <c r="AB29" s="11">
        <f t="shared" si="40"/>
        <v>0.0908212160509388</v>
      </c>
      <c r="AC29" s="11">
        <f t="shared" si="41"/>
        <v>0.0714285714285714</v>
      </c>
      <c r="AD29" s="30">
        <f t="shared" si="42"/>
        <v>1.27149702471314</v>
      </c>
      <c r="AE29" s="31">
        <v>22</v>
      </c>
      <c r="AK29" s="28">
        <v>43868</v>
      </c>
      <c r="AL29" s="10">
        <v>0</v>
      </c>
      <c r="AM29" s="10">
        <f t="shared" si="43"/>
        <v>0</v>
      </c>
      <c r="AN29" s="10">
        <f t="shared" si="44"/>
        <v>34.9702548004968</v>
      </c>
      <c r="AO29" s="10">
        <f t="shared" si="45"/>
        <v>34.9702548004968</v>
      </c>
      <c r="AP29" s="10">
        <f t="shared" si="46"/>
        <v>1281.43061993574</v>
      </c>
      <c r="AQ29" s="10">
        <f t="shared" si="47"/>
        <v>543.354850692764</v>
      </c>
      <c r="AR29" s="10">
        <f t="shared" si="48"/>
        <v>39.1065073763282</v>
      </c>
      <c r="AS29" s="29">
        <f>SUM(AR$2:AR29)</f>
        <v>738.07576924298</v>
      </c>
      <c r="AT29" s="11">
        <f t="shared" si="49"/>
        <v>0.0638736494378077</v>
      </c>
      <c r="AU29" s="11">
        <f t="shared" si="50"/>
        <v>0.0714285714285714</v>
      </c>
      <c r="AV29" s="30">
        <f t="shared" si="51"/>
        <v>0.894231092129308</v>
      </c>
      <c r="AW29" s="31">
        <v>22</v>
      </c>
    </row>
    <row r="30" spans="1:49">
      <c r="A30" s="28">
        <v>43869</v>
      </c>
      <c r="B30" s="10">
        <v>0</v>
      </c>
      <c r="C30" s="10">
        <f t="shared" si="25"/>
        <v>0</v>
      </c>
      <c r="D30" s="10">
        <f t="shared" si="26"/>
        <v>137.690664942237</v>
      </c>
      <c r="E30" s="10">
        <f t="shared" si="27"/>
        <v>137.690664942237</v>
      </c>
      <c r="F30" s="10">
        <f t="shared" si="28"/>
        <v>2318.53573606023</v>
      </c>
      <c r="G30" s="10">
        <f t="shared" si="29"/>
        <v>1223.77909876342</v>
      </c>
      <c r="H30" s="10">
        <f t="shared" si="30"/>
        <v>83.5452641400909</v>
      </c>
      <c r="I30" s="29">
        <f>SUM(H$2:H30)</f>
        <v>1094.75663729681</v>
      </c>
      <c r="J30" s="11">
        <f t="shared" si="31"/>
        <v>0.117721185001969</v>
      </c>
      <c r="K30" s="11">
        <f t="shared" si="32"/>
        <v>0.0714285714285714</v>
      </c>
      <c r="L30" s="30">
        <f t="shared" si="33"/>
        <v>1.64809659002757</v>
      </c>
      <c r="S30" s="28">
        <v>43869</v>
      </c>
      <c r="T30" s="10">
        <v>0</v>
      </c>
      <c r="U30" s="10">
        <f t="shared" si="34"/>
        <v>0</v>
      </c>
      <c r="V30" s="10">
        <f t="shared" si="35"/>
        <v>73.2093388922364</v>
      </c>
      <c r="W30" s="10">
        <f t="shared" si="36"/>
        <v>73.2093388922364</v>
      </c>
      <c r="X30" s="10">
        <f t="shared" si="37"/>
        <v>1742.55051048114</v>
      </c>
      <c r="Y30" s="10">
        <f t="shared" si="38"/>
        <v>821.713965408203</v>
      </c>
      <c r="Z30" s="10">
        <f t="shared" si="39"/>
        <v>57.5772789627666</v>
      </c>
      <c r="AA30" s="29">
        <f>SUM(Z$2:Z30)</f>
        <v>920.836545072939</v>
      </c>
      <c r="AB30" s="11">
        <f t="shared" si="40"/>
        <v>0.0908212160509388</v>
      </c>
      <c r="AC30" s="11">
        <f t="shared" si="41"/>
        <v>0.0714285714285714</v>
      </c>
      <c r="AD30" s="30">
        <f t="shared" si="42"/>
        <v>1.27149702471314</v>
      </c>
      <c r="AE30" s="31">
        <v>23</v>
      </c>
      <c r="AK30" s="28">
        <v>43869</v>
      </c>
      <c r="AL30" s="10">
        <v>0</v>
      </c>
      <c r="AM30" s="10">
        <f t="shared" si="43"/>
        <v>0</v>
      </c>
      <c r="AN30" s="10">
        <f t="shared" si="44"/>
        <v>34.7060572534819</v>
      </c>
      <c r="AO30" s="10">
        <f t="shared" si="45"/>
        <v>34.7060572534819</v>
      </c>
      <c r="AP30" s="10">
        <f t="shared" si="46"/>
        <v>1316.13667718923</v>
      </c>
      <c r="AQ30" s="10">
        <f t="shared" si="47"/>
        <v>539.249847182477</v>
      </c>
      <c r="AR30" s="10">
        <f t="shared" si="48"/>
        <v>38.8110607637688</v>
      </c>
      <c r="AS30" s="29">
        <f>SUM(AR$2:AR30)</f>
        <v>776.886830006749</v>
      </c>
      <c r="AT30" s="11">
        <f t="shared" si="49"/>
        <v>0.0638736494378077</v>
      </c>
      <c r="AU30" s="11">
        <f t="shared" si="50"/>
        <v>0.0714285714285714</v>
      </c>
      <c r="AV30" s="30">
        <f t="shared" si="51"/>
        <v>0.894231092129308</v>
      </c>
      <c r="AW30" s="31">
        <v>23</v>
      </c>
    </row>
    <row r="31" spans="1:49">
      <c r="A31" s="28">
        <v>43870</v>
      </c>
      <c r="B31" s="10">
        <v>0</v>
      </c>
      <c r="C31" s="10">
        <f t="shared" si="25"/>
        <v>0</v>
      </c>
      <c r="D31" s="10">
        <f t="shared" si="26"/>
        <v>144.064725687072</v>
      </c>
      <c r="E31" s="10">
        <f t="shared" si="27"/>
        <v>144.064725687072</v>
      </c>
      <c r="F31" s="10">
        <f t="shared" si="28"/>
        <v>2462.6004617473</v>
      </c>
      <c r="G31" s="10">
        <f t="shared" si="29"/>
        <v>1280.43103168167</v>
      </c>
      <c r="H31" s="10">
        <f t="shared" si="30"/>
        <v>87.4127927688156</v>
      </c>
      <c r="I31" s="29">
        <f>SUM(H$2:H31)</f>
        <v>1182.16943006563</v>
      </c>
      <c r="J31" s="11">
        <f t="shared" si="31"/>
        <v>0.117721185001969</v>
      </c>
      <c r="K31" s="11">
        <f t="shared" si="32"/>
        <v>0.0714285714285714</v>
      </c>
      <c r="L31" s="30">
        <f t="shared" si="33"/>
        <v>1.64809659002757</v>
      </c>
      <c r="S31" s="28">
        <v>43870</v>
      </c>
      <c r="T31" s="10">
        <v>0</v>
      </c>
      <c r="U31" s="10">
        <f t="shared" si="34"/>
        <v>0</v>
      </c>
      <c r="V31" s="10">
        <f t="shared" si="35"/>
        <v>74.629061584412</v>
      </c>
      <c r="W31" s="10">
        <f t="shared" si="36"/>
        <v>74.629061584412</v>
      </c>
      <c r="X31" s="10">
        <f t="shared" si="37"/>
        <v>1817.17957206555</v>
      </c>
      <c r="Y31" s="10">
        <f t="shared" si="38"/>
        <v>837.6491723206</v>
      </c>
      <c r="Z31" s="10">
        <f t="shared" si="39"/>
        <v>58.6938546720145</v>
      </c>
      <c r="AA31" s="29">
        <f>SUM(Z$2:Z31)</f>
        <v>979.530399744953</v>
      </c>
      <c r="AB31" s="11">
        <f t="shared" si="40"/>
        <v>0.0908212160509388</v>
      </c>
      <c r="AC31" s="11">
        <f t="shared" si="41"/>
        <v>0.0714285714285714</v>
      </c>
      <c r="AD31" s="30">
        <f t="shared" si="42"/>
        <v>1.27149702471314</v>
      </c>
      <c r="AE31" s="31">
        <v>24</v>
      </c>
      <c r="AK31" s="28">
        <v>43870</v>
      </c>
      <c r="AL31" s="10">
        <v>0</v>
      </c>
      <c r="AM31" s="10">
        <f t="shared" si="43"/>
        <v>0</v>
      </c>
      <c r="AN31" s="10">
        <f t="shared" si="44"/>
        <v>34.4438556983249</v>
      </c>
      <c r="AO31" s="10">
        <f t="shared" si="45"/>
        <v>34.4438556983249</v>
      </c>
      <c r="AP31" s="10">
        <f t="shared" si="46"/>
        <v>1350.58053288755</v>
      </c>
      <c r="AQ31" s="10">
        <f t="shared" si="47"/>
        <v>535.175856653482</v>
      </c>
      <c r="AR31" s="10">
        <f t="shared" si="48"/>
        <v>38.5178462273198</v>
      </c>
      <c r="AS31" s="29">
        <f>SUM(AR$2:AR31)</f>
        <v>815.404676234068</v>
      </c>
      <c r="AT31" s="11">
        <f t="shared" si="49"/>
        <v>0.0638736494378077</v>
      </c>
      <c r="AU31" s="11">
        <f t="shared" si="50"/>
        <v>0.0714285714285714</v>
      </c>
      <c r="AV31" s="30">
        <f t="shared" si="51"/>
        <v>0.894231092129308</v>
      </c>
      <c r="AW31" s="31">
        <v>24</v>
      </c>
    </row>
    <row r="32" spans="1:49">
      <c r="A32" s="28">
        <v>43871</v>
      </c>
      <c r="B32" s="10">
        <v>0</v>
      </c>
      <c r="C32" s="10">
        <f t="shared" si="25"/>
        <v>0</v>
      </c>
      <c r="D32" s="10">
        <f t="shared" si="26"/>
        <v>150.733858362861</v>
      </c>
      <c r="E32" s="10">
        <f t="shared" si="27"/>
        <v>150.733858362861</v>
      </c>
      <c r="F32" s="10">
        <f t="shared" si="28"/>
        <v>2613.33432011016</v>
      </c>
      <c r="G32" s="10">
        <f t="shared" si="29"/>
        <v>1339.7055306387</v>
      </c>
      <c r="H32" s="10">
        <f t="shared" si="30"/>
        <v>91.4593594058339</v>
      </c>
      <c r="I32" s="29">
        <f>SUM(H$2:H32)</f>
        <v>1273.62878947146</v>
      </c>
      <c r="J32" s="11">
        <f t="shared" si="31"/>
        <v>0.117721185001969</v>
      </c>
      <c r="K32" s="11">
        <f t="shared" si="32"/>
        <v>0.0714285714285714</v>
      </c>
      <c r="L32" s="30">
        <f t="shared" si="33"/>
        <v>1.64809659002757</v>
      </c>
      <c r="S32" s="28">
        <v>43871</v>
      </c>
      <c r="T32" s="10">
        <v>0</v>
      </c>
      <c r="U32" s="10">
        <f t="shared" si="34"/>
        <v>0</v>
      </c>
      <c r="V32" s="10">
        <f t="shared" si="35"/>
        <v>76.0763164542193</v>
      </c>
      <c r="W32" s="10">
        <f t="shared" si="36"/>
        <v>76.0763164542193</v>
      </c>
      <c r="X32" s="10">
        <f t="shared" si="37"/>
        <v>1893.25588851977</v>
      </c>
      <c r="Y32" s="10">
        <f t="shared" si="38"/>
        <v>853.893405037634</v>
      </c>
      <c r="Z32" s="10">
        <f t="shared" si="39"/>
        <v>59.8320837371857</v>
      </c>
      <c r="AA32" s="29">
        <f>SUM(Z$2:Z32)</f>
        <v>1039.36248348214</v>
      </c>
      <c r="AB32" s="11">
        <f t="shared" si="40"/>
        <v>0.0908212160509388</v>
      </c>
      <c r="AC32" s="11">
        <f t="shared" si="41"/>
        <v>0.0714285714285714</v>
      </c>
      <c r="AD32" s="30">
        <f t="shared" si="42"/>
        <v>1.27149702471314</v>
      </c>
      <c r="AE32" s="31">
        <v>25</v>
      </c>
      <c r="AK32" s="28">
        <v>43871</v>
      </c>
      <c r="AL32" s="10">
        <v>0</v>
      </c>
      <c r="AM32" s="10">
        <f t="shared" si="43"/>
        <v>0</v>
      </c>
      <c r="AN32" s="10">
        <f t="shared" si="44"/>
        <v>34.183635055463</v>
      </c>
      <c r="AO32" s="10">
        <f t="shared" si="45"/>
        <v>34.183635055463</v>
      </c>
      <c r="AP32" s="10">
        <f t="shared" si="46"/>
        <v>1384.76416794301</v>
      </c>
      <c r="AQ32" s="10">
        <f t="shared" si="47"/>
        <v>531.132644805125</v>
      </c>
      <c r="AR32" s="10">
        <f t="shared" si="48"/>
        <v>38.2268469038201</v>
      </c>
      <c r="AS32" s="29">
        <f>SUM(AR$2:AR32)</f>
        <v>853.631523137889</v>
      </c>
      <c r="AT32" s="11">
        <f t="shared" si="49"/>
        <v>0.0638736494378077</v>
      </c>
      <c r="AU32" s="11">
        <f t="shared" si="50"/>
        <v>0.0714285714285714</v>
      </c>
      <c r="AV32" s="30">
        <f t="shared" si="51"/>
        <v>0.894231092129308</v>
      </c>
      <c r="AW32" s="31">
        <v>25</v>
      </c>
    </row>
    <row r="33" spans="1:49">
      <c r="A33" s="28">
        <v>43872</v>
      </c>
      <c r="B33" s="10">
        <v>0</v>
      </c>
      <c r="C33" s="10">
        <f t="shared" si="25"/>
        <v>0</v>
      </c>
      <c r="D33" s="10">
        <f t="shared" si="26"/>
        <v>157.71172262048</v>
      </c>
      <c r="E33" s="10">
        <f t="shared" si="27"/>
        <v>157.71172262048</v>
      </c>
      <c r="F33" s="10">
        <f t="shared" si="28"/>
        <v>2771.04604273064</v>
      </c>
      <c r="G33" s="10">
        <f t="shared" si="29"/>
        <v>1401.7240010707</v>
      </c>
      <c r="H33" s="10">
        <f t="shared" si="30"/>
        <v>95.6932521884787</v>
      </c>
      <c r="I33" s="29">
        <f>SUM(H$2:H33)</f>
        <v>1369.32204165994</v>
      </c>
      <c r="J33" s="11">
        <f t="shared" si="31"/>
        <v>0.117721185001969</v>
      </c>
      <c r="K33" s="11">
        <f t="shared" si="32"/>
        <v>0.0714285714285714</v>
      </c>
      <c r="L33" s="30">
        <f t="shared" si="33"/>
        <v>1.64809659002757</v>
      </c>
      <c r="S33" s="28">
        <v>43872</v>
      </c>
      <c r="T33" s="10">
        <v>0</v>
      </c>
      <c r="U33" s="10">
        <f t="shared" si="34"/>
        <v>0</v>
      </c>
      <c r="V33" s="10">
        <f t="shared" si="35"/>
        <v>77.5516374233947</v>
      </c>
      <c r="W33" s="10">
        <f t="shared" si="36"/>
        <v>77.5516374233947</v>
      </c>
      <c r="X33" s="10">
        <f t="shared" si="37"/>
        <v>1970.80752594317</v>
      </c>
      <c r="Y33" s="10">
        <f t="shared" si="38"/>
        <v>870.452656386912</v>
      </c>
      <c r="Z33" s="10">
        <f t="shared" si="39"/>
        <v>60.9923860741167</v>
      </c>
      <c r="AA33" s="29">
        <f>SUM(Z$2:Z33)</f>
        <v>1100.35486955626</v>
      </c>
      <c r="AB33" s="11">
        <f t="shared" si="40"/>
        <v>0.0908212160509388</v>
      </c>
      <c r="AC33" s="11">
        <f t="shared" si="41"/>
        <v>0.0714285714285714</v>
      </c>
      <c r="AD33" s="30">
        <f t="shared" si="42"/>
        <v>1.27149702471314</v>
      </c>
      <c r="AE33" s="31">
        <v>26</v>
      </c>
      <c r="AK33" s="28">
        <v>43872</v>
      </c>
      <c r="AL33" s="10">
        <v>0</v>
      </c>
      <c r="AM33" s="10">
        <f t="shared" si="43"/>
        <v>0</v>
      </c>
      <c r="AN33" s="10">
        <f t="shared" si="44"/>
        <v>33.9253803592582</v>
      </c>
      <c r="AO33" s="10">
        <f t="shared" si="45"/>
        <v>33.9253803592582</v>
      </c>
      <c r="AP33" s="10">
        <f t="shared" si="46"/>
        <v>1418.68954830227</v>
      </c>
      <c r="AQ33" s="10">
        <f t="shared" si="47"/>
        <v>527.119979106874</v>
      </c>
      <c r="AR33" s="10">
        <f t="shared" si="48"/>
        <v>37.9380460575089</v>
      </c>
      <c r="AS33" s="29">
        <f>SUM(AR$2:AR33)</f>
        <v>891.569569195397</v>
      </c>
      <c r="AT33" s="11">
        <f t="shared" si="49"/>
        <v>0.0638736494378077</v>
      </c>
      <c r="AU33" s="11">
        <f t="shared" si="50"/>
        <v>0.0714285714285714</v>
      </c>
      <c r="AV33" s="30">
        <f t="shared" si="51"/>
        <v>0.894231092129308</v>
      </c>
      <c r="AW33" s="31">
        <v>26</v>
      </c>
    </row>
    <row r="34" spans="1:49">
      <c r="A34" s="28">
        <v>43873</v>
      </c>
      <c r="B34" s="10">
        <v>0</v>
      </c>
      <c r="C34" s="10">
        <f t="shared" si="25"/>
        <v>0</v>
      </c>
      <c r="D34" s="10">
        <f t="shared" si="26"/>
        <v>165.012610451745</v>
      </c>
      <c r="E34" s="10">
        <f t="shared" si="27"/>
        <v>165.012610451745</v>
      </c>
      <c r="F34" s="10">
        <f t="shared" si="28"/>
        <v>2936.05865318239</v>
      </c>
      <c r="G34" s="10">
        <f t="shared" si="29"/>
        <v>1466.61346858883</v>
      </c>
      <c r="H34" s="10">
        <f t="shared" si="30"/>
        <v>100.123142933622</v>
      </c>
      <c r="I34" s="29">
        <f>SUM(H$2:H34)</f>
        <v>1469.44518459356</v>
      </c>
      <c r="J34" s="11">
        <f t="shared" si="31"/>
        <v>0.117721185001969</v>
      </c>
      <c r="K34" s="11">
        <f t="shared" si="32"/>
        <v>0.0714285714285714</v>
      </c>
      <c r="L34" s="30">
        <f t="shared" si="33"/>
        <v>1.64809659002757</v>
      </c>
      <c r="S34" s="28">
        <v>43873</v>
      </c>
      <c r="T34" s="10">
        <v>0</v>
      </c>
      <c r="U34" s="10">
        <f t="shared" si="34"/>
        <v>0</v>
      </c>
      <c r="V34" s="10">
        <f t="shared" si="35"/>
        <v>79.0555687678293</v>
      </c>
      <c r="W34" s="10">
        <f t="shared" si="36"/>
        <v>79.0555687678293</v>
      </c>
      <c r="X34" s="10">
        <f t="shared" si="37"/>
        <v>2049.863094711</v>
      </c>
      <c r="Y34" s="10">
        <f t="shared" si="38"/>
        <v>887.333035412819</v>
      </c>
      <c r="Z34" s="10">
        <f t="shared" si="39"/>
        <v>62.1751897419223</v>
      </c>
      <c r="AA34" s="29">
        <f>SUM(Z$2:Z34)</f>
        <v>1162.53005929818</v>
      </c>
      <c r="AB34" s="11">
        <f t="shared" si="40"/>
        <v>0.0908212160509388</v>
      </c>
      <c r="AC34" s="11">
        <f t="shared" si="41"/>
        <v>0.0714285714285714</v>
      </c>
      <c r="AD34" s="30">
        <f t="shared" si="42"/>
        <v>1.27149702471314</v>
      </c>
      <c r="AE34" s="31">
        <v>27</v>
      </c>
      <c r="AK34" s="28">
        <v>43873</v>
      </c>
      <c r="AL34" s="10">
        <v>0</v>
      </c>
      <c r="AM34" s="10">
        <f t="shared" si="43"/>
        <v>0</v>
      </c>
      <c r="AN34" s="10">
        <f t="shared" si="44"/>
        <v>33.669076757137</v>
      </c>
      <c r="AO34" s="10">
        <f t="shared" si="45"/>
        <v>33.669076757137</v>
      </c>
      <c r="AP34" s="10">
        <f t="shared" si="46"/>
        <v>1452.35862505941</v>
      </c>
      <c r="AQ34" s="10">
        <f t="shared" si="47"/>
        <v>523.137628784949</v>
      </c>
      <c r="AR34" s="10">
        <f t="shared" si="48"/>
        <v>37.6514270790624</v>
      </c>
      <c r="AS34" s="29">
        <f>SUM(AR$2:AR34)</f>
        <v>929.22099627446</v>
      </c>
      <c r="AT34" s="11">
        <f t="shared" si="49"/>
        <v>0.0638736494378077</v>
      </c>
      <c r="AU34" s="11">
        <f t="shared" si="50"/>
        <v>0.0714285714285714</v>
      </c>
      <c r="AV34" s="30">
        <f t="shared" si="51"/>
        <v>0.894231092129308</v>
      </c>
      <c r="AW34" s="31">
        <v>27</v>
      </c>
    </row>
    <row r="35" spans="1:49">
      <c r="A35" s="28">
        <v>43874</v>
      </c>
      <c r="B35" s="10">
        <v>0</v>
      </c>
      <c r="C35" s="10">
        <f t="shared" si="25"/>
        <v>0</v>
      </c>
      <c r="D35" s="10">
        <f t="shared" si="26"/>
        <v>172.651475462125</v>
      </c>
      <c r="E35" s="10">
        <f t="shared" si="27"/>
        <v>172.651475462125</v>
      </c>
      <c r="F35" s="10">
        <f t="shared" si="28"/>
        <v>3108.71012864451</v>
      </c>
      <c r="G35" s="10">
        <f t="shared" si="29"/>
        <v>1534.50683915175</v>
      </c>
      <c r="H35" s="10">
        <f t="shared" si="30"/>
        <v>104.758104899202</v>
      </c>
      <c r="I35" s="29">
        <f>SUM(H$2:H35)</f>
        <v>1574.20328949276</v>
      </c>
      <c r="J35" s="11">
        <f t="shared" si="31"/>
        <v>0.117721185001969</v>
      </c>
      <c r="K35" s="11">
        <f t="shared" si="32"/>
        <v>0.0714285714285714</v>
      </c>
      <c r="L35" s="30">
        <f t="shared" si="33"/>
        <v>1.64809659002757</v>
      </c>
      <c r="S35" s="28">
        <v>43874</v>
      </c>
      <c r="T35" s="10">
        <v>0</v>
      </c>
      <c r="U35" s="10">
        <f t="shared" si="34"/>
        <v>0</v>
      </c>
      <c r="V35" s="10">
        <f t="shared" si="35"/>
        <v>80.5886653183629</v>
      </c>
      <c r="W35" s="10">
        <f t="shared" si="36"/>
        <v>80.5886653183629</v>
      </c>
      <c r="X35" s="10">
        <f t="shared" si="37"/>
        <v>2130.45176002936</v>
      </c>
      <c r="Y35" s="10">
        <f t="shared" si="38"/>
        <v>904.540769630266</v>
      </c>
      <c r="Z35" s="10">
        <f t="shared" si="39"/>
        <v>63.3809311009156</v>
      </c>
      <c r="AA35" s="29">
        <f>SUM(Z$2:Z35)</f>
        <v>1225.91099039909</v>
      </c>
      <c r="AB35" s="11">
        <f t="shared" si="40"/>
        <v>0.0908212160509388</v>
      </c>
      <c r="AC35" s="11">
        <f t="shared" si="41"/>
        <v>0.0714285714285714</v>
      </c>
      <c r="AD35" s="30">
        <f t="shared" si="42"/>
        <v>1.27149702471314</v>
      </c>
      <c r="AE35" s="31">
        <v>28</v>
      </c>
      <c r="AK35" s="28">
        <v>43874</v>
      </c>
      <c r="AL35" s="10">
        <v>0</v>
      </c>
      <c r="AM35" s="10">
        <f t="shared" si="43"/>
        <v>0</v>
      </c>
      <c r="AN35" s="10">
        <f t="shared" si="44"/>
        <v>33.4147095087358</v>
      </c>
      <c r="AO35" s="10">
        <f t="shared" si="45"/>
        <v>33.4147095087358</v>
      </c>
      <c r="AP35" s="10">
        <f t="shared" si="46"/>
        <v>1485.77333456814</v>
      </c>
      <c r="AQ35" s="10">
        <f t="shared" si="47"/>
        <v>519.185364809045</v>
      </c>
      <c r="AR35" s="10">
        <f t="shared" si="48"/>
        <v>37.3669734846392</v>
      </c>
      <c r="AS35" s="29">
        <f>SUM(AR$2:AR35)</f>
        <v>966.587969759099</v>
      </c>
      <c r="AT35" s="11">
        <f t="shared" si="49"/>
        <v>0.0638736494378077</v>
      </c>
      <c r="AU35" s="11">
        <f t="shared" si="50"/>
        <v>0.0714285714285714</v>
      </c>
      <c r="AV35" s="30">
        <f t="shared" si="51"/>
        <v>0.894231092129308</v>
      </c>
      <c r="AW35" s="31">
        <v>28</v>
      </c>
    </row>
    <row r="36" spans="1:49">
      <c r="A36" s="28">
        <v>43875</v>
      </c>
      <c r="B36" s="10">
        <v>0</v>
      </c>
      <c r="C36" s="10">
        <f t="shared" si="25"/>
        <v>0</v>
      </c>
      <c r="D36" s="10">
        <f t="shared" si="26"/>
        <v>180.64396349857</v>
      </c>
      <c r="E36" s="10">
        <f t="shared" si="27"/>
        <v>180.64396349857</v>
      </c>
      <c r="F36" s="10">
        <f t="shared" si="28"/>
        <v>3289.35409214308</v>
      </c>
      <c r="G36" s="10">
        <f t="shared" si="29"/>
        <v>1605.54317128234</v>
      </c>
      <c r="H36" s="10">
        <f t="shared" si="30"/>
        <v>109.607631367982</v>
      </c>
      <c r="I36" s="29">
        <f>SUM(H$2:H36)</f>
        <v>1683.81092086075</v>
      </c>
      <c r="J36" s="11">
        <f t="shared" si="31"/>
        <v>0.117721185001969</v>
      </c>
      <c r="K36" s="11">
        <f t="shared" si="32"/>
        <v>0.0714285714285714</v>
      </c>
      <c r="L36" s="30">
        <f t="shared" si="33"/>
        <v>1.64809659002757</v>
      </c>
      <c r="S36" s="28">
        <v>43875</v>
      </c>
      <c r="T36" s="10">
        <v>0</v>
      </c>
      <c r="U36" s="10">
        <f t="shared" si="34"/>
        <v>0</v>
      </c>
      <c r="V36" s="10">
        <f t="shared" si="35"/>
        <v>82.1514926654728</v>
      </c>
      <c r="W36" s="10">
        <f t="shared" si="36"/>
        <v>82.1514926654728</v>
      </c>
      <c r="X36" s="10">
        <f t="shared" si="37"/>
        <v>2212.60325269483</v>
      </c>
      <c r="Y36" s="10">
        <f t="shared" si="38"/>
        <v>922.082207322148</v>
      </c>
      <c r="Z36" s="10">
        <f t="shared" si="39"/>
        <v>64.6100549735904</v>
      </c>
      <c r="AA36" s="29">
        <f>SUM(Z$2:Z36)</f>
        <v>1290.52104537268</v>
      </c>
      <c r="AB36" s="11">
        <f t="shared" si="40"/>
        <v>0.0908212160509388</v>
      </c>
      <c r="AC36" s="11">
        <f t="shared" si="41"/>
        <v>0.0714285714285714</v>
      </c>
      <c r="AD36" s="30">
        <f t="shared" si="42"/>
        <v>1.27149702471314</v>
      </c>
      <c r="AE36" s="31">
        <v>29</v>
      </c>
      <c r="AK36" s="28">
        <v>43875</v>
      </c>
      <c r="AL36" s="10">
        <v>0</v>
      </c>
      <c r="AM36" s="10">
        <f t="shared" si="43"/>
        <v>0</v>
      </c>
      <c r="AN36" s="10">
        <f t="shared" si="44"/>
        <v>33.1622639850533</v>
      </c>
      <c r="AO36" s="10">
        <f t="shared" si="45"/>
        <v>33.1622639850533</v>
      </c>
      <c r="AP36" s="10">
        <f t="shared" si="46"/>
        <v>1518.9355985532</v>
      </c>
      <c r="AQ36" s="10">
        <f t="shared" si="47"/>
        <v>515.262959879167</v>
      </c>
      <c r="AR36" s="10">
        <f t="shared" si="48"/>
        <v>37.0846689149318</v>
      </c>
      <c r="AS36" s="29">
        <f>SUM(AR$2:AR36)</f>
        <v>1003.67263867403</v>
      </c>
      <c r="AT36" s="11">
        <f t="shared" si="49"/>
        <v>0.0638736494378077</v>
      </c>
      <c r="AU36" s="11">
        <f t="shared" si="50"/>
        <v>0.0714285714285714</v>
      </c>
      <c r="AV36" s="30">
        <f t="shared" si="51"/>
        <v>0.894231092129308</v>
      </c>
      <c r="AW36" s="31">
        <v>29</v>
      </c>
    </row>
    <row r="37" spans="1:49">
      <c r="A37" s="28">
        <v>43876</v>
      </c>
      <c r="B37" s="10">
        <v>0</v>
      </c>
      <c r="C37" s="10">
        <f t="shared" si="25"/>
        <v>0</v>
      </c>
      <c r="D37" s="10">
        <f t="shared" si="26"/>
        <v>189.006444695177</v>
      </c>
      <c r="E37" s="10">
        <f t="shared" si="27"/>
        <v>189.006444695177</v>
      </c>
      <c r="F37" s="10">
        <f t="shared" si="28"/>
        <v>3478.36053683826</v>
      </c>
      <c r="G37" s="10">
        <f t="shared" si="29"/>
        <v>1679.86796088592</v>
      </c>
      <c r="H37" s="10">
        <f t="shared" si="30"/>
        <v>114.681655091596</v>
      </c>
      <c r="I37" s="29">
        <f>SUM(H$2:H37)</f>
        <v>1798.49257595234</v>
      </c>
      <c r="J37" s="11">
        <f t="shared" si="31"/>
        <v>0.117721185001969</v>
      </c>
      <c r="K37" s="11">
        <f t="shared" si="32"/>
        <v>0.0714285714285714</v>
      </c>
      <c r="L37" s="30">
        <f t="shared" si="33"/>
        <v>1.64809659002757</v>
      </c>
      <c r="S37" s="28">
        <v>43876</v>
      </c>
      <c r="T37" s="10">
        <v>0</v>
      </c>
      <c r="U37" s="10">
        <f t="shared" si="34"/>
        <v>0</v>
      </c>
      <c r="V37" s="10">
        <f t="shared" si="35"/>
        <v>83.7446273679314</v>
      </c>
      <c r="W37" s="10">
        <f t="shared" si="36"/>
        <v>83.7446273679314</v>
      </c>
      <c r="X37" s="10">
        <f t="shared" si="37"/>
        <v>2296.34788006276</v>
      </c>
      <c r="Y37" s="10">
        <f t="shared" si="38"/>
        <v>939.963819881355</v>
      </c>
      <c r="Z37" s="10">
        <f t="shared" si="39"/>
        <v>65.8630148087249</v>
      </c>
      <c r="AA37" s="29">
        <f>SUM(Z$2:Z37)</f>
        <v>1356.38406018141</v>
      </c>
      <c r="AB37" s="11">
        <f t="shared" si="40"/>
        <v>0.0908212160509388</v>
      </c>
      <c r="AC37" s="11">
        <f t="shared" si="41"/>
        <v>0.0714285714285714</v>
      </c>
      <c r="AD37" s="30">
        <f t="shared" si="42"/>
        <v>1.27149702471314</v>
      </c>
      <c r="AE37" s="31">
        <v>30</v>
      </c>
      <c r="AK37" s="28">
        <v>43876</v>
      </c>
      <c r="AL37" s="10">
        <v>0</v>
      </c>
      <c r="AM37" s="10">
        <f t="shared" si="43"/>
        <v>0</v>
      </c>
      <c r="AN37" s="10">
        <f t="shared" si="44"/>
        <v>32.9117256676091</v>
      </c>
      <c r="AO37" s="10">
        <f t="shared" si="45"/>
        <v>32.9117256676091</v>
      </c>
      <c r="AP37" s="10">
        <f t="shared" si="46"/>
        <v>1551.84732422081</v>
      </c>
      <c r="AQ37" s="10">
        <f t="shared" si="47"/>
        <v>511.370188412549</v>
      </c>
      <c r="AR37" s="10">
        <f t="shared" si="48"/>
        <v>36.8044971342262</v>
      </c>
      <c r="AS37" s="29">
        <f>SUM(AR$2:AR37)</f>
        <v>1040.47713580826</v>
      </c>
      <c r="AT37" s="11">
        <f t="shared" si="49"/>
        <v>0.0638736494378077</v>
      </c>
      <c r="AU37" s="11">
        <f t="shared" si="50"/>
        <v>0.0714285714285714</v>
      </c>
      <c r="AV37" s="30">
        <f t="shared" si="51"/>
        <v>0.894231092129308</v>
      </c>
      <c r="AW37" s="31">
        <v>30</v>
      </c>
    </row>
    <row r="38" spans="1:49">
      <c r="A38" s="28">
        <v>43877</v>
      </c>
      <c r="B38" s="10">
        <v>0</v>
      </c>
      <c r="C38" s="10">
        <f t="shared" si="25"/>
        <v>0</v>
      </c>
      <c r="D38" s="10">
        <f t="shared" si="26"/>
        <v>197.756047002332</v>
      </c>
      <c r="E38" s="10">
        <f t="shared" si="27"/>
        <v>197.756047002332</v>
      </c>
      <c r="F38" s="10">
        <f t="shared" si="28"/>
        <v>3676.11658384059</v>
      </c>
      <c r="G38" s="10">
        <f t="shared" si="29"/>
        <v>1757.63343925354</v>
      </c>
      <c r="H38" s="10">
        <f t="shared" si="30"/>
        <v>119.990568634708</v>
      </c>
      <c r="I38" s="29">
        <f>SUM(H$2:H38)</f>
        <v>1918.48314458705</v>
      </c>
      <c r="J38" s="11">
        <f t="shared" si="31"/>
        <v>0.117721185001969</v>
      </c>
      <c r="K38" s="11">
        <f t="shared" ref="K38:K51" si="52">$K$2</f>
        <v>0.0714285714285714</v>
      </c>
      <c r="L38" s="30">
        <f t="shared" si="33"/>
        <v>1.64809659002757</v>
      </c>
      <c r="S38" s="28">
        <v>43877</v>
      </c>
      <c r="T38" s="10">
        <v>0</v>
      </c>
      <c r="U38" s="10">
        <f t="shared" si="34"/>
        <v>0</v>
      </c>
      <c r="V38" s="10">
        <f t="shared" si="35"/>
        <v>85.3686571655102</v>
      </c>
      <c r="W38" s="10">
        <f t="shared" si="36"/>
        <v>85.3686571655102</v>
      </c>
      <c r="X38" s="10">
        <f t="shared" si="37"/>
        <v>2381.71653722827</v>
      </c>
      <c r="Y38" s="10">
        <f t="shared" si="38"/>
        <v>958.192204198197</v>
      </c>
      <c r="Z38" s="10">
        <f t="shared" si="39"/>
        <v>67.1402728486682</v>
      </c>
      <c r="AA38" s="29">
        <f>SUM(Z$2:Z38)</f>
        <v>1423.52433303008</v>
      </c>
      <c r="AB38" s="11">
        <f t="shared" si="40"/>
        <v>0.0908212160509388</v>
      </c>
      <c r="AC38" s="11">
        <f t="shared" ref="AC38:AC46" si="53">$K$2</f>
        <v>0.0714285714285714</v>
      </c>
      <c r="AD38" s="30">
        <f t="shared" si="42"/>
        <v>1.27149702471314</v>
      </c>
      <c r="AE38" s="31">
        <v>31</v>
      </c>
      <c r="AK38" s="28">
        <v>43877</v>
      </c>
      <c r="AL38" s="10">
        <v>0</v>
      </c>
      <c r="AM38" s="10">
        <f t="shared" si="43"/>
        <v>0</v>
      </c>
      <c r="AN38" s="10">
        <f t="shared" si="44"/>
        <v>32.6630801476089</v>
      </c>
      <c r="AO38" s="10">
        <f t="shared" si="45"/>
        <v>32.6630801476089</v>
      </c>
      <c r="AP38" s="10">
        <f t="shared" si="46"/>
        <v>1584.51040436842</v>
      </c>
      <c r="AQ38" s="10">
        <f t="shared" si="47"/>
        <v>507.506826530691</v>
      </c>
      <c r="AR38" s="10">
        <f t="shared" si="48"/>
        <v>36.5264420294678</v>
      </c>
      <c r="AS38" s="29">
        <f>SUM(AR$2:AR38)</f>
        <v>1077.00357783772</v>
      </c>
      <c r="AT38" s="11">
        <f t="shared" si="49"/>
        <v>0.0638736494378077</v>
      </c>
      <c r="AU38" s="11">
        <f t="shared" ref="AU38:AU51" si="54">$K$2</f>
        <v>0.0714285714285714</v>
      </c>
      <c r="AV38" s="30">
        <f t="shared" si="51"/>
        <v>0.894231092129308</v>
      </c>
      <c r="AW38" s="31">
        <v>31</v>
      </c>
    </row>
    <row r="39" spans="1:49">
      <c r="A39" s="28">
        <v>43878</v>
      </c>
      <c r="B39" s="10">
        <v>0</v>
      </c>
      <c r="C39" s="10">
        <f t="shared" si="25"/>
        <v>0</v>
      </c>
      <c r="D39" s="10">
        <f t="shared" si="26"/>
        <v>206.910691268014</v>
      </c>
      <c r="E39" s="10">
        <f t="shared" si="27"/>
        <v>206.910691268014</v>
      </c>
      <c r="F39" s="10">
        <f t="shared" si="28"/>
        <v>3883.02727510861</v>
      </c>
      <c r="G39" s="10">
        <f t="shared" si="29"/>
        <v>1838.99888486059</v>
      </c>
      <c r="H39" s="10">
        <f t="shared" si="30"/>
        <v>125.545245660967</v>
      </c>
      <c r="I39" s="29">
        <f>SUM(H$2:H39)</f>
        <v>2044.02839024802</v>
      </c>
      <c r="J39" s="11">
        <f t="shared" si="31"/>
        <v>0.117721185001969</v>
      </c>
      <c r="K39" s="11">
        <f t="shared" si="52"/>
        <v>0.0714285714285714</v>
      </c>
      <c r="L39" s="30">
        <f t="shared" si="33"/>
        <v>1.64809659002757</v>
      </c>
      <c r="S39" s="28">
        <v>43878</v>
      </c>
      <c r="T39" s="10">
        <v>0</v>
      </c>
      <c r="U39" s="10">
        <f t="shared" si="34"/>
        <v>0</v>
      </c>
      <c r="V39" s="10">
        <f t="shared" si="35"/>
        <v>87.0241811958097</v>
      </c>
      <c r="W39" s="10">
        <f t="shared" si="36"/>
        <v>87.0241811958097</v>
      </c>
      <c r="X39" s="10">
        <f t="shared" si="37"/>
        <v>2468.74071842408</v>
      </c>
      <c r="Y39" s="10">
        <f t="shared" si="38"/>
        <v>976.774085094136</v>
      </c>
      <c r="Z39" s="10">
        <f t="shared" si="39"/>
        <v>68.4423002998712</v>
      </c>
      <c r="AA39" s="29">
        <f>SUM(Z$2:Z39)</f>
        <v>1491.96663332995</v>
      </c>
      <c r="AB39" s="11">
        <f t="shared" si="40"/>
        <v>0.0908212160509388</v>
      </c>
      <c r="AC39" s="11">
        <f t="shared" si="53"/>
        <v>0.0714285714285714</v>
      </c>
      <c r="AD39" s="30">
        <f t="shared" si="42"/>
        <v>1.27149702471314</v>
      </c>
      <c r="AE39" s="31">
        <v>32</v>
      </c>
      <c r="AK39" s="28">
        <v>43878</v>
      </c>
      <c r="AL39" s="10">
        <v>0</v>
      </c>
      <c r="AM39" s="10">
        <f t="shared" si="43"/>
        <v>0</v>
      </c>
      <c r="AN39" s="10">
        <f t="shared" si="44"/>
        <v>32.4163131251156</v>
      </c>
      <c r="AO39" s="10">
        <f t="shared" si="45"/>
        <v>32.4163131251156</v>
      </c>
      <c r="AP39" s="10">
        <f t="shared" si="46"/>
        <v>1616.92671749353</v>
      </c>
      <c r="AQ39" s="10">
        <f t="shared" si="47"/>
        <v>503.672652046471</v>
      </c>
      <c r="AR39" s="10">
        <f t="shared" si="48"/>
        <v>36.250487609335</v>
      </c>
      <c r="AS39" s="29">
        <f>SUM(AR$2:AR39)</f>
        <v>1113.25406544706</v>
      </c>
      <c r="AT39" s="11">
        <f t="shared" si="49"/>
        <v>0.0638736494378077</v>
      </c>
      <c r="AU39" s="11">
        <f t="shared" si="54"/>
        <v>0.0714285714285714</v>
      </c>
      <c r="AV39" s="30">
        <f t="shared" si="51"/>
        <v>0.894231092129308</v>
      </c>
      <c r="AW39" s="31">
        <v>32</v>
      </c>
    </row>
    <row r="40" spans="1:49">
      <c r="A40" s="28">
        <v>43879</v>
      </c>
      <c r="B40" s="10">
        <v>0</v>
      </c>
      <c r="C40" s="10">
        <f t="shared" si="25"/>
        <v>0</v>
      </c>
      <c r="D40" s="10">
        <f t="shared" si="26"/>
        <v>216.489127943089</v>
      </c>
      <c r="E40" s="10">
        <f t="shared" si="27"/>
        <v>216.489127943089</v>
      </c>
      <c r="F40" s="10">
        <f t="shared" si="28"/>
        <v>4099.5164030517</v>
      </c>
      <c r="G40" s="10">
        <f t="shared" si="29"/>
        <v>1924.13094959935</v>
      </c>
      <c r="H40" s="10">
        <f t="shared" si="30"/>
        <v>131.357063204328</v>
      </c>
      <c r="I40" s="29">
        <f>SUM(H$2:H40)</f>
        <v>2175.38545345235</v>
      </c>
      <c r="J40" s="11">
        <f t="shared" si="31"/>
        <v>0.117721185001969</v>
      </c>
      <c r="K40" s="11">
        <f t="shared" si="52"/>
        <v>0.0714285714285714</v>
      </c>
      <c r="L40" s="30">
        <f t="shared" si="33"/>
        <v>1.64809659002757</v>
      </c>
      <c r="S40" s="28">
        <v>43879</v>
      </c>
      <c r="T40" s="10">
        <v>0</v>
      </c>
      <c r="U40" s="10">
        <f t="shared" si="34"/>
        <v>0</v>
      </c>
      <c r="V40" s="10">
        <f t="shared" si="35"/>
        <v>88.7118102152926</v>
      </c>
      <c r="W40" s="10">
        <f t="shared" si="36"/>
        <v>88.7118102152926</v>
      </c>
      <c r="X40" s="10">
        <f t="shared" si="37"/>
        <v>2557.45252863938</v>
      </c>
      <c r="Y40" s="10">
        <f t="shared" si="38"/>
        <v>995.716317802704</v>
      </c>
      <c r="Z40" s="10">
        <f t="shared" si="39"/>
        <v>69.769577506724</v>
      </c>
      <c r="AA40" s="29">
        <f>SUM(Z$2:Z40)</f>
        <v>1561.73621083667</v>
      </c>
      <c r="AB40" s="11">
        <f t="shared" si="40"/>
        <v>0.0908212160509388</v>
      </c>
      <c r="AC40" s="11">
        <f t="shared" si="53"/>
        <v>0.0714285714285714</v>
      </c>
      <c r="AD40" s="30">
        <f t="shared" si="42"/>
        <v>1.27149702471314</v>
      </c>
      <c r="AE40" s="31">
        <v>33</v>
      </c>
      <c r="AK40" s="28">
        <v>43879</v>
      </c>
      <c r="AL40" s="10">
        <v>0</v>
      </c>
      <c r="AM40" s="10">
        <f t="shared" si="43"/>
        <v>0</v>
      </c>
      <c r="AN40" s="10">
        <f t="shared" si="44"/>
        <v>32.1714104082272</v>
      </c>
      <c r="AO40" s="10">
        <f t="shared" si="45"/>
        <v>32.1714104082272</v>
      </c>
      <c r="AP40" s="10">
        <f t="shared" si="46"/>
        <v>1649.09812790176</v>
      </c>
      <c r="AQ40" s="10">
        <f t="shared" si="47"/>
        <v>499.867444451379</v>
      </c>
      <c r="AR40" s="10">
        <f t="shared" si="48"/>
        <v>35.9766180033194</v>
      </c>
      <c r="AS40" s="29">
        <f>SUM(AR$2:AR40)</f>
        <v>1149.23068345038</v>
      </c>
      <c r="AT40" s="11">
        <f t="shared" si="49"/>
        <v>0.0638736494378077</v>
      </c>
      <c r="AU40" s="11">
        <f t="shared" si="54"/>
        <v>0.0714285714285714</v>
      </c>
      <c r="AV40" s="30">
        <f t="shared" si="51"/>
        <v>0.894231092129308</v>
      </c>
      <c r="AW40" s="31">
        <v>33</v>
      </c>
    </row>
    <row r="41" spans="1:49">
      <c r="A41" s="28">
        <v>43880</v>
      </c>
      <c r="B41" s="10">
        <v>0</v>
      </c>
      <c r="C41" s="10">
        <f t="shared" si="25"/>
        <v>0</v>
      </c>
      <c r="D41" s="10">
        <f t="shared" si="26"/>
        <v>226.5109754858</v>
      </c>
      <c r="E41" s="10">
        <f t="shared" si="27"/>
        <v>226.5109754858</v>
      </c>
      <c r="F41" s="10">
        <f t="shared" si="28"/>
        <v>4326.0273785375</v>
      </c>
      <c r="G41" s="10">
        <f t="shared" si="29"/>
        <v>2013.20400011377</v>
      </c>
      <c r="H41" s="10">
        <f t="shared" si="30"/>
        <v>137.437924971382</v>
      </c>
      <c r="I41" s="29">
        <f>SUM(H$2:H41)</f>
        <v>2312.82337842373</v>
      </c>
      <c r="J41" s="11">
        <f t="shared" si="31"/>
        <v>0.117721185001969</v>
      </c>
      <c r="K41" s="11">
        <f t="shared" si="52"/>
        <v>0.0714285714285714</v>
      </c>
      <c r="L41" s="30">
        <f t="shared" si="33"/>
        <v>1.64809659002757</v>
      </c>
      <c r="S41" s="28">
        <v>43880</v>
      </c>
      <c r="T41" s="10">
        <v>0</v>
      </c>
      <c r="U41" s="10">
        <f t="shared" si="34"/>
        <v>0</v>
      </c>
      <c r="V41" s="10">
        <f t="shared" si="35"/>
        <v>90.4321668246046</v>
      </c>
      <c r="W41" s="10">
        <f t="shared" si="36"/>
        <v>90.4321668246046</v>
      </c>
      <c r="X41" s="10">
        <f t="shared" si="37"/>
        <v>2647.88469546398</v>
      </c>
      <c r="Y41" s="10">
        <f t="shared" si="38"/>
        <v>1015.02589049854</v>
      </c>
      <c r="Z41" s="10">
        <f t="shared" si="39"/>
        <v>71.1225941287646</v>
      </c>
      <c r="AA41" s="29">
        <f>SUM(Z$2:Z41)</f>
        <v>1632.85880496544</v>
      </c>
      <c r="AB41" s="11">
        <f t="shared" si="40"/>
        <v>0.0908212160509388</v>
      </c>
      <c r="AC41" s="11">
        <f t="shared" si="53"/>
        <v>0.0714285714285714</v>
      </c>
      <c r="AD41" s="30">
        <f t="shared" si="42"/>
        <v>1.27149702471314</v>
      </c>
      <c r="AE41" s="31">
        <v>34</v>
      </c>
      <c r="AK41" s="28">
        <v>43880</v>
      </c>
      <c r="AL41" s="10">
        <v>0</v>
      </c>
      <c r="AM41" s="10">
        <f t="shared" si="43"/>
        <v>0</v>
      </c>
      <c r="AN41" s="10">
        <f t="shared" si="44"/>
        <v>31.9283579122602</v>
      </c>
      <c r="AO41" s="10">
        <f t="shared" si="45"/>
        <v>31.9283579122602</v>
      </c>
      <c r="AP41" s="10">
        <f t="shared" si="46"/>
        <v>1681.02648581402</v>
      </c>
      <c r="AQ41" s="10">
        <f t="shared" si="47"/>
        <v>496.090984902827</v>
      </c>
      <c r="AR41" s="10">
        <f t="shared" si="48"/>
        <v>35.7048174608128</v>
      </c>
      <c r="AS41" s="29">
        <f>SUM(AR$2:AR41)</f>
        <v>1184.93550091119</v>
      </c>
      <c r="AT41" s="11">
        <f t="shared" si="49"/>
        <v>0.0638736494378077</v>
      </c>
      <c r="AU41" s="11">
        <f t="shared" si="54"/>
        <v>0.0714285714285714</v>
      </c>
      <c r="AV41" s="30">
        <f t="shared" si="51"/>
        <v>0.894231092129308</v>
      </c>
      <c r="AW41" s="31">
        <v>34</v>
      </c>
    </row>
    <row r="42" spans="1:49">
      <c r="A42" s="28">
        <v>43881</v>
      </c>
      <c r="B42" s="10">
        <v>0</v>
      </c>
      <c r="C42" s="10">
        <f t="shared" si="25"/>
        <v>0</v>
      </c>
      <c r="D42" s="10">
        <f t="shared" si="26"/>
        <v>236.996760544098</v>
      </c>
      <c r="E42" s="10">
        <f t="shared" si="27"/>
        <v>236.996760544098</v>
      </c>
      <c r="F42" s="10">
        <f t="shared" si="28"/>
        <v>4563.02413908159</v>
      </c>
      <c r="G42" s="10">
        <f t="shared" si="29"/>
        <v>2106.40047493545</v>
      </c>
      <c r="H42" s="10">
        <f t="shared" si="30"/>
        <v>143.800285722412</v>
      </c>
      <c r="I42" s="29">
        <f>SUM(H$2:H42)</f>
        <v>2456.62366414614</v>
      </c>
      <c r="J42" s="11">
        <f t="shared" si="31"/>
        <v>0.117721185001969</v>
      </c>
      <c r="K42" s="11">
        <f t="shared" si="52"/>
        <v>0.0714285714285714</v>
      </c>
      <c r="L42" s="30">
        <f t="shared" si="33"/>
        <v>1.64809659002757</v>
      </c>
      <c r="S42" s="28">
        <v>43881</v>
      </c>
      <c r="T42" s="10">
        <v>0</v>
      </c>
      <c r="U42" s="10">
        <f t="shared" si="34"/>
        <v>0</v>
      </c>
      <c r="V42" s="10">
        <f t="shared" si="35"/>
        <v>92.1858856982649</v>
      </c>
      <c r="W42" s="10">
        <f t="shared" si="36"/>
        <v>92.1858856982649</v>
      </c>
      <c r="X42" s="10">
        <f t="shared" si="37"/>
        <v>2740.07058116225</v>
      </c>
      <c r="Y42" s="10">
        <f t="shared" si="38"/>
        <v>1034.70992687548</v>
      </c>
      <c r="Z42" s="10">
        <f t="shared" si="39"/>
        <v>72.5018493213246</v>
      </c>
      <c r="AA42" s="29">
        <f>SUM(Z$2:Z42)</f>
        <v>1705.36065428676</v>
      </c>
      <c r="AB42" s="11">
        <f t="shared" si="40"/>
        <v>0.0908212160509388</v>
      </c>
      <c r="AC42" s="11">
        <f t="shared" si="53"/>
        <v>0.0714285714285714</v>
      </c>
      <c r="AD42" s="30">
        <f t="shared" si="42"/>
        <v>1.27149702471314</v>
      </c>
      <c r="AE42" s="31">
        <v>35</v>
      </c>
      <c r="AK42" s="28">
        <v>43881</v>
      </c>
      <c r="AL42" s="10">
        <v>0</v>
      </c>
      <c r="AM42" s="10">
        <f t="shared" si="43"/>
        <v>0</v>
      </c>
      <c r="AN42" s="10">
        <f t="shared" si="44"/>
        <v>31.6871416589399</v>
      </c>
      <c r="AO42" s="10">
        <f t="shared" si="45"/>
        <v>31.6871416589399</v>
      </c>
      <c r="AP42" s="10">
        <f t="shared" si="46"/>
        <v>1712.71362747296</v>
      </c>
      <c r="AQ42" s="10">
        <f t="shared" si="47"/>
        <v>492.343056211565</v>
      </c>
      <c r="AR42" s="10">
        <f t="shared" si="48"/>
        <v>35.4350703502019</v>
      </c>
      <c r="AS42" s="29">
        <f>SUM(AR$2:AR42)</f>
        <v>1220.37057126139</v>
      </c>
      <c r="AT42" s="11">
        <f t="shared" si="49"/>
        <v>0.0638736494378077</v>
      </c>
      <c r="AU42" s="11">
        <f t="shared" si="54"/>
        <v>0.0714285714285714</v>
      </c>
      <c r="AV42" s="30">
        <f t="shared" si="51"/>
        <v>0.894231092129308</v>
      </c>
      <c r="AW42" s="31">
        <v>35</v>
      </c>
    </row>
    <row r="43" spans="1:49">
      <c r="A43" s="28">
        <v>43882</v>
      </c>
      <c r="B43" s="10">
        <v>0</v>
      </c>
      <c r="C43" s="10">
        <f t="shared" si="25"/>
        <v>0</v>
      </c>
      <c r="D43" s="10">
        <f t="shared" si="26"/>
        <v>247.967959998113</v>
      </c>
      <c r="E43" s="10">
        <f t="shared" si="27"/>
        <v>247.967959998113</v>
      </c>
      <c r="F43" s="10">
        <f t="shared" si="28"/>
        <v>4810.99209907971</v>
      </c>
      <c r="G43" s="10">
        <f t="shared" si="29"/>
        <v>2203.91125815246</v>
      </c>
      <c r="H43" s="10">
        <f t="shared" si="30"/>
        <v>150.457176781104</v>
      </c>
      <c r="I43" s="29">
        <f>SUM(H$2:H43)</f>
        <v>2607.08084092724</v>
      </c>
      <c r="J43" s="11">
        <f t="shared" si="31"/>
        <v>0.117721185001969</v>
      </c>
      <c r="K43" s="11">
        <f t="shared" si="52"/>
        <v>0.0714285714285714</v>
      </c>
      <c r="L43" s="30">
        <f t="shared" si="33"/>
        <v>1.64809659002757</v>
      </c>
      <c r="S43" s="28">
        <v>43882</v>
      </c>
      <c r="T43" s="10">
        <v>0</v>
      </c>
      <c r="U43" s="10">
        <f t="shared" si="34"/>
        <v>0</v>
      </c>
      <c r="V43" s="10">
        <f t="shared" si="35"/>
        <v>93.9736138188095</v>
      </c>
      <c r="W43" s="10">
        <f t="shared" si="36"/>
        <v>93.9736138188095</v>
      </c>
      <c r="X43" s="10">
        <f t="shared" si="37"/>
        <v>2834.04419498106</v>
      </c>
      <c r="Y43" s="10">
        <f t="shared" si="38"/>
        <v>1054.77568877462</v>
      </c>
      <c r="Z43" s="10">
        <f t="shared" si="39"/>
        <v>73.9078519196775</v>
      </c>
      <c r="AA43" s="29">
        <f>SUM(Z$2:Z43)</f>
        <v>1779.26850620644</v>
      </c>
      <c r="AB43" s="11">
        <f t="shared" si="40"/>
        <v>0.0908212160509388</v>
      </c>
      <c r="AC43" s="11">
        <f t="shared" si="53"/>
        <v>0.0714285714285714</v>
      </c>
      <c r="AD43" s="30">
        <f t="shared" si="42"/>
        <v>1.27149702471314</v>
      </c>
      <c r="AE43" s="31">
        <v>36</v>
      </c>
      <c r="AK43" s="28">
        <v>43882</v>
      </c>
      <c r="AL43" s="10">
        <v>0</v>
      </c>
      <c r="AM43" s="10">
        <f t="shared" si="43"/>
        <v>0</v>
      </c>
      <c r="AN43" s="10">
        <f t="shared" si="44"/>
        <v>31.4477477755964</v>
      </c>
      <c r="AO43" s="10">
        <f t="shared" si="45"/>
        <v>31.4477477755964</v>
      </c>
      <c r="AP43" s="10">
        <f t="shared" si="46"/>
        <v>1744.16137524856</v>
      </c>
      <c r="AQ43" s="10">
        <f t="shared" si="47"/>
        <v>488.623442829192</v>
      </c>
      <c r="AR43" s="10">
        <f t="shared" si="48"/>
        <v>35.1673611579689</v>
      </c>
      <c r="AS43" s="29">
        <f>SUM(AR$2:AR43)</f>
        <v>1255.53793241936</v>
      </c>
      <c r="AT43" s="11">
        <f t="shared" si="49"/>
        <v>0.0638736494378077</v>
      </c>
      <c r="AU43" s="11">
        <f t="shared" si="54"/>
        <v>0.0714285714285714</v>
      </c>
      <c r="AV43" s="30">
        <f t="shared" si="51"/>
        <v>0.894231092129308</v>
      </c>
      <c r="AW43" s="31">
        <v>36</v>
      </c>
    </row>
    <row r="44" spans="1:49">
      <c r="A44" s="28">
        <v>43883</v>
      </c>
      <c r="B44" s="10">
        <v>0</v>
      </c>
      <c r="C44" s="10">
        <f t="shared" si="25"/>
        <v>0</v>
      </c>
      <c r="D44" s="10">
        <f t="shared" si="26"/>
        <v>259.447044948889</v>
      </c>
      <c r="E44" s="10">
        <f t="shared" si="27"/>
        <v>259.447044948889</v>
      </c>
      <c r="F44" s="10">
        <f t="shared" si="28"/>
        <v>5070.4391440286</v>
      </c>
      <c r="G44" s="10">
        <f t="shared" si="29"/>
        <v>2305.93607037618</v>
      </c>
      <c r="H44" s="10">
        <f t="shared" si="30"/>
        <v>157.422232725176</v>
      </c>
      <c r="I44" s="29">
        <f>SUM(H$2:H44)</f>
        <v>2764.50307365242</v>
      </c>
      <c r="J44" s="11">
        <f t="shared" si="31"/>
        <v>0.117721185001969</v>
      </c>
      <c r="K44" s="11">
        <f t="shared" si="52"/>
        <v>0.0714285714285714</v>
      </c>
      <c r="L44" s="30">
        <f t="shared" si="33"/>
        <v>1.64809659002757</v>
      </c>
      <c r="S44" s="28">
        <v>43883</v>
      </c>
      <c r="T44" s="10">
        <v>0</v>
      </c>
      <c r="U44" s="10">
        <f t="shared" si="34"/>
        <v>0</v>
      </c>
      <c r="V44" s="10">
        <f t="shared" si="35"/>
        <v>95.7960107154772</v>
      </c>
      <c r="W44" s="10">
        <f t="shared" si="36"/>
        <v>95.7960107154772</v>
      </c>
      <c r="X44" s="10">
        <f t="shared" si="37"/>
        <v>2929.84020569653</v>
      </c>
      <c r="Y44" s="10">
        <f t="shared" si="38"/>
        <v>1075.23057886334</v>
      </c>
      <c r="Z44" s="10">
        <f t="shared" si="39"/>
        <v>75.3411206267583</v>
      </c>
      <c r="AA44" s="29">
        <f>SUM(Z$2:Z44)</f>
        <v>1854.6096268332</v>
      </c>
      <c r="AB44" s="11">
        <f t="shared" si="40"/>
        <v>0.0908212160509388</v>
      </c>
      <c r="AC44" s="11">
        <f t="shared" si="53"/>
        <v>0.0714285714285714</v>
      </c>
      <c r="AD44" s="30">
        <f t="shared" si="42"/>
        <v>1.27149702471314</v>
      </c>
      <c r="AE44" s="31">
        <v>37</v>
      </c>
      <c r="AK44" s="28">
        <v>43883</v>
      </c>
      <c r="AL44" s="10">
        <v>0</v>
      </c>
      <c r="AM44" s="10">
        <f t="shared" si="43"/>
        <v>0</v>
      </c>
      <c r="AN44" s="10">
        <f t="shared" si="44"/>
        <v>31.2101624943665</v>
      </c>
      <c r="AO44" s="10">
        <f t="shared" si="45"/>
        <v>31.2101624943665</v>
      </c>
      <c r="AP44" s="10">
        <f t="shared" si="46"/>
        <v>1775.37153774292</v>
      </c>
      <c r="AQ44" s="10">
        <f t="shared" si="47"/>
        <v>484.931930835759</v>
      </c>
      <c r="AR44" s="10">
        <f t="shared" si="48"/>
        <v>34.9016744877994</v>
      </c>
      <c r="AS44" s="29">
        <f>SUM(AR$2:AR44)</f>
        <v>1290.43960690716</v>
      </c>
      <c r="AT44" s="11">
        <f t="shared" si="49"/>
        <v>0.0638736494378077</v>
      </c>
      <c r="AU44" s="11">
        <f t="shared" si="54"/>
        <v>0.0714285714285714</v>
      </c>
      <c r="AV44" s="30">
        <f t="shared" si="51"/>
        <v>0.894231092129308</v>
      </c>
      <c r="AW44" s="31">
        <v>37</v>
      </c>
    </row>
    <row r="45" spans="1:49">
      <c r="A45" s="28">
        <v>43884</v>
      </c>
      <c r="B45" s="10">
        <v>0</v>
      </c>
      <c r="C45" s="10">
        <f t="shared" si="25"/>
        <v>0</v>
      </c>
      <c r="D45" s="10">
        <f t="shared" si="26"/>
        <v>271.457526743468</v>
      </c>
      <c r="E45" s="10">
        <f t="shared" si="27"/>
        <v>271.457526743468</v>
      </c>
      <c r="F45" s="10">
        <f t="shared" si="28"/>
        <v>5341.89667077206</v>
      </c>
      <c r="G45" s="10">
        <f t="shared" si="29"/>
        <v>2412.68387780706</v>
      </c>
      <c r="H45" s="10">
        <f t="shared" si="30"/>
        <v>164.709719312584</v>
      </c>
      <c r="I45" s="29">
        <f>SUM(H$2:H45)</f>
        <v>2929.212792965</v>
      </c>
      <c r="J45" s="11">
        <f t="shared" si="31"/>
        <v>0.117721185001969</v>
      </c>
      <c r="K45" s="11">
        <f t="shared" si="52"/>
        <v>0.0714285714285714</v>
      </c>
      <c r="L45" s="30">
        <f t="shared" si="33"/>
        <v>1.64809659002757</v>
      </c>
      <c r="S45" s="28">
        <v>43884</v>
      </c>
      <c r="T45" s="10">
        <v>0</v>
      </c>
      <c r="U45" s="10">
        <f t="shared" si="34"/>
        <v>0</v>
      </c>
      <c r="V45" s="10">
        <f t="shared" si="35"/>
        <v>97.653748707523</v>
      </c>
      <c r="W45" s="10">
        <f t="shared" si="36"/>
        <v>97.653748707523</v>
      </c>
      <c r="X45" s="10">
        <f t="shared" si="37"/>
        <v>3027.49395440406</v>
      </c>
      <c r="Y45" s="10">
        <f t="shared" si="38"/>
        <v>1096.08214336633</v>
      </c>
      <c r="Z45" s="10">
        <f t="shared" si="39"/>
        <v>76.802184204524</v>
      </c>
      <c r="AA45" s="29">
        <f>SUM(Z$2:Z45)</f>
        <v>1931.41181103772</v>
      </c>
      <c r="AB45" s="11">
        <f t="shared" si="40"/>
        <v>0.0908212160509388</v>
      </c>
      <c r="AC45" s="11">
        <f t="shared" si="53"/>
        <v>0.0714285714285714</v>
      </c>
      <c r="AD45" s="30">
        <f t="shared" si="42"/>
        <v>1.27149702471314</v>
      </c>
      <c r="AE45" s="31">
        <v>38</v>
      </c>
      <c r="AK45" s="28">
        <v>43884</v>
      </c>
      <c r="AL45" s="10">
        <v>0</v>
      </c>
      <c r="AM45" s="10">
        <f t="shared" si="43"/>
        <v>0</v>
      </c>
      <c r="AN45" s="10">
        <f t="shared" si="44"/>
        <v>30.9743721514025</v>
      </c>
      <c r="AO45" s="10">
        <f t="shared" si="45"/>
        <v>30.9743721514025</v>
      </c>
      <c r="AP45" s="10">
        <f t="shared" si="46"/>
        <v>1806.34590989432</v>
      </c>
      <c r="AQ45" s="10">
        <f t="shared" si="47"/>
        <v>481.268307927465</v>
      </c>
      <c r="AR45" s="10">
        <f t="shared" si="48"/>
        <v>34.6379950596971</v>
      </c>
      <c r="AS45" s="29">
        <f>SUM(AR$2:AR45)</f>
        <v>1325.07760196686</v>
      </c>
      <c r="AT45" s="11">
        <f t="shared" si="49"/>
        <v>0.0638736494378077</v>
      </c>
      <c r="AU45" s="11">
        <f t="shared" si="54"/>
        <v>0.0714285714285714</v>
      </c>
      <c r="AV45" s="30">
        <f t="shared" si="51"/>
        <v>0.894231092129308</v>
      </c>
      <c r="AW45" s="31">
        <v>38</v>
      </c>
    </row>
    <row r="46" spans="1:49">
      <c r="A46" s="28">
        <v>43885</v>
      </c>
      <c r="B46" s="10">
        <v>0</v>
      </c>
      <c r="C46" s="10">
        <f t="shared" si="25"/>
        <v>0</v>
      </c>
      <c r="D46" s="10">
        <f t="shared" si="26"/>
        <v>284.024005130594</v>
      </c>
      <c r="E46" s="10">
        <f t="shared" si="27"/>
        <v>284.024005130594</v>
      </c>
      <c r="F46" s="10">
        <f t="shared" si="28"/>
        <v>5625.92067590266</v>
      </c>
      <c r="G46" s="10">
        <f t="shared" si="29"/>
        <v>2524.37332023715</v>
      </c>
      <c r="H46" s="10">
        <f t="shared" si="30"/>
        <v>172.334562700504</v>
      </c>
      <c r="I46" s="29">
        <f>SUM(H$2:H46)</f>
        <v>3101.54735566551</v>
      </c>
      <c r="J46" s="11">
        <f t="shared" si="31"/>
        <v>0.117721185001969</v>
      </c>
      <c r="K46" s="11">
        <f t="shared" si="52"/>
        <v>0.0714285714285714</v>
      </c>
      <c r="L46" s="30">
        <f t="shared" si="33"/>
        <v>1.64809659002757</v>
      </c>
      <c r="S46" s="28">
        <v>43885</v>
      </c>
      <c r="T46" s="10">
        <v>0</v>
      </c>
      <c r="U46" s="10">
        <f t="shared" si="34"/>
        <v>0</v>
      </c>
      <c r="V46" s="10">
        <f t="shared" si="35"/>
        <v>99.5475131522499</v>
      </c>
      <c r="W46" s="10">
        <f t="shared" si="36"/>
        <v>99.5475131522499</v>
      </c>
      <c r="X46" s="10">
        <f t="shared" si="37"/>
        <v>3127.04146755631</v>
      </c>
      <c r="Y46" s="10">
        <f t="shared" si="38"/>
        <v>1117.33807484956</v>
      </c>
      <c r="Z46" s="10">
        <f t="shared" si="39"/>
        <v>78.2915816690239</v>
      </c>
      <c r="AA46" s="29">
        <f>SUM(Z$2:Z46)</f>
        <v>2009.70339270675</v>
      </c>
      <c r="AB46" s="11">
        <f t="shared" si="40"/>
        <v>0.0908212160509388</v>
      </c>
      <c r="AC46" s="11">
        <f t="shared" si="53"/>
        <v>0.0714285714285714</v>
      </c>
      <c r="AD46" s="30">
        <f t="shared" si="42"/>
        <v>1.27149702471314</v>
      </c>
      <c r="AE46" s="31">
        <v>39</v>
      </c>
      <c r="AK46" s="28">
        <v>43885</v>
      </c>
      <c r="AL46" s="10">
        <v>0</v>
      </c>
      <c r="AM46" s="10">
        <f t="shared" si="43"/>
        <v>0</v>
      </c>
      <c r="AN46" s="10">
        <f t="shared" si="44"/>
        <v>30.7403631860858</v>
      </c>
      <c r="AO46" s="10">
        <f t="shared" si="45"/>
        <v>30.7403631860858</v>
      </c>
      <c r="AP46" s="10">
        <f t="shared" si="46"/>
        <v>1837.08627308041</v>
      </c>
      <c r="AQ46" s="10">
        <f t="shared" si="47"/>
        <v>477.632363404446</v>
      </c>
      <c r="AR46" s="10">
        <f t="shared" si="48"/>
        <v>34.3763077091046</v>
      </c>
      <c r="AS46" s="29">
        <f>SUM(AR$2:AR46)</f>
        <v>1359.45390967596</v>
      </c>
      <c r="AT46" s="11">
        <f t="shared" si="49"/>
        <v>0.0638736494378077</v>
      </c>
      <c r="AU46" s="11">
        <f t="shared" si="54"/>
        <v>0.0714285714285714</v>
      </c>
      <c r="AV46" s="30">
        <f t="shared" si="51"/>
        <v>0.894231092129308</v>
      </c>
      <c r="AW46" s="31">
        <v>39</v>
      </c>
    </row>
    <row r="47" spans="1:49">
      <c r="A47" s="28">
        <v>43886</v>
      </c>
      <c r="B47" s="10">
        <v>0</v>
      </c>
      <c r="C47" s="10">
        <f t="shared" si="25"/>
        <v>0</v>
      </c>
      <c r="D47" s="10">
        <f t="shared" si="26"/>
        <v>297.172218645673</v>
      </c>
      <c r="E47" s="10">
        <f t="shared" si="27"/>
        <v>297.172218645673</v>
      </c>
      <c r="F47" s="10">
        <f t="shared" si="28"/>
        <v>5923.09289454833</v>
      </c>
      <c r="G47" s="10">
        <f t="shared" si="29"/>
        <v>2641.23315886588</v>
      </c>
      <c r="H47" s="10">
        <f t="shared" si="30"/>
        <v>180.312380016939</v>
      </c>
      <c r="I47" s="29">
        <f>SUM(H$2:H47)</f>
        <v>3281.85973568245</v>
      </c>
      <c r="J47" s="11">
        <f t="shared" si="31"/>
        <v>0.117721185001969</v>
      </c>
      <c r="K47" s="11">
        <f t="shared" si="52"/>
        <v>0.0714285714285714</v>
      </c>
      <c r="L47" s="30">
        <f t="shared" si="33"/>
        <v>1.64809659002757</v>
      </c>
      <c r="S47" s="28">
        <v>43886</v>
      </c>
      <c r="T47" s="10">
        <v>0</v>
      </c>
      <c r="U47" s="10">
        <f t="shared" si="34"/>
        <v>0</v>
      </c>
      <c r="V47" s="10">
        <f t="shared" si="35"/>
        <v>101.478002697852</v>
      </c>
      <c r="W47" s="10">
        <f t="shared" si="36"/>
        <v>101.478002697852</v>
      </c>
      <c r="X47" s="10">
        <f t="shared" si="37"/>
        <v>3228.51947025416</v>
      </c>
      <c r="Y47" s="10">
        <f t="shared" si="38"/>
        <v>1139.00621505816</v>
      </c>
      <c r="Z47" s="10">
        <f t="shared" si="39"/>
        <v>79.8098624892543</v>
      </c>
      <c r="AA47" s="29">
        <f>SUM(Z$2:Z47)</f>
        <v>2089.513255196</v>
      </c>
      <c r="AB47" s="11">
        <f t="shared" si="40"/>
        <v>0.0908212160509388</v>
      </c>
      <c r="AC47" s="11">
        <f>$K$2</f>
        <v>0.0714285714285714</v>
      </c>
      <c r="AD47" s="30">
        <f t="shared" si="42"/>
        <v>1.27149702471314</v>
      </c>
      <c r="AE47" s="31">
        <v>40</v>
      </c>
      <c r="AK47" s="28">
        <v>43886</v>
      </c>
      <c r="AL47" s="10">
        <v>0</v>
      </c>
      <c r="AM47" s="10">
        <f t="shared" si="43"/>
        <v>0</v>
      </c>
      <c r="AN47" s="10">
        <f t="shared" si="44"/>
        <v>30.5081221402472</v>
      </c>
      <c r="AO47" s="10">
        <f t="shared" si="45"/>
        <v>30.5081221402472</v>
      </c>
      <c r="AP47" s="10">
        <f t="shared" si="46"/>
        <v>1867.59439522066</v>
      </c>
      <c r="AQ47" s="10">
        <f t="shared" si="47"/>
        <v>474.023888158662</v>
      </c>
      <c r="AR47" s="10">
        <f t="shared" si="48"/>
        <v>34.1165973860319</v>
      </c>
      <c r="AS47" s="29">
        <f>SUM(AR$2:AR47)</f>
        <v>1393.570507062</v>
      </c>
      <c r="AT47" s="11">
        <f t="shared" si="49"/>
        <v>0.0638736494378077</v>
      </c>
      <c r="AU47" s="11">
        <f t="shared" si="54"/>
        <v>0.0714285714285714</v>
      </c>
      <c r="AV47" s="30">
        <f t="shared" si="51"/>
        <v>0.894231092129308</v>
      </c>
      <c r="AW47" s="31">
        <v>40</v>
      </c>
    </row>
    <row r="48" spans="1:49">
      <c r="A48" s="28">
        <v>43887</v>
      </c>
      <c r="B48" s="10">
        <v>0</v>
      </c>
      <c r="C48" s="10">
        <f t="shared" si="25"/>
        <v>0</v>
      </c>
      <c r="D48" s="10">
        <f t="shared" si="26"/>
        <v>310.929097328187</v>
      </c>
      <c r="E48" s="10">
        <f t="shared" si="27"/>
        <v>310.929097328187</v>
      </c>
      <c r="F48" s="10">
        <f t="shared" si="28"/>
        <v>6234.02199187652</v>
      </c>
      <c r="G48" s="10">
        <f t="shared" si="29"/>
        <v>2763.50274484651</v>
      </c>
      <c r="H48" s="10">
        <f t="shared" si="30"/>
        <v>188.659511347563</v>
      </c>
      <c r="I48" s="29">
        <f>SUM(H$2:H48)</f>
        <v>3470.51924703001</v>
      </c>
      <c r="J48" s="11">
        <f t="shared" si="31"/>
        <v>0.117721185001969</v>
      </c>
      <c r="K48" s="11">
        <f t="shared" si="52"/>
        <v>0.0714285714285714</v>
      </c>
      <c r="L48" s="30">
        <f t="shared" si="33"/>
        <v>1.64809659002757</v>
      </c>
      <c r="S48" s="28">
        <v>43887</v>
      </c>
      <c r="T48" s="10">
        <v>0</v>
      </c>
      <c r="U48" s="10">
        <f t="shared" si="34"/>
        <v>0</v>
      </c>
      <c r="V48" s="10">
        <f t="shared" si="35"/>
        <v>103.445929541159</v>
      </c>
      <c r="W48" s="10">
        <f t="shared" si="36"/>
        <v>103.445929541159</v>
      </c>
      <c r="X48" s="10">
        <f t="shared" si="37"/>
        <v>3331.96539979532</v>
      </c>
      <c r="Y48" s="10">
        <f t="shared" si="38"/>
        <v>1161.09455780945</v>
      </c>
      <c r="Z48" s="10">
        <f t="shared" si="39"/>
        <v>81.3575867898684</v>
      </c>
      <c r="AA48" s="29">
        <f>SUM(Z$2:Z48)</f>
        <v>2170.87084198587</v>
      </c>
      <c r="AB48" s="11">
        <f t="shared" si="40"/>
        <v>0.0908212160509388</v>
      </c>
      <c r="AC48" s="11">
        <f>$K$2</f>
        <v>0.0714285714285714</v>
      </c>
      <c r="AD48" s="30">
        <f t="shared" si="42"/>
        <v>1.27149702471314</v>
      </c>
      <c r="AE48" s="31">
        <v>41</v>
      </c>
      <c r="AK48" s="28">
        <v>43887</v>
      </c>
      <c r="AL48" s="10">
        <v>0</v>
      </c>
      <c r="AM48" s="10">
        <f t="shared" si="43"/>
        <v>0</v>
      </c>
      <c r="AN48" s="10">
        <f t="shared" si="44"/>
        <v>30.2776356573929</v>
      </c>
      <c r="AO48" s="10">
        <f t="shared" si="45"/>
        <v>30.2776356573929</v>
      </c>
      <c r="AP48" s="10">
        <f t="shared" si="46"/>
        <v>1897.87203087805</v>
      </c>
      <c r="AQ48" s="10">
        <f t="shared" si="47"/>
        <v>470.442674661865</v>
      </c>
      <c r="AR48" s="10">
        <f t="shared" si="48"/>
        <v>33.8588491541901</v>
      </c>
      <c r="AS48" s="29">
        <f>SUM(AR$2:AR48)</f>
        <v>1427.42935621619</v>
      </c>
      <c r="AT48" s="11">
        <f t="shared" si="49"/>
        <v>0.0638736494378077</v>
      </c>
      <c r="AU48" s="11">
        <f t="shared" si="54"/>
        <v>0.0714285714285714</v>
      </c>
      <c r="AV48" s="30">
        <f t="shared" si="51"/>
        <v>0.894231092129308</v>
      </c>
      <c r="AW48" s="31">
        <v>41</v>
      </c>
    </row>
    <row r="49" spans="1:49">
      <c r="A49" s="28">
        <v>43888</v>
      </c>
      <c r="B49" s="10">
        <v>0</v>
      </c>
      <c r="C49" s="10">
        <f t="shared" si="25"/>
        <v>0</v>
      </c>
      <c r="D49" s="10">
        <f t="shared" si="26"/>
        <v>325.322817879526</v>
      </c>
      <c r="E49" s="10">
        <f t="shared" si="27"/>
        <v>325.322817879526</v>
      </c>
      <c r="F49" s="10">
        <f t="shared" si="28"/>
        <v>6559.34480975604</v>
      </c>
      <c r="G49" s="10">
        <f t="shared" si="29"/>
        <v>2891.43250952271</v>
      </c>
      <c r="H49" s="10">
        <f t="shared" si="30"/>
        <v>197.393053203322</v>
      </c>
      <c r="I49" s="29">
        <f>SUM(H$2:H49)</f>
        <v>3667.91230023333</v>
      </c>
      <c r="J49" s="11">
        <f t="shared" si="31"/>
        <v>0.117721185001969</v>
      </c>
      <c r="K49" s="11">
        <f t="shared" si="52"/>
        <v>0.0714285714285714</v>
      </c>
      <c r="L49" s="30">
        <f t="shared" si="33"/>
        <v>1.64809659002757</v>
      </c>
      <c r="S49" s="28">
        <v>43888</v>
      </c>
      <c r="T49" s="10">
        <v>0</v>
      </c>
      <c r="U49" s="10">
        <f t="shared" si="34"/>
        <v>0</v>
      </c>
      <c r="V49" s="10">
        <f t="shared" si="35"/>
        <v>105.452019690381</v>
      </c>
      <c r="W49" s="10">
        <f t="shared" si="36"/>
        <v>105.452019690381</v>
      </c>
      <c r="X49" s="10">
        <f t="shared" si="37"/>
        <v>3437.4174194857</v>
      </c>
      <c r="Y49" s="10">
        <f t="shared" si="38"/>
        <v>1183.61125194201</v>
      </c>
      <c r="Z49" s="10">
        <f t="shared" si="39"/>
        <v>82.9353255578178</v>
      </c>
      <c r="AA49" s="29">
        <f>SUM(Z$2:Z49)</f>
        <v>2253.80616754369</v>
      </c>
      <c r="AB49" s="11">
        <f t="shared" si="40"/>
        <v>0.0908212160509388</v>
      </c>
      <c r="AC49" s="11">
        <f>$K$2</f>
        <v>0.0714285714285714</v>
      </c>
      <c r="AD49" s="30">
        <f t="shared" si="42"/>
        <v>1.27149702471314</v>
      </c>
      <c r="AE49" s="31">
        <v>42</v>
      </c>
      <c r="AK49" s="28">
        <v>43888</v>
      </c>
      <c r="AL49" s="10">
        <v>0</v>
      </c>
      <c r="AM49" s="10">
        <f t="shared" si="43"/>
        <v>0</v>
      </c>
      <c r="AN49" s="10">
        <f t="shared" si="44"/>
        <v>30.0488904819366</v>
      </c>
      <c r="AO49" s="10">
        <f t="shared" si="45"/>
        <v>30.0488904819366</v>
      </c>
      <c r="AP49" s="10">
        <f t="shared" si="46"/>
        <v>1927.92092135999</v>
      </c>
      <c r="AQ49" s="10">
        <f t="shared" si="47"/>
        <v>466.888516953668</v>
      </c>
      <c r="AR49" s="10">
        <f t="shared" si="48"/>
        <v>33.6030481901332</v>
      </c>
      <c r="AS49" s="29">
        <f>SUM(AR$2:AR49)</f>
        <v>1461.03240440632</v>
      </c>
      <c r="AT49" s="11">
        <f t="shared" si="49"/>
        <v>0.0638736494378077</v>
      </c>
      <c r="AU49" s="11">
        <f t="shared" si="54"/>
        <v>0.0714285714285714</v>
      </c>
      <c r="AV49" s="30">
        <f t="shared" si="51"/>
        <v>0.894231092129308</v>
      </c>
      <c r="AW49" s="31">
        <v>42</v>
      </c>
    </row>
    <row r="50" spans="1:49">
      <c r="A50" s="28">
        <v>43889</v>
      </c>
      <c r="B50" s="10">
        <v>0</v>
      </c>
      <c r="C50" s="10">
        <f t="shared" si="25"/>
        <v>0</v>
      </c>
      <c r="D50" s="10">
        <f t="shared" si="26"/>
        <v>340.382861374232</v>
      </c>
      <c r="E50" s="10">
        <f t="shared" si="27"/>
        <v>340.382861374232</v>
      </c>
      <c r="F50" s="10">
        <f t="shared" si="28"/>
        <v>6899.72767113028</v>
      </c>
      <c r="G50" s="10">
        <f t="shared" si="29"/>
        <v>3025.28447735961</v>
      </c>
      <c r="H50" s="10">
        <f t="shared" si="30"/>
        <v>206.530893537337</v>
      </c>
      <c r="I50" s="29">
        <f>SUM(H$2:H50)</f>
        <v>3874.44319377067</v>
      </c>
      <c r="J50" s="11">
        <f t="shared" si="31"/>
        <v>0.117721185001969</v>
      </c>
      <c r="K50" s="11">
        <f t="shared" si="52"/>
        <v>0.0714285714285714</v>
      </c>
      <c r="L50" s="30">
        <f t="shared" si="33"/>
        <v>1.64809659002757</v>
      </c>
      <c r="S50" s="28">
        <v>43889</v>
      </c>
      <c r="T50" s="10">
        <v>0</v>
      </c>
      <c r="U50" s="10">
        <f t="shared" si="34"/>
        <v>0</v>
      </c>
      <c r="V50" s="10">
        <f t="shared" si="35"/>
        <v>107.497013232948</v>
      </c>
      <c r="W50" s="10">
        <f t="shared" si="36"/>
        <v>107.497013232948</v>
      </c>
      <c r="X50" s="10">
        <f t="shared" si="37"/>
        <v>3544.91443271865</v>
      </c>
      <c r="Y50" s="10">
        <f t="shared" si="38"/>
        <v>1206.56460432196</v>
      </c>
      <c r="Z50" s="10">
        <f t="shared" si="39"/>
        <v>84.5436608530009</v>
      </c>
      <c r="AA50" s="29">
        <f>SUM(Z$2:Z50)</f>
        <v>2338.34982839669</v>
      </c>
      <c r="AB50" s="11">
        <f t="shared" si="40"/>
        <v>0.0908212160509388</v>
      </c>
      <c r="AC50" s="11">
        <f>$K$2</f>
        <v>0.0714285714285714</v>
      </c>
      <c r="AD50" s="30">
        <f t="shared" si="42"/>
        <v>1.27149702471314</v>
      </c>
      <c r="AE50" s="31">
        <v>43</v>
      </c>
      <c r="AK50" s="28">
        <v>43889</v>
      </c>
      <c r="AL50" s="10">
        <v>0</v>
      </c>
      <c r="AM50" s="10">
        <f t="shared" si="43"/>
        <v>0</v>
      </c>
      <c r="AN50" s="10">
        <f t="shared" si="44"/>
        <v>29.8218734584365</v>
      </c>
      <c r="AO50" s="10">
        <f t="shared" si="45"/>
        <v>29.8218734584365</v>
      </c>
      <c r="AP50" s="10">
        <f t="shared" si="46"/>
        <v>1957.74279481842</v>
      </c>
      <c r="AQ50" s="10">
        <f t="shared" si="47"/>
        <v>463.3612106297</v>
      </c>
      <c r="AR50" s="10">
        <f t="shared" si="48"/>
        <v>33.3491797824049</v>
      </c>
      <c r="AS50" s="29">
        <f>SUM(AR$2:AR50)</f>
        <v>1494.38158418872</v>
      </c>
      <c r="AT50" s="11">
        <f t="shared" si="49"/>
        <v>0.0638736494378077</v>
      </c>
      <c r="AU50" s="11">
        <f t="shared" si="54"/>
        <v>0.0714285714285714</v>
      </c>
      <c r="AV50" s="30">
        <f t="shared" si="51"/>
        <v>0.894231092129308</v>
      </c>
      <c r="AW50" s="31">
        <v>43</v>
      </c>
    </row>
    <row r="51" spans="1:49">
      <c r="A51" s="28">
        <v>43890</v>
      </c>
      <c r="B51" s="10">
        <v>0</v>
      </c>
      <c r="C51" s="10">
        <f t="shared" si="25"/>
        <v>0</v>
      </c>
      <c r="D51" s="10">
        <f t="shared" si="26"/>
        <v>356.140073642837</v>
      </c>
      <c r="E51" s="10">
        <f t="shared" si="27"/>
        <v>356.140073642837</v>
      </c>
      <c r="F51" s="10">
        <f t="shared" si="28"/>
        <v>7255.86774477311</v>
      </c>
      <c r="G51" s="10">
        <f t="shared" si="29"/>
        <v>3165.33280261962</v>
      </c>
      <c r="H51" s="10">
        <f t="shared" si="30"/>
        <v>216.091748382829</v>
      </c>
      <c r="I51" s="29">
        <f>SUM(H$2:H51)</f>
        <v>4090.5349421535</v>
      </c>
      <c r="J51" s="11">
        <f t="shared" si="31"/>
        <v>0.117721185001969</v>
      </c>
      <c r="K51" s="11">
        <f t="shared" si="52"/>
        <v>0.0714285714285714</v>
      </c>
      <c r="L51" s="30">
        <f t="shared" si="33"/>
        <v>1.64809659002757</v>
      </c>
      <c r="S51" s="28">
        <v>43890</v>
      </c>
      <c r="T51" s="10">
        <v>0</v>
      </c>
      <c r="U51" s="10">
        <f t="shared" si="34"/>
        <v>0</v>
      </c>
      <c r="V51" s="10">
        <f t="shared" si="35"/>
        <v>109.58166460854</v>
      </c>
      <c r="W51" s="10">
        <f t="shared" si="36"/>
        <v>109.58166460854</v>
      </c>
      <c r="X51" s="10">
        <f t="shared" si="37"/>
        <v>3654.49609732719</v>
      </c>
      <c r="Y51" s="10">
        <f t="shared" si="38"/>
        <v>1229.9630829075</v>
      </c>
      <c r="Z51" s="10">
        <f t="shared" si="39"/>
        <v>86.1831860229971</v>
      </c>
      <c r="AA51" s="29">
        <f>SUM(Z$2:Z51)</f>
        <v>2424.53301441968</v>
      </c>
      <c r="AB51" s="11">
        <f t="shared" si="40"/>
        <v>0.0908212160509388</v>
      </c>
      <c r="AC51" s="11">
        <f>$K$2</f>
        <v>0.0714285714285714</v>
      </c>
      <c r="AD51" s="30">
        <f t="shared" si="42"/>
        <v>1.27149702471314</v>
      </c>
      <c r="AE51" s="31">
        <v>44</v>
      </c>
      <c r="AK51" s="28">
        <v>43890</v>
      </c>
      <c r="AL51" s="10">
        <v>0</v>
      </c>
      <c r="AM51" s="10">
        <f t="shared" si="43"/>
        <v>0</v>
      </c>
      <c r="AN51" s="10">
        <f t="shared" si="44"/>
        <v>29.5965715308396</v>
      </c>
      <c r="AO51" s="10">
        <f t="shared" si="45"/>
        <v>29.5965715308396</v>
      </c>
      <c r="AP51" s="10">
        <f t="shared" si="46"/>
        <v>1987.33936634926</v>
      </c>
      <c r="AQ51" s="10">
        <f t="shared" si="47"/>
        <v>459.860552829846</v>
      </c>
      <c r="AR51" s="10">
        <f t="shared" si="48"/>
        <v>33.0972293306928</v>
      </c>
      <c r="AS51" s="29">
        <f>SUM(AR$2:AR51)</f>
        <v>1527.47881351942</v>
      </c>
      <c r="AT51" s="11">
        <f t="shared" si="49"/>
        <v>0.0638736494378077</v>
      </c>
      <c r="AU51" s="11">
        <f t="shared" si="54"/>
        <v>0.0714285714285714</v>
      </c>
      <c r="AV51" s="30">
        <f t="shared" si="51"/>
        <v>0.894231092129308</v>
      </c>
      <c r="AW51" s="31">
        <v>44</v>
      </c>
    </row>
    <row r="56" ht="71" spans="1:4">
      <c r="A56" s="3" t="s">
        <v>8</v>
      </c>
      <c r="B56" s="3" t="s">
        <v>51</v>
      </c>
      <c r="C56" s="3" t="s">
        <v>37</v>
      </c>
      <c r="D56" s="3" t="s">
        <v>38</v>
      </c>
    </row>
    <row r="57" spans="1:4">
      <c r="A57" s="27">
        <v>43841</v>
      </c>
      <c r="B57" s="4">
        <v>7.82782452999105</v>
      </c>
      <c r="D57" s="15"/>
    </row>
    <row r="58" spans="1:4">
      <c r="A58" s="27">
        <v>43842</v>
      </c>
      <c r="B58" s="4">
        <v>11.6594773628341</v>
      </c>
      <c r="D58" s="16"/>
    </row>
    <row r="59" spans="1:4">
      <c r="A59" s="27">
        <v>43843</v>
      </c>
      <c r="B59" s="4">
        <v>14.905108366068</v>
      </c>
      <c r="D59" s="15">
        <f t="shared" ref="D59:D75" si="55">C66</f>
        <v>0</v>
      </c>
    </row>
    <row r="60" spans="1:4">
      <c r="A60" s="27">
        <v>43844</v>
      </c>
      <c r="B60" s="4">
        <v>18.648035817227</v>
      </c>
      <c r="D60" s="15">
        <f t="shared" si="55"/>
        <v>2</v>
      </c>
    </row>
    <row r="61" spans="1:4">
      <c r="A61" s="27">
        <v>43845</v>
      </c>
      <c r="B61" s="4">
        <v>23.7098258442107</v>
      </c>
      <c r="D61" s="15">
        <f t="shared" si="55"/>
        <v>3</v>
      </c>
    </row>
    <row r="62" spans="1:4">
      <c r="A62" s="27">
        <v>43846</v>
      </c>
      <c r="B62" s="4">
        <v>30.3086858236838</v>
      </c>
      <c r="D62" s="15">
        <f t="shared" si="55"/>
        <v>7</v>
      </c>
    </row>
    <row r="63" spans="1:4">
      <c r="A63" s="27">
        <v>43847</v>
      </c>
      <c r="B63" s="4">
        <v>38.0548063528411</v>
      </c>
      <c r="D63" s="15">
        <f t="shared" si="55"/>
        <v>13</v>
      </c>
    </row>
    <row r="64" spans="1:4">
      <c r="A64" s="27">
        <v>43848</v>
      </c>
      <c r="B64" s="4">
        <v>48.4538104784198</v>
      </c>
      <c r="D64" s="15">
        <f t="shared" si="55"/>
        <v>16</v>
      </c>
    </row>
    <row r="65" spans="1:4">
      <c r="A65" s="27">
        <v>43849</v>
      </c>
      <c r="B65" s="4">
        <v>61.7014323043255</v>
      </c>
      <c r="D65" s="15">
        <f t="shared" si="55"/>
        <v>25</v>
      </c>
    </row>
    <row r="66" spans="1:4">
      <c r="A66" s="27">
        <v>43850</v>
      </c>
      <c r="B66" s="4">
        <v>77.6809309352285</v>
      </c>
      <c r="C66">
        <v>0</v>
      </c>
      <c r="D66" s="15">
        <f t="shared" si="55"/>
        <v>21</v>
      </c>
    </row>
    <row r="67" spans="1:4">
      <c r="A67" s="27">
        <v>43851</v>
      </c>
      <c r="B67" s="4">
        <v>98.8884132887313</v>
      </c>
      <c r="C67" s="15">
        <v>2</v>
      </c>
      <c r="D67" s="15">
        <f t="shared" si="55"/>
        <v>18</v>
      </c>
    </row>
    <row r="68" spans="1:4">
      <c r="A68" s="27">
        <v>43852</v>
      </c>
      <c r="B68" s="4">
        <v>123.742003374804</v>
      </c>
      <c r="C68" s="16">
        <v>3</v>
      </c>
      <c r="D68" s="15">
        <f t="shared" si="55"/>
        <v>34</v>
      </c>
    </row>
    <row r="69" spans="1:4">
      <c r="A69" s="28">
        <v>43853</v>
      </c>
      <c r="B69" s="10">
        <v>84.3946960658544</v>
      </c>
      <c r="C69" s="18">
        <v>7</v>
      </c>
      <c r="D69" s="18">
        <f t="shared" si="55"/>
        <v>36</v>
      </c>
    </row>
    <row r="70" spans="1:4">
      <c r="A70" s="28">
        <v>43854</v>
      </c>
      <c r="B70" s="10">
        <v>74.8117201929455</v>
      </c>
      <c r="C70" s="18">
        <v>13</v>
      </c>
      <c r="D70" s="18">
        <f t="shared" si="55"/>
        <v>30</v>
      </c>
    </row>
    <row r="71" spans="1:4">
      <c r="A71" s="28">
        <v>43855</v>
      </c>
      <c r="B71" s="10">
        <v>65.2969351391645</v>
      </c>
      <c r="C71" s="18">
        <v>16</v>
      </c>
      <c r="D71" s="18">
        <f t="shared" si="55"/>
        <v>24</v>
      </c>
    </row>
    <row r="72" spans="1:4">
      <c r="A72" s="28">
        <v>43856</v>
      </c>
      <c r="B72" s="10">
        <v>55.5144762035103</v>
      </c>
      <c r="C72" s="18">
        <v>25</v>
      </c>
      <c r="D72" s="18">
        <f t="shared" si="55"/>
        <v>23</v>
      </c>
    </row>
    <row r="73" spans="1:4">
      <c r="A73" s="28">
        <v>43857</v>
      </c>
      <c r="B73" s="10">
        <v>46.1786374074413</v>
      </c>
      <c r="C73" s="18">
        <v>21</v>
      </c>
      <c r="D73" s="18">
        <f t="shared" si="55"/>
        <v>28</v>
      </c>
    </row>
    <row r="74" spans="1:4">
      <c r="A74" s="28">
        <v>43858</v>
      </c>
      <c r="B74" s="10">
        <v>37.7254105391823</v>
      </c>
      <c r="C74" s="18">
        <v>18</v>
      </c>
      <c r="D74" s="18">
        <f t="shared" si="55"/>
        <v>19</v>
      </c>
    </row>
    <row r="75" spans="1:4">
      <c r="A75" s="28">
        <v>43859</v>
      </c>
      <c r="B75" s="10">
        <v>37.4403980054893</v>
      </c>
      <c r="C75" s="18">
        <v>34</v>
      </c>
      <c r="D75" s="18">
        <f t="shared" si="55"/>
        <v>20</v>
      </c>
    </row>
    <row r="76" spans="1:4">
      <c r="A76" s="28">
        <v>43860</v>
      </c>
      <c r="B76" s="10">
        <v>37.1575387192547</v>
      </c>
      <c r="C76" s="18">
        <v>36</v>
      </c>
      <c r="D76" s="18"/>
    </row>
    <row r="77" spans="1:4">
      <c r="A77" s="28">
        <v>43861</v>
      </c>
      <c r="B77" s="10">
        <v>36.8768164128619</v>
      </c>
      <c r="C77" s="18">
        <v>30</v>
      </c>
      <c r="D77" s="9"/>
    </row>
    <row r="78" spans="1:4">
      <c r="A78" s="28">
        <v>43862</v>
      </c>
      <c r="B78" s="10">
        <v>36.598214941595</v>
      </c>
      <c r="C78" s="18">
        <v>24</v>
      </c>
      <c r="D78" s="9"/>
    </row>
    <row r="79" spans="1:4">
      <c r="A79" s="28">
        <v>43863</v>
      </c>
      <c r="B79" s="10">
        <v>36.3217182827101</v>
      </c>
      <c r="C79" s="18">
        <v>23</v>
      </c>
      <c r="D79" s="9"/>
    </row>
    <row r="80" spans="1:4">
      <c r="A80" s="28">
        <v>43864</v>
      </c>
      <c r="B80" s="10">
        <v>36.0473105345137</v>
      </c>
      <c r="C80" s="18">
        <v>28</v>
      </c>
      <c r="D80" s="9"/>
    </row>
    <row r="81" spans="1:4">
      <c r="A81" s="28">
        <v>43865</v>
      </c>
      <c r="B81" s="10">
        <v>35.7749759154486</v>
      </c>
      <c r="C81" s="18">
        <v>19</v>
      </c>
      <c r="D81" s="9"/>
    </row>
    <row r="82" spans="1:4">
      <c r="A82" s="28">
        <v>43866</v>
      </c>
      <c r="B82" s="10">
        <v>35.5046987631859</v>
      </c>
      <c r="C82" s="18">
        <v>20</v>
      </c>
      <c r="D82" s="9"/>
    </row>
    <row r="83" spans="1:2">
      <c r="A83" s="28">
        <v>43867</v>
      </c>
      <c r="B83" s="10">
        <v>35.2364635337245</v>
      </c>
    </row>
    <row r="84" spans="1:2">
      <c r="A84" s="28">
        <v>43868</v>
      </c>
      <c r="B84" s="10">
        <v>34.9702548004968</v>
      </c>
    </row>
    <row r="85" spans="1:2">
      <c r="A85" s="28">
        <v>43869</v>
      </c>
      <c r="B85" s="10">
        <v>34.7060572534819</v>
      </c>
    </row>
    <row r="86" spans="1:2">
      <c r="A86" s="28">
        <v>43870</v>
      </c>
      <c r="B86" s="10">
        <v>34.4438556983249</v>
      </c>
    </row>
    <row r="87" spans="1:2">
      <c r="A87" s="28">
        <v>43871</v>
      </c>
      <c r="B87" s="10">
        <v>34.183635055463</v>
      </c>
    </row>
    <row r="88" spans="1:2">
      <c r="A88" s="28">
        <v>43872</v>
      </c>
      <c r="B88" s="10">
        <v>33.9253803592582</v>
      </c>
    </row>
    <row r="89" spans="1:2">
      <c r="A89" s="28">
        <v>43873</v>
      </c>
      <c r="B89" s="10">
        <v>33.669076757137</v>
      </c>
    </row>
    <row r="90" spans="1:2">
      <c r="A90" s="28">
        <v>43874</v>
      </c>
      <c r="B90" s="10">
        <v>33.4147095087358</v>
      </c>
    </row>
    <row r="91" spans="1:2">
      <c r="A91" s="28">
        <v>43875</v>
      </c>
      <c r="B91" s="10">
        <v>33.1622639850533</v>
      </c>
    </row>
    <row r="92" spans="1:2">
      <c r="A92" s="28">
        <v>43876</v>
      </c>
      <c r="B92" s="10">
        <v>32.9117256676091</v>
      </c>
    </row>
    <row r="93" spans="1:2">
      <c r="A93" s="28">
        <v>43877</v>
      </c>
      <c r="B93" s="10">
        <v>32.6630801476089</v>
      </c>
    </row>
    <row r="94" spans="1:2">
      <c r="A94" s="28">
        <v>43878</v>
      </c>
      <c r="B94" s="10">
        <v>32.4163131251156</v>
      </c>
    </row>
    <row r="95" spans="1:2">
      <c r="A95" s="28">
        <v>43879</v>
      </c>
      <c r="B95" s="10">
        <v>32.1714104082272</v>
      </c>
    </row>
    <row r="96" spans="1:2">
      <c r="A96" s="28">
        <v>43880</v>
      </c>
      <c r="B96" s="10">
        <v>31.9283579122602</v>
      </c>
    </row>
    <row r="97" spans="1:2">
      <c r="A97" s="28">
        <v>43881</v>
      </c>
      <c r="B97" s="10">
        <v>31.6871416589399</v>
      </c>
    </row>
    <row r="98" spans="1:2">
      <c r="A98" s="28">
        <v>43882</v>
      </c>
      <c r="B98" s="10">
        <v>31.4477477755964</v>
      </c>
    </row>
    <row r="99" spans="1:2">
      <c r="A99" s="28">
        <v>43883</v>
      </c>
      <c r="B99" s="10">
        <v>31.2101624943665</v>
      </c>
    </row>
    <row r="100" spans="1:2">
      <c r="A100" s="28">
        <v>43884</v>
      </c>
      <c r="B100" s="10">
        <v>30.9743721514025</v>
      </c>
    </row>
    <row r="101" spans="1:2">
      <c r="A101" s="28">
        <v>43885</v>
      </c>
      <c r="B101" s="10">
        <v>30.7403631860858</v>
      </c>
    </row>
    <row r="102" spans="1:2">
      <c r="A102" s="28">
        <v>43886</v>
      </c>
      <c r="B102" s="10">
        <v>30.5081221402472</v>
      </c>
    </row>
    <row r="103" spans="1:2">
      <c r="A103" s="28">
        <v>43887</v>
      </c>
      <c r="B103" s="10">
        <v>30.2776356573929</v>
      </c>
    </row>
    <row r="104" spans="1:2">
      <c r="A104" s="28">
        <v>43888</v>
      </c>
      <c r="B104" s="10">
        <v>30.0488904819366</v>
      </c>
    </row>
    <row r="105" spans="1:2">
      <c r="A105" s="28">
        <v>43889</v>
      </c>
      <c r="B105" s="10">
        <v>29.8218734584365</v>
      </c>
    </row>
    <row r="106" spans="1:2">
      <c r="A106" s="28">
        <v>43890</v>
      </c>
      <c r="B106" s="10">
        <v>29.5965715308396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82"/>
  <sheetViews>
    <sheetView tabSelected="1" topLeftCell="A38" workbookViewId="0">
      <selection activeCell="M55" sqref="M55"/>
    </sheetView>
  </sheetViews>
  <sheetFormatPr defaultColWidth="9.125" defaultRowHeight="17.6"/>
  <cols>
    <col min="1" max="1" width="18.7410714285714" style="1" customWidth="1"/>
  </cols>
  <sheetData>
    <row r="1" ht="88" spans="1:67">
      <c r="A1" s="2" t="s">
        <v>8</v>
      </c>
      <c r="B1" s="3" t="s">
        <v>12</v>
      </c>
      <c r="C1" s="3" t="s">
        <v>13</v>
      </c>
      <c r="D1" s="3" t="s">
        <v>14</v>
      </c>
      <c r="E1" s="3" t="s">
        <v>54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7</v>
      </c>
      <c r="M1" s="3" t="s">
        <v>37</v>
      </c>
      <c r="N1" s="3" t="s">
        <v>38</v>
      </c>
      <c r="O1" s="3"/>
      <c r="P1" s="3"/>
      <c r="Q1" s="3"/>
      <c r="R1" s="3"/>
      <c r="S1" s="3" t="s">
        <v>12</v>
      </c>
      <c r="T1" s="3" t="s">
        <v>13</v>
      </c>
      <c r="U1" s="3" t="s">
        <v>14</v>
      </c>
      <c r="V1" s="3" t="s">
        <v>55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7</v>
      </c>
      <c r="AD1" s="3" t="s">
        <v>37</v>
      </c>
      <c r="AE1" s="3" t="s">
        <v>38</v>
      </c>
      <c r="AF1" s="3"/>
      <c r="AG1" s="3"/>
      <c r="AH1" s="3"/>
      <c r="AI1" s="3"/>
      <c r="AJ1" s="3" t="s">
        <v>12</v>
      </c>
      <c r="AK1" s="3" t="s">
        <v>13</v>
      </c>
      <c r="AL1" s="3" t="s">
        <v>14</v>
      </c>
      <c r="AM1" s="3" t="s">
        <v>56</v>
      </c>
      <c r="AN1" s="3" t="s">
        <v>16</v>
      </c>
      <c r="AO1" s="3" t="s">
        <v>17</v>
      </c>
      <c r="AP1" s="3" t="s">
        <v>18</v>
      </c>
      <c r="AQ1" s="3" t="s">
        <v>19</v>
      </c>
      <c r="AR1" s="3" t="s">
        <v>20</v>
      </c>
      <c r="AS1" s="3" t="s">
        <v>21</v>
      </c>
      <c r="AT1" s="3" t="s">
        <v>7</v>
      </c>
      <c r="AU1" s="3" t="s">
        <v>37</v>
      </c>
      <c r="AV1" s="3" t="s">
        <v>38</v>
      </c>
      <c r="AW1" s="3"/>
      <c r="AX1" s="3"/>
      <c r="AY1" s="3"/>
      <c r="AZ1" s="3"/>
      <c r="BA1" s="3" t="s">
        <v>12</v>
      </c>
      <c r="BB1" s="3" t="s">
        <v>13</v>
      </c>
      <c r="BC1" s="3" t="s">
        <v>14</v>
      </c>
      <c r="BD1" s="3" t="s">
        <v>57</v>
      </c>
      <c r="BE1" s="3" t="s">
        <v>16</v>
      </c>
      <c r="BF1" s="3" t="s">
        <v>17</v>
      </c>
      <c r="BG1" s="3" t="s">
        <v>18</v>
      </c>
      <c r="BH1" s="3" t="s">
        <v>19</v>
      </c>
      <c r="BI1" s="3" t="s">
        <v>20</v>
      </c>
      <c r="BJ1" s="3" t="s">
        <v>21</v>
      </c>
      <c r="BK1" s="3" t="s">
        <v>7</v>
      </c>
      <c r="BL1" s="3" t="s">
        <v>37</v>
      </c>
      <c r="BM1" s="3" t="s">
        <v>38</v>
      </c>
      <c r="BN1" s="3"/>
      <c r="BO1" s="3"/>
    </row>
    <row r="2" spans="1:67">
      <c r="A2" s="1">
        <v>43841</v>
      </c>
      <c r="B2" s="4">
        <v>5414.50313339302</v>
      </c>
      <c r="C2" s="4">
        <f>B2*$Q$2</f>
        <v>5.95595344673232</v>
      </c>
      <c r="D2" s="4">
        <f>C2*J2</f>
        <v>1.87187108325873</v>
      </c>
      <c r="E2" s="4">
        <f t="shared" ref="E2:E65" si="0">C2+D2</f>
        <v>7.82782452999105</v>
      </c>
      <c r="F2" s="4">
        <f>D2+C2</f>
        <v>7.82782452999105</v>
      </c>
      <c r="G2" s="4">
        <f t="shared" ref="G2:G65" si="1">F2-I2</f>
        <v>7.82782452999105</v>
      </c>
      <c r="H2" s="4">
        <v>0</v>
      </c>
      <c r="I2" s="4">
        <v>0</v>
      </c>
      <c r="J2">
        <f t="shared" ref="J2:J65" si="2">L2*K2</f>
        <v>0.314285714285714</v>
      </c>
      <c r="K2">
        <f>1/14</f>
        <v>0.0714285714285714</v>
      </c>
      <c r="L2">
        <f>Q3</f>
        <v>4.4</v>
      </c>
      <c r="N2" s="15"/>
      <c r="P2" t="s">
        <v>28</v>
      </c>
      <c r="Q2">
        <v>0.0011</v>
      </c>
      <c r="S2" s="4">
        <f t="shared" ref="S2:S13" si="3">B2</f>
        <v>5414.50313339302</v>
      </c>
      <c r="T2" s="4">
        <f>S2*$Q$2</f>
        <v>5.95595344673232</v>
      </c>
      <c r="U2" s="4">
        <f>T2*AA2</f>
        <v>1.87187108325873</v>
      </c>
      <c r="V2" s="4">
        <f t="shared" ref="V2:V65" si="4">T2+U2</f>
        <v>7.82782452999105</v>
      </c>
      <c r="W2" s="4">
        <f>U2+T2</f>
        <v>7.82782452999105</v>
      </c>
      <c r="X2" s="4">
        <f t="shared" ref="X2:X65" si="5">W2-Z2</f>
        <v>7.82782452999105</v>
      </c>
      <c r="Y2" s="4">
        <v>0</v>
      </c>
      <c r="Z2" s="4">
        <v>0</v>
      </c>
      <c r="AA2">
        <f t="shared" ref="AA2:AA65" si="6">AC2*AB2</f>
        <v>0.314285714285714</v>
      </c>
      <c r="AB2">
        <f>1/14</f>
        <v>0.0714285714285714</v>
      </c>
      <c r="AC2">
        <f>AH3</f>
        <v>4.4</v>
      </c>
      <c r="AE2" s="15"/>
      <c r="AG2" t="s">
        <v>28</v>
      </c>
      <c r="AH2">
        <f>Q2</f>
        <v>0.0011</v>
      </c>
      <c r="AJ2" s="4">
        <f t="shared" ref="AJ2:AJ13" si="7">S2</f>
        <v>5414.50313339302</v>
      </c>
      <c r="AK2" s="4">
        <f>AJ2*$Q$2</f>
        <v>5.95595344673232</v>
      </c>
      <c r="AL2" s="4">
        <f>AK2*AR2</f>
        <v>1.87187108325873</v>
      </c>
      <c r="AM2" s="4">
        <f t="shared" ref="AM2:AM65" si="8">AK2+AL2</f>
        <v>7.82782452999105</v>
      </c>
      <c r="AN2" s="4">
        <f>AL2+AK2</f>
        <v>7.82782452999105</v>
      </c>
      <c r="AO2" s="4">
        <f t="shared" ref="AO2:AO65" si="9">AN2-AQ2</f>
        <v>7.82782452999105</v>
      </c>
      <c r="AP2" s="4">
        <v>0</v>
      </c>
      <c r="AQ2" s="4">
        <v>0</v>
      </c>
      <c r="AR2">
        <f t="shared" ref="AR2:AR65" si="10">AT2*AS2</f>
        <v>0.314285714285714</v>
      </c>
      <c r="AS2">
        <f>1/14</f>
        <v>0.0714285714285714</v>
      </c>
      <c r="AT2">
        <f>AY3</f>
        <v>4.4</v>
      </c>
      <c r="AV2" s="15"/>
      <c r="AX2" t="s">
        <v>28</v>
      </c>
      <c r="AY2">
        <f>AH2</f>
        <v>0.0011</v>
      </c>
      <c r="BA2" s="26">
        <f t="shared" ref="BA2:BA13" si="11">AJ2</f>
        <v>5414.50313339302</v>
      </c>
      <c r="BB2" s="4">
        <f>BA2*$Q$2</f>
        <v>5.95595344673232</v>
      </c>
      <c r="BC2" s="4">
        <f>BB2*BI2</f>
        <v>0</v>
      </c>
      <c r="BD2" s="4">
        <f t="shared" ref="BD2:BD65" si="12">BB2+BC2</f>
        <v>5.95595344673232</v>
      </c>
      <c r="BE2" s="4">
        <f>BC2+BB2</f>
        <v>5.95595344673232</v>
      </c>
      <c r="BF2" s="4">
        <f t="shared" ref="BF2:BF65" si="13">BE2-BH2</f>
        <v>5.95595344673232</v>
      </c>
      <c r="BG2" s="4">
        <v>0</v>
      </c>
      <c r="BH2" s="4">
        <v>0</v>
      </c>
      <c r="BI2">
        <f t="shared" ref="BI2:BI65" si="14">BK2*BJ2</f>
        <v>0</v>
      </c>
      <c r="BJ2">
        <f>1/14</f>
        <v>0.0714285714285714</v>
      </c>
      <c r="BK2">
        <f>BP3</f>
        <v>0</v>
      </c>
      <c r="BM2" s="15"/>
      <c r="BO2" t="s">
        <v>28</v>
      </c>
    </row>
    <row r="3" ht="18" spans="1:67">
      <c r="A3" s="1">
        <v>43842</v>
      </c>
      <c r="B3" s="4">
        <v>5359.66875559534</v>
      </c>
      <c r="C3" s="4">
        <f>B3*$Q$2*(1+J3-K3)</f>
        <v>7.32743285586392</v>
      </c>
      <c r="D3" s="4">
        <f t="shared" ref="D3:D66" si="15">(C2+G2)*J3</f>
        <v>4.3320445069702</v>
      </c>
      <c r="E3" s="4">
        <f t="shared" si="0"/>
        <v>11.6594773628341</v>
      </c>
      <c r="F3" s="4">
        <f t="shared" ref="F3:F66" si="16">F2+D3+C3</f>
        <v>19.4873018928252</v>
      </c>
      <c r="G3" s="4">
        <f t="shared" si="1"/>
        <v>18.9281715692544</v>
      </c>
      <c r="H3" s="4">
        <f t="shared" ref="H3:H66" si="17">G2*K3</f>
        <v>0.559130323570789</v>
      </c>
      <c r="I3" s="4">
        <f>SUM(H$2:H3)</f>
        <v>0.559130323570789</v>
      </c>
      <c r="J3">
        <f t="shared" si="2"/>
        <v>0.314285714285714</v>
      </c>
      <c r="K3">
        <f>$K$2</f>
        <v>0.0714285714285714</v>
      </c>
      <c r="L3">
        <f>$L$2</f>
        <v>4.4</v>
      </c>
      <c r="N3" s="16"/>
      <c r="P3" s="17" t="s">
        <v>29</v>
      </c>
      <c r="Q3">
        <v>4.4</v>
      </c>
      <c r="S3" s="4">
        <f t="shared" si="3"/>
        <v>5359.66875559534</v>
      </c>
      <c r="T3" s="4">
        <f>S3*$Q$2*(1+AA3-AB3)</f>
        <v>7.32743285586392</v>
      </c>
      <c r="U3" s="4">
        <f t="shared" ref="U3:U66" si="18">(T2+X2)*AA3</f>
        <v>4.3320445069702</v>
      </c>
      <c r="V3" s="4">
        <f t="shared" si="4"/>
        <v>11.6594773628341</v>
      </c>
      <c r="W3" s="4">
        <f t="shared" ref="W3:W66" si="19">W2+U3+T3</f>
        <v>19.4873018928252</v>
      </c>
      <c r="X3" s="4">
        <f t="shared" si="5"/>
        <v>18.9281715692544</v>
      </c>
      <c r="Y3" s="4">
        <f t="shared" ref="Y3:Y66" si="20">X2*AB3</f>
        <v>0.559130323570789</v>
      </c>
      <c r="Z3" s="4">
        <f>SUM(Y$2:Y3)</f>
        <v>0.559130323570789</v>
      </c>
      <c r="AA3">
        <f t="shared" si="6"/>
        <v>0.314285714285714</v>
      </c>
      <c r="AB3">
        <f>$K$2</f>
        <v>0.0714285714285714</v>
      </c>
      <c r="AC3">
        <f>$L$2</f>
        <v>4.4</v>
      </c>
      <c r="AE3" s="16"/>
      <c r="AG3" s="17" t="s">
        <v>29</v>
      </c>
      <c r="AH3">
        <f>Q3</f>
        <v>4.4</v>
      </c>
      <c r="AJ3" s="4">
        <f t="shared" si="7"/>
        <v>5359.66875559534</v>
      </c>
      <c r="AK3" s="4">
        <f>AJ3*$Q$2*(1+AR3-AS3)</f>
        <v>7.32743285586392</v>
      </c>
      <c r="AL3" s="4">
        <f t="shared" ref="AL3:AL66" si="21">(AK2+AO2)*AR3</f>
        <v>4.3320445069702</v>
      </c>
      <c r="AM3" s="4">
        <f t="shared" si="8"/>
        <v>11.6594773628341</v>
      </c>
      <c r="AN3" s="4">
        <f t="shared" ref="AN3:AN66" si="22">AN2+AL3+AK3</f>
        <v>19.4873018928252</v>
      </c>
      <c r="AO3" s="4">
        <f t="shared" si="9"/>
        <v>18.9281715692544</v>
      </c>
      <c r="AP3" s="4">
        <f t="shared" ref="AP3:AP66" si="23">AO2*AS3</f>
        <v>0.559130323570789</v>
      </c>
      <c r="AQ3" s="4">
        <f>SUM(AP$2:AP3)</f>
        <v>0.559130323570789</v>
      </c>
      <c r="AR3">
        <f t="shared" si="10"/>
        <v>0.314285714285714</v>
      </c>
      <c r="AS3">
        <f>$K$2</f>
        <v>0.0714285714285714</v>
      </c>
      <c r="AT3">
        <f>$L$2</f>
        <v>4.4</v>
      </c>
      <c r="AV3" s="16"/>
      <c r="AX3" s="17" t="s">
        <v>29</v>
      </c>
      <c r="AY3">
        <f>AH3</f>
        <v>4.4</v>
      </c>
      <c r="BA3" s="26">
        <f t="shared" si="11"/>
        <v>5359.66875559534</v>
      </c>
      <c r="BB3" s="4">
        <f>BA3*$Q$2*(1+BI3-BJ3)</f>
        <v>7.32743285586392</v>
      </c>
      <c r="BC3" s="4">
        <f t="shared" ref="BC3:BC66" si="24">(BB2+BF2)*BI3</f>
        <v>3.74374216651746</v>
      </c>
      <c r="BD3" s="4">
        <f t="shared" si="12"/>
        <v>11.0711750223814</v>
      </c>
      <c r="BE3" s="4">
        <f t="shared" ref="BE3:BE66" si="25">BE2+BC3+BB3</f>
        <v>17.0271284691137</v>
      </c>
      <c r="BF3" s="4">
        <f t="shared" si="13"/>
        <v>16.6017032229185</v>
      </c>
      <c r="BG3" s="4">
        <f t="shared" ref="BG3:BG66" si="26">BF2*BJ3</f>
        <v>0.425425246195166</v>
      </c>
      <c r="BH3" s="4">
        <f>SUM(BG$2:BG3)</f>
        <v>0.425425246195166</v>
      </c>
      <c r="BI3">
        <f t="shared" si="14"/>
        <v>0.314285714285714</v>
      </c>
      <c r="BJ3">
        <f>$K$2</f>
        <v>0.0714285714285714</v>
      </c>
      <c r="BK3">
        <f>$L$2</f>
        <v>4.4</v>
      </c>
      <c r="BM3" s="16"/>
      <c r="BO3" s="17" t="s">
        <v>29</v>
      </c>
    </row>
    <row r="4" spans="1:65">
      <c r="A4" s="1">
        <v>43843</v>
      </c>
      <c r="B4" s="4">
        <v>4866.60698299015</v>
      </c>
      <c r="C4" s="4">
        <f>B4*$Q$2*(1+J4-K4)</f>
        <v>6.65334697531654</v>
      </c>
      <c r="D4" s="4">
        <f t="shared" si="15"/>
        <v>8.25176139075147</v>
      </c>
      <c r="E4" s="4">
        <f t="shared" si="0"/>
        <v>14.905108366068</v>
      </c>
      <c r="F4" s="4">
        <f t="shared" si="16"/>
        <v>34.3924102588932</v>
      </c>
      <c r="G4" s="4">
        <f t="shared" si="1"/>
        <v>32.4812676803756</v>
      </c>
      <c r="H4" s="4">
        <f t="shared" si="17"/>
        <v>1.35201225494674</v>
      </c>
      <c r="I4" s="4">
        <f>SUM(H$2:H4)</f>
        <v>1.91114257851753</v>
      </c>
      <c r="J4">
        <f t="shared" si="2"/>
        <v>0.314285714285714</v>
      </c>
      <c r="K4">
        <f>$K$2</f>
        <v>0.0714285714285714</v>
      </c>
      <c r="L4">
        <f>$L$2</f>
        <v>4.4</v>
      </c>
      <c r="N4" s="15">
        <f t="shared" ref="N4:N21" si="27">M11</f>
        <v>0</v>
      </c>
      <c r="S4" s="4">
        <f t="shared" si="3"/>
        <v>4866.60698299015</v>
      </c>
      <c r="T4" s="4">
        <f>S4*$Q$2*(1+AA4-AB4)</f>
        <v>6.65334697531654</v>
      </c>
      <c r="U4" s="4">
        <f t="shared" si="18"/>
        <v>8.25176139075147</v>
      </c>
      <c r="V4" s="4">
        <f t="shared" si="4"/>
        <v>14.905108366068</v>
      </c>
      <c r="W4" s="4">
        <f t="shared" si="19"/>
        <v>34.3924102588932</v>
      </c>
      <c r="X4" s="4">
        <f t="shared" si="5"/>
        <v>32.4812676803756</v>
      </c>
      <c r="Y4" s="4">
        <f t="shared" si="20"/>
        <v>1.35201225494674</v>
      </c>
      <c r="Z4" s="4">
        <f>SUM(Y$2:Y4)</f>
        <v>1.91114257851753</v>
      </c>
      <c r="AA4">
        <f t="shared" si="6"/>
        <v>0.314285714285714</v>
      </c>
      <c r="AB4">
        <f>$K$2</f>
        <v>0.0714285714285714</v>
      </c>
      <c r="AC4">
        <f>$L$2</f>
        <v>4.4</v>
      </c>
      <c r="AE4" s="15">
        <f t="shared" ref="AE4:AE21" si="28">AD11</f>
        <v>0</v>
      </c>
      <c r="AJ4" s="4">
        <f t="shared" si="7"/>
        <v>4866.60698299015</v>
      </c>
      <c r="AK4" s="4">
        <f>AJ4*$Q$2*(1+AR4-AS4)</f>
        <v>6.65334697531654</v>
      </c>
      <c r="AL4" s="4">
        <f t="shared" si="21"/>
        <v>8.25176139075147</v>
      </c>
      <c r="AM4" s="4">
        <f t="shared" si="8"/>
        <v>14.905108366068</v>
      </c>
      <c r="AN4" s="4">
        <f t="shared" si="22"/>
        <v>34.3924102588932</v>
      </c>
      <c r="AO4" s="4">
        <f t="shared" si="9"/>
        <v>32.4812676803756</v>
      </c>
      <c r="AP4" s="4">
        <f t="shared" si="23"/>
        <v>1.35201225494674</v>
      </c>
      <c r="AQ4" s="4">
        <f>SUM(AP$2:AP4)</f>
        <v>1.91114257851753</v>
      </c>
      <c r="AR4">
        <f t="shared" si="10"/>
        <v>0.314285714285714</v>
      </c>
      <c r="AS4">
        <f>$K$2</f>
        <v>0.0714285714285714</v>
      </c>
      <c r="AT4">
        <f>$L$2</f>
        <v>4.4</v>
      </c>
      <c r="AV4" s="15">
        <f t="shared" ref="AV4:AV21" si="29">AU11</f>
        <v>0</v>
      </c>
      <c r="BA4" s="26">
        <f t="shared" si="11"/>
        <v>4866.60698299015</v>
      </c>
      <c r="BB4" s="4">
        <f>BA4*$Q$2*(1+BI4-BJ4)</f>
        <v>6.65334697531654</v>
      </c>
      <c r="BC4" s="4">
        <f t="shared" si="24"/>
        <v>7.5205856247602</v>
      </c>
      <c r="BD4" s="4">
        <f t="shared" si="12"/>
        <v>14.1739326000767</v>
      </c>
      <c r="BE4" s="4">
        <f t="shared" si="25"/>
        <v>31.2010610691904</v>
      </c>
      <c r="BF4" s="4">
        <f t="shared" si="13"/>
        <v>29.5897998785011</v>
      </c>
      <c r="BG4" s="4">
        <f t="shared" si="26"/>
        <v>1.18583594449418</v>
      </c>
      <c r="BH4" s="4">
        <f>SUM(BG$2:BG4)</f>
        <v>1.61126119068935</v>
      </c>
      <c r="BI4">
        <f t="shared" si="14"/>
        <v>0.314285714285714</v>
      </c>
      <c r="BJ4">
        <f>$K$2</f>
        <v>0.0714285714285714</v>
      </c>
      <c r="BK4">
        <f>$L$2</f>
        <v>4.4</v>
      </c>
      <c r="BM4" s="15">
        <f t="shared" ref="BM4:BM21" si="30">BL11</f>
        <v>0</v>
      </c>
    </row>
    <row r="5" spans="1:65">
      <c r="A5" s="1">
        <v>43844</v>
      </c>
      <c r="B5" s="4">
        <v>4643.68845120859</v>
      </c>
      <c r="C5" s="4">
        <f>B5*$Q$2*(1+J5-K5)</f>
        <v>6.34858549686661</v>
      </c>
      <c r="D5" s="4">
        <f t="shared" si="15"/>
        <v>12.2994503203604</v>
      </c>
      <c r="E5" s="4">
        <f t="shared" si="0"/>
        <v>18.648035817227</v>
      </c>
      <c r="F5" s="4">
        <f t="shared" si="16"/>
        <v>53.0404460761202</v>
      </c>
      <c r="G5" s="4">
        <f t="shared" si="1"/>
        <v>48.8092129490044</v>
      </c>
      <c r="H5" s="4">
        <f t="shared" si="17"/>
        <v>2.32009054859826</v>
      </c>
      <c r="I5" s="4">
        <f>SUM(H$2:H5)</f>
        <v>4.23123312711579</v>
      </c>
      <c r="J5">
        <f t="shared" si="2"/>
        <v>0.314285714285714</v>
      </c>
      <c r="K5">
        <f>$K$2</f>
        <v>0.0714285714285714</v>
      </c>
      <c r="L5">
        <f>$L$2</f>
        <v>4.4</v>
      </c>
      <c r="N5" s="15">
        <f t="shared" si="27"/>
        <v>5</v>
      </c>
      <c r="S5" s="4">
        <f t="shared" si="3"/>
        <v>4643.68845120859</v>
      </c>
      <c r="T5" s="4">
        <f>S5*$Q$2*(1+AA5-AB5)</f>
        <v>6.34858549686661</v>
      </c>
      <c r="U5" s="4">
        <f t="shared" si="18"/>
        <v>12.2994503203604</v>
      </c>
      <c r="V5" s="4">
        <f t="shared" si="4"/>
        <v>18.648035817227</v>
      </c>
      <c r="W5" s="4">
        <f t="shared" si="19"/>
        <v>53.0404460761202</v>
      </c>
      <c r="X5" s="4">
        <f t="shared" si="5"/>
        <v>48.8092129490044</v>
      </c>
      <c r="Y5" s="4">
        <f t="shared" si="20"/>
        <v>2.32009054859826</v>
      </c>
      <c r="Z5" s="4">
        <f>SUM(Y$2:Y5)</f>
        <v>4.23123312711579</v>
      </c>
      <c r="AA5">
        <f t="shared" si="6"/>
        <v>0.314285714285714</v>
      </c>
      <c r="AB5">
        <f>$K$2</f>
        <v>0.0714285714285714</v>
      </c>
      <c r="AC5">
        <f>$L$2</f>
        <v>4.4</v>
      </c>
      <c r="AE5" s="15">
        <f t="shared" si="28"/>
        <v>5</v>
      </c>
      <c r="AJ5" s="4">
        <f t="shared" si="7"/>
        <v>4643.68845120859</v>
      </c>
      <c r="AK5" s="4">
        <f>AJ5*$Q$2*(1+AR5-AS5)</f>
        <v>6.34858549686661</v>
      </c>
      <c r="AL5" s="4">
        <f t="shared" si="21"/>
        <v>12.2994503203604</v>
      </c>
      <c r="AM5" s="4">
        <f t="shared" si="8"/>
        <v>18.648035817227</v>
      </c>
      <c r="AN5" s="4">
        <f t="shared" si="22"/>
        <v>53.0404460761202</v>
      </c>
      <c r="AO5" s="4">
        <f t="shared" si="9"/>
        <v>48.8092129490044</v>
      </c>
      <c r="AP5" s="4">
        <f t="shared" si="23"/>
        <v>2.32009054859826</v>
      </c>
      <c r="AQ5" s="4">
        <f>SUM(AP$2:AP5)</f>
        <v>4.23123312711579</v>
      </c>
      <c r="AR5">
        <f t="shared" si="10"/>
        <v>0.314285714285714</v>
      </c>
      <c r="AS5">
        <f>$K$2</f>
        <v>0.0714285714285714</v>
      </c>
      <c r="AT5">
        <f>$L$2</f>
        <v>4.4</v>
      </c>
      <c r="AV5" s="15">
        <f t="shared" si="29"/>
        <v>5</v>
      </c>
      <c r="BA5" s="26">
        <f t="shared" si="11"/>
        <v>4643.68845120859</v>
      </c>
      <c r="BB5" s="4">
        <f>BA5*$Q$2*(1+BI5-BJ5)</f>
        <v>6.34858549686661</v>
      </c>
      <c r="BC5" s="4">
        <f t="shared" si="24"/>
        <v>11.3907032969141</v>
      </c>
      <c r="BD5" s="4">
        <f t="shared" si="12"/>
        <v>17.7392887937807</v>
      </c>
      <c r="BE5" s="4">
        <f t="shared" si="25"/>
        <v>48.9403498629712</v>
      </c>
      <c r="BF5" s="4">
        <f t="shared" si="13"/>
        <v>45.2155315381032</v>
      </c>
      <c r="BG5" s="4">
        <f t="shared" si="26"/>
        <v>2.11355713417865</v>
      </c>
      <c r="BH5" s="4">
        <f>SUM(BG$2:BG5)</f>
        <v>3.724818324868</v>
      </c>
      <c r="BI5">
        <f t="shared" si="14"/>
        <v>0.314285714285714</v>
      </c>
      <c r="BJ5">
        <f>$K$2</f>
        <v>0.0714285714285714</v>
      </c>
      <c r="BK5">
        <f>$L$2</f>
        <v>4.4</v>
      </c>
      <c r="BM5" s="15">
        <f t="shared" si="30"/>
        <v>5</v>
      </c>
    </row>
    <row r="6" spans="1:65">
      <c r="A6" s="1">
        <v>43845</v>
      </c>
      <c r="B6" s="4">
        <v>4662.65666965085</v>
      </c>
      <c r="C6" s="4">
        <f>B6*$Q$2*(1+J6-K6)</f>
        <v>6.37451776122266</v>
      </c>
      <c r="D6" s="4">
        <f t="shared" si="15"/>
        <v>17.335308082988</v>
      </c>
      <c r="E6" s="4">
        <f t="shared" si="0"/>
        <v>23.7098258442107</v>
      </c>
      <c r="F6" s="4">
        <f t="shared" si="16"/>
        <v>76.7502719203309</v>
      </c>
      <c r="G6" s="4">
        <f t="shared" si="1"/>
        <v>69.0326664397148</v>
      </c>
      <c r="H6" s="4">
        <f t="shared" si="17"/>
        <v>3.48637235350031</v>
      </c>
      <c r="I6" s="4">
        <f>SUM(H$2:H6)</f>
        <v>7.7176054806161</v>
      </c>
      <c r="J6">
        <f t="shared" si="2"/>
        <v>0.314285714285714</v>
      </c>
      <c r="K6">
        <f>$K$2</f>
        <v>0.0714285714285714</v>
      </c>
      <c r="L6">
        <f>$L$2</f>
        <v>4.4</v>
      </c>
      <c r="N6" s="15">
        <f t="shared" si="27"/>
        <v>22</v>
      </c>
      <c r="S6" s="4">
        <f t="shared" si="3"/>
        <v>4662.65666965085</v>
      </c>
      <c r="T6" s="4">
        <f>S6*$Q$2*(1+AA6-AB6)</f>
        <v>6.37451776122266</v>
      </c>
      <c r="U6" s="4">
        <f t="shared" si="18"/>
        <v>17.335308082988</v>
      </c>
      <c r="V6" s="4">
        <f t="shared" si="4"/>
        <v>23.7098258442107</v>
      </c>
      <c r="W6" s="4">
        <f t="shared" si="19"/>
        <v>76.7502719203309</v>
      </c>
      <c r="X6" s="4">
        <f t="shared" si="5"/>
        <v>69.0326664397148</v>
      </c>
      <c r="Y6" s="4">
        <f t="shared" si="20"/>
        <v>3.48637235350031</v>
      </c>
      <c r="Z6" s="4">
        <f>SUM(Y$2:Y6)</f>
        <v>7.7176054806161</v>
      </c>
      <c r="AA6">
        <f t="shared" si="6"/>
        <v>0.314285714285714</v>
      </c>
      <c r="AB6">
        <f>$K$2</f>
        <v>0.0714285714285714</v>
      </c>
      <c r="AC6">
        <f>$L$2</f>
        <v>4.4</v>
      </c>
      <c r="AE6" s="15">
        <f t="shared" si="28"/>
        <v>22</v>
      </c>
      <c r="AJ6" s="4">
        <f t="shared" si="7"/>
        <v>4662.65666965085</v>
      </c>
      <c r="AK6" s="4">
        <f>AJ6*$Q$2*(1+AR6-AS6)</f>
        <v>6.37451776122266</v>
      </c>
      <c r="AL6" s="4">
        <f t="shared" si="21"/>
        <v>17.335308082988</v>
      </c>
      <c r="AM6" s="4">
        <f t="shared" si="8"/>
        <v>23.7098258442107</v>
      </c>
      <c r="AN6" s="4">
        <f t="shared" si="22"/>
        <v>76.7502719203309</v>
      </c>
      <c r="AO6" s="4">
        <f t="shared" si="9"/>
        <v>69.0326664397148</v>
      </c>
      <c r="AP6" s="4">
        <f t="shared" si="23"/>
        <v>3.48637235350031</v>
      </c>
      <c r="AQ6" s="4">
        <f>SUM(AP$2:AP6)</f>
        <v>7.7176054806161</v>
      </c>
      <c r="AR6">
        <f t="shared" si="10"/>
        <v>0.314285714285714</v>
      </c>
      <c r="AS6">
        <f>$K$2</f>
        <v>0.0714285714285714</v>
      </c>
      <c r="AT6">
        <f>$L$2</f>
        <v>4.4</v>
      </c>
      <c r="AV6" s="15">
        <f t="shared" si="29"/>
        <v>22</v>
      </c>
      <c r="BA6" s="26">
        <f t="shared" si="11"/>
        <v>4662.65666965085</v>
      </c>
      <c r="BB6" s="4">
        <f>BA6*$Q$2*(1+BI6-BJ6)</f>
        <v>6.37451776122266</v>
      </c>
      <c r="BC6" s="4">
        <f t="shared" si="24"/>
        <v>16.2058653538476</v>
      </c>
      <c r="BD6" s="4">
        <f t="shared" si="12"/>
        <v>22.5803831150703</v>
      </c>
      <c r="BE6" s="4">
        <f t="shared" si="25"/>
        <v>71.5207329780415</v>
      </c>
      <c r="BF6" s="4">
        <f t="shared" si="13"/>
        <v>64.5662338290232</v>
      </c>
      <c r="BG6" s="4">
        <f t="shared" si="26"/>
        <v>3.22968082415023</v>
      </c>
      <c r="BH6" s="4">
        <f>SUM(BG$2:BG6)</f>
        <v>6.95449914901822</v>
      </c>
      <c r="BI6">
        <f t="shared" si="14"/>
        <v>0.314285714285714</v>
      </c>
      <c r="BJ6">
        <f>$K$2</f>
        <v>0.0714285714285714</v>
      </c>
      <c r="BK6">
        <f>$L$2</f>
        <v>4.4</v>
      </c>
      <c r="BM6" s="15">
        <f t="shared" si="30"/>
        <v>22</v>
      </c>
    </row>
    <row r="7" spans="1:65">
      <c r="A7" s="1">
        <v>43846</v>
      </c>
      <c r="B7" s="4">
        <v>4834.37779767234</v>
      </c>
      <c r="C7" s="4">
        <f>B7*$Q$2*(1+J7-K7)</f>
        <v>6.60928507481775</v>
      </c>
      <c r="D7" s="4">
        <f t="shared" si="15"/>
        <v>23.6994007488661</v>
      </c>
      <c r="E7" s="4">
        <f t="shared" si="0"/>
        <v>30.3086858236838</v>
      </c>
      <c r="F7" s="4">
        <f t="shared" si="16"/>
        <v>107.058957744015</v>
      </c>
      <c r="G7" s="4">
        <f t="shared" si="1"/>
        <v>94.4104475177047</v>
      </c>
      <c r="H7" s="4">
        <f t="shared" si="17"/>
        <v>4.93090474569391</v>
      </c>
      <c r="I7" s="4">
        <f>SUM(H$2:H7)</f>
        <v>12.64851022631</v>
      </c>
      <c r="J7">
        <f t="shared" si="2"/>
        <v>0.314285714285714</v>
      </c>
      <c r="K7">
        <f>$K$2</f>
        <v>0.0714285714285714</v>
      </c>
      <c r="L7">
        <f>$L$2</f>
        <v>4.4</v>
      </c>
      <c r="N7" s="15">
        <f t="shared" si="27"/>
        <v>16</v>
      </c>
      <c r="S7" s="4">
        <f t="shared" si="3"/>
        <v>4834.37779767234</v>
      </c>
      <c r="T7" s="4">
        <f>S7*$Q$2*(1+AA7-AB7)</f>
        <v>6.60928507481775</v>
      </c>
      <c r="U7" s="4">
        <f t="shared" si="18"/>
        <v>23.6994007488661</v>
      </c>
      <c r="V7" s="4">
        <f t="shared" si="4"/>
        <v>30.3086858236838</v>
      </c>
      <c r="W7" s="4">
        <f t="shared" si="19"/>
        <v>107.058957744015</v>
      </c>
      <c r="X7" s="4">
        <f t="shared" si="5"/>
        <v>94.4104475177047</v>
      </c>
      <c r="Y7" s="4">
        <f t="shared" si="20"/>
        <v>4.93090474569391</v>
      </c>
      <c r="Z7" s="4">
        <f>SUM(Y$2:Y7)</f>
        <v>12.64851022631</v>
      </c>
      <c r="AA7">
        <f t="shared" si="6"/>
        <v>0.314285714285714</v>
      </c>
      <c r="AB7">
        <f>$K$2</f>
        <v>0.0714285714285714</v>
      </c>
      <c r="AC7">
        <f>$L$2</f>
        <v>4.4</v>
      </c>
      <c r="AE7" s="15">
        <f t="shared" si="28"/>
        <v>16</v>
      </c>
      <c r="AJ7" s="4">
        <f t="shared" si="7"/>
        <v>4834.37779767234</v>
      </c>
      <c r="AK7" s="4">
        <f>AJ7*$Q$2*(1+AR7-AS7)</f>
        <v>6.60928507481775</v>
      </c>
      <c r="AL7" s="4">
        <f t="shared" si="21"/>
        <v>23.6994007488661</v>
      </c>
      <c r="AM7" s="4">
        <f t="shared" si="8"/>
        <v>30.3086858236838</v>
      </c>
      <c r="AN7" s="4">
        <f t="shared" si="22"/>
        <v>107.058957744015</v>
      </c>
      <c r="AO7" s="4">
        <f t="shared" si="9"/>
        <v>94.4104475177047</v>
      </c>
      <c r="AP7" s="4">
        <f t="shared" si="23"/>
        <v>4.93090474569391</v>
      </c>
      <c r="AQ7" s="4">
        <f>SUM(AP$2:AP7)</f>
        <v>12.64851022631</v>
      </c>
      <c r="AR7">
        <f t="shared" si="10"/>
        <v>0.314285714285714</v>
      </c>
      <c r="AS7">
        <f>$K$2</f>
        <v>0.0714285714285714</v>
      </c>
      <c r="AT7">
        <f>$L$2</f>
        <v>4.4</v>
      </c>
      <c r="AV7" s="15">
        <f t="shared" si="29"/>
        <v>16</v>
      </c>
      <c r="BA7" s="26">
        <f t="shared" si="11"/>
        <v>4834.37779767234</v>
      </c>
      <c r="BB7" s="4">
        <f>BA7*$Q$2*(1+BI7-BJ7)</f>
        <v>6.60928507481775</v>
      </c>
      <c r="BC7" s="4">
        <f t="shared" si="24"/>
        <v>22.2956647855059</v>
      </c>
      <c r="BD7" s="4">
        <f t="shared" si="12"/>
        <v>28.9049498603236</v>
      </c>
      <c r="BE7" s="4">
        <f t="shared" si="25"/>
        <v>100.425682838365</v>
      </c>
      <c r="BF7" s="4">
        <f t="shared" si="13"/>
        <v>88.8593098444166</v>
      </c>
      <c r="BG7" s="4">
        <f t="shared" si="26"/>
        <v>4.61187384493023</v>
      </c>
      <c r="BH7" s="4">
        <f>SUM(BG$2:BG7)</f>
        <v>11.5663729939485</v>
      </c>
      <c r="BI7">
        <f t="shared" si="14"/>
        <v>0.314285714285714</v>
      </c>
      <c r="BJ7">
        <f>$K$2</f>
        <v>0.0714285714285714</v>
      </c>
      <c r="BK7">
        <f>$L$2</f>
        <v>4.4</v>
      </c>
      <c r="BM7" s="15">
        <f t="shared" si="30"/>
        <v>16</v>
      </c>
    </row>
    <row r="8" spans="1:65">
      <c r="A8" s="1">
        <v>43847</v>
      </c>
      <c r="B8" s="4">
        <v>4612.3545210385</v>
      </c>
      <c r="C8" s="4">
        <f>B8*$Q$2*(1+J8-K8)</f>
        <v>6.30574753804834</v>
      </c>
      <c r="D8" s="4">
        <f t="shared" si="15"/>
        <v>31.7490588147928</v>
      </c>
      <c r="E8" s="4">
        <f t="shared" si="0"/>
        <v>38.0548063528411</v>
      </c>
      <c r="F8" s="4">
        <f t="shared" si="16"/>
        <v>145.113764096856</v>
      </c>
      <c r="G8" s="4">
        <f t="shared" si="1"/>
        <v>125.721650476424</v>
      </c>
      <c r="H8" s="4">
        <f t="shared" si="17"/>
        <v>6.74360339412176</v>
      </c>
      <c r="I8" s="4">
        <f>SUM(H$2:H8)</f>
        <v>19.3921136204318</v>
      </c>
      <c r="J8">
        <f t="shared" si="2"/>
        <v>0.314285714285714</v>
      </c>
      <c r="K8">
        <f>$K$2</f>
        <v>0.0714285714285714</v>
      </c>
      <c r="L8">
        <f>$L$2</f>
        <v>4.4</v>
      </c>
      <c r="N8" s="15">
        <f t="shared" si="27"/>
        <v>19</v>
      </c>
      <c r="S8" s="4">
        <f t="shared" si="3"/>
        <v>4612.3545210385</v>
      </c>
      <c r="T8" s="4">
        <f>S8*$Q$2*(1+AA8-AB8)</f>
        <v>6.30574753804834</v>
      </c>
      <c r="U8" s="4">
        <f t="shared" si="18"/>
        <v>31.7490588147928</v>
      </c>
      <c r="V8" s="4">
        <f t="shared" si="4"/>
        <v>38.0548063528411</v>
      </c>
      <c r="W8" s="4">
        <f t="shared" si="19"/>
        <v>145.113764096856</v>
      </c>
      <c r="X8" s="4">
        <f t="shared" si="5"/>
        <v>125.721650476424</v>
      </c>
      <c r="Y8" s="4">
        <f t="shared" si="20"/>
        <v>6.74360339412176</v>
      </c>
      <c r="Z8" s="4">
        <f>SUM(Y$2:Y8)</f>
        <v>19.3921136204318</v>
      </c>
      <c r="AA8">
        <f t="shared" si="6"/>
        <v>0.314285714285714</v>
      </c>
      <c r="AB8">
        <f>$K$2</f>
        <v>0.0714285714285714</v>
      </c>
      <c r="AC8">
        <f>$L$2</f>
        <v>4.4</v>
      </c>
      <c r="AE8" s="15">
        <f t="shared" si="28"/>
        <v>19</v>
      </c>
      <c r="AJ8" s="4">
        <f t="shared" si="7"/>
        <v>4612.3545210385</v>
      </c>
      <c r="AK8" s="4">
        <f>AJ8*$Q$2*(1+AR8-AS8)</f>
        <v>6.30574753804834</v>
      </c>
      <c r="AL8" s="4">
        <f t="shared" si="21"/>
        <v>31.7490588147928</v>
      </c>
      <c r="AM8" s="4">
        <f t="shared" si="8"/>
        <v>38.0548063528411</v>
      </c>
      <c r="AN8" s="4">
        <f t="shared" si="22"/>
        <v>145.113764096856</v>
      </c>
      <c r="AO8" s="4">
        <f t="shared" si="9"/>
        <v>125.721650476424</v>
      </c>
      <c r="AP8" s="4">
        <f t="shared" si="23"/>
        <v>6.74360339412176</v>
      </c>
      <c r="AQ8" s="4">
        <f>SUM(AP$2:AP8)</f>
        <v>19.3921136204318</v>
      </c>
      <c r="AR8">
        <f t="shared" si="10"/>
        <v>0.314285714285714</v>
      </c>
      <c r="AS8">
        <f>$K$2</f>
        <v>0.0714285714285714</v>
      </c>
      <c r="AT8">
        <f>$L$2</f>
        <v>4.4</v>
      </c>
      <c r="AV8" s="15">
        <f t="shared" si="29"/>
        <v>19</v>
      </c>
      <c r="BA8" s="26">
        <f t="shared" si="11"/>
        <v>4612.3545210385</v>
      </c>
      <c r="BB8" s="4">
        <f>BA8*$Q$2*(1+BI8-BJ8)</f>
        <v>6.30574753804834</v>
      </c>
      <c r="BC8" s="4">
        <f t="shared" si="24"/>
        <v>30.0044155460451</v>
      </c>
      <c r="BD8" s="4">
        <f t="shared" si="12"/>
        <v>36.3101630840934</v>
      </c>
      <c r="BE8" s="4">
        <f t="shared" si="25"/>
        <v>136.735845922458</v>
      </c>
      <c r="BF8" s="4">
        <f t="shared" si="13"/>
        <v>118.822379368195</v>
      </c>
      <c r="BG8" s="4">
        <f t="shared" si="26"/>
        <v>6.34709356031547</v>
      </c>
      <c r="BH8" s="4">
        <f>SUM(BG$2:BG8)</f>
        <v>17.9134665542639</v>
      </c>
      <c r="BI8">
        <f t="shared" si="14"/>
        <v>0.314285714285714</v>
      </c>
      <c r="BJ8">
        <f>$K$2</f>
        <v>0.0714285714285714</v>
      </c>
      <c r="BK8">
        <f>$L$2</f>
        <v>4.4</v>
      </c>
      <c r="BM8" s="15">
        <f t="shared" si="30"/>
        <v>19</v>
      </c>
    </row>
    <row r="9" spans="1:65">
      <c r="A9" s="1">
        <v>43848</v>
      </c>
      <c r="B9" s="4">
        <v>5090.53267681289</v>
      </c>
      <c r="C9" s="4">
        <f>B9*$Q$2*(1+J9-K9)</f>
        <v>6.95948538815705</v>
      </c>
      <c r="D9" s="4">
        <f t="shared" si="15"/>
        <v>41.4943250902627</v>
      </c>
      <c r="E9" s="4">
        <f t="shared" si="0"/>
        <v>48.4538104784198</v>
      </c>
      <c r="F9" s="4">
        <f t="shared" si="16"/>
        <v>193.567574575276</v>
      </c>
      <c r="G9" s="4">
        <f t="shared" si="1"/>
        <v>165.195343063671</v>
      </c>
      <c r="H9" s="4">
        <f t="shared" si="17"/>
        <v>8.98011789117314</v>
      </c>
      <c r="I9" s="4">
        <f>SUM(H$2:H9)</f>
        <v>28.3722315116049</v>
      </c>
      <c r="J9">
        <f t="shared" si="2"/>
        <v>0.314285714285714</v>
      </c>
      <c r="K9">
        <f>$K$2</f>
        <v>0.0714285714285714</v>
      </c>
      <c r="L9">
        <f>$L$2</f>
        <v>4.4</v>
      </c>
      <c r="N9" s="15">
        <f t="shared" si="27"/>
        <v>42</v>
      </c>
      <c r="S9" s="4">
        <f t="shared" si="3"/>
        <v>5090.53267681289</v>
      </c>
      <c r="T9" s="4">
        <f>S9*$Q$2*(1+AA9-AB9)</f>
        <v>6.95948538815705</v>
      </c>
      <c r="U9" s="4">
        <f t="shared" si="18"/>
        <v>41.4943250902627</v>
      </c>
      <c r="V9" s="4">
        <f t="shared" si="4"/>
        <v>48.4538104784198</v>
      </c>
      <c r="W9" s="4">
        <f t="shared" si="19"/>
        <v>193.567574575276</v>
      </c>
      <c r="X9" s="4">
        <f t="shared" si="5"/>
        <v>165.195343063671</v>
      </c>
      <c r="Y9" s="4">
        <f t="shared" si="20"/>
        <v>8.98011789117314</v>
      </c>
      <c r="Z9" s="4">
        <f>SUM(Y$2:Y9)</f>
        <v>28.3722315116049</v>
      </c>
      <c r="AA9">
        <f t="shared" si="6"/>
        <v>0.314285714285714</v>
      </c>
      <c r="AB9">
        <f>$K$2</f>
        <v>0.0714285714285714</v>
      </c>
      <c r="AC9">
        <f>$L$2</f>
        <v>4.4</v>
      </c>
      <c r="AE9" s="15">
        <f t="shared" si="28"/>
        <v>42</v>
      </c>
      <c r="AJ9" s="4">
        <f t="shared" si="7"/>
        <v>5090.53267681289</v>
      </c>
      <c r="AK9" s="4">
        <f>AJ9*$Q$2*(1+AR9-AS9)</f>
        <v>6.95948538815705</v>
      </c>
      <c r="AL9" s="4">
        <f t="shared" si="21"/>
        <v>41.4943250902627</v>
      </c>
      <c r="AM9" s="4">
        <f t="shared" si="8"/>
        <v>48.4538104784198</v>
      </c>
      <c r="AN9" s="4">
        <f t="shared" si="22"/>
        <v>193.567574575276</v>
      </c>
      <c r="AO9" s="4">
        <f t="shared" si="9"/>
        <v>165.195343063671</v>
      </c>
      <c r="AP9" s="4">
        <f t="shared" si="23"/>
        <v>8.98011789117314</v>
      </c>
      <c r="AQ9" s="4">
        <f>SUM(AP$2:AP9)</f>
        <v>28.3722315116049</v>
      </c>
      <c r="AR9">
        <f t="shared" si="10"/>
        <v>0.314285714285714</v>
      </c>
      <c r="AS9">
        <f>$K$2</f>
        <v>0.0714285714285714</v>
      </c>
      <c r="AT9">
        <f>$L$2</f>
        <v>4.4</v>
      </c>
      <c r="AV9" s="15">
        <f t="shared" si="29"/>
        <v>42</v>
      </c>
      <c r="BA9" s="26">
        <f t="shared" si="11"/>
        <v>5090.53267681289</v>
      </c>
      <c r="BB9" s="4">
        <f>BA9*$Q$2*(1+BI9-BJ9)</f>
        <v>6.95948538815705</v>
      </c>
      <c r="BC9" s="4">
        <f t="shared" si="24"/>
        <v>39.3259827419621</v>
      </c>
      <c r="BD9" s="4">
        <f t="shared" si="12"/>
        <v>46.2854681301191</v>
      </c>
      <c r="BE9" s="4">
        <f t="shared" si="25"/>
        <v>183.021314052578</v>
      </c>
      <c r="BF9" s="4">
        <f t="shared" si="13"/>
        <v>156.6205346863</v>
      </c>
      <c r="BG9" s="4">
        <f t="shared" si="26"/>
        <v>8.4873128120139</v>
      </c>
      <c r="BH9" s="4">
        <f>SUM(BG$2:BG9)</f>
        <v>26.4007793662778</v>
      </c>
      <c r="BI9">
        <f t="shared" si="14"/>
        <v>0.314285714285714</v>
      </c>
      <c r="BJ9">
        <f>$K$2</f>
        <v>0.0714285714285714</v>
      </c>
      <c r="BK9">
        <f>$L$2</f>
        <v>4.4</v>
      </c>
      <c r="BM9" s="15">
        <f t="shared" si="30"/>
        <v>42</v>
      </c>
    </row>
    <row r="10" spans="1:65">
      <c r="A10" s="1">
        <v>43849</v>
      </c>
      <c r="B10" s="4">
        <v>5555.84153983885</v>
      </c>
      <c r="C10" s="4">
        <f>B10*$Q$2*(1+J10-K10)</f>
        <v>7.59562907660826</v>
      </c>
      <c r="D10" s="4">
        <f t="shared" si="15"/>
        <v>54.1058032277173</v>
      </c>
      <c r="E10" s="4">
        <f t="shared" si="0"/>
        <v>61.7014323043255</v>
      </c>
      <c r="F10" s="4">
        <f t="shared" si="16"/>
        <v>255.269006879601</v>
      </c>
      <c r="G10" s="4">
        <f t="shared" si="1"/>
        <v>215.097108006305</v>
      </c>
      <c r="H10" s="4">
        <f t="shared" si="17"/>
        <v>11.7996673616908</v>
      </c>
      <c r="I10" s="4">
        <f>SUM(H$2:H10)</f>
        <v>40.1718988732957</v>
      </c>
      <c r="J10">
        <f t="shared" si="2"/>
        <v>0.314285714285714</v>
      </c>
      <c r="K10">
        <f>$K$2</f>
        <v>0.0714285714285714</v>
      </c>
      <c r="L10">
        <f>$L$2</f>
        <v>4.4</v>
      </c>
      <c r="N10" s="15">
        <f t="shared" si="27"/>
        <v>24</v>
      </c>
      <c r="S10" s="4">
        <f t="shared" si="3"/>
        <v>5555.84153983885</v>
      </c>
      <c r="T10" s="4">
        <f>S10*$Q$2*(1+AA10-AB10)</f>
        <v>7.59562907660826</v>
      </c>
      <c r="U10" s="4">
        <f t="shared" si="18"/>
        <v>54.1058032277173</v>
      </c>
      <c r="V10" s="4">
        <f t="shared" si="4"/>
        <v>61.7014323043255</v>
      </c>
      <c r="W10" s="4">
        <f t="shared" si="19"/>
        <v>255.269006879601</v>
      </c>
      <c r="X10" s="4">
        <f t="shared" si="5"/>
        <v>215.097108006305</v>
      </c>
      <c r="Y10" s="4">
        <f t="shared" si="20"/>
        <v>11.7996673616908</v>
      </c>
      <c r="Z10" s="4">
        <f>SUM(Y$2:Y10)</f>
        <v>40.1718988732957</v>
      </c>
      <c r="AA10">
        <f t="shared" si="6"/>
        <v>0.314285714285714</v>
      </c>
      <c r="AB10">
        <f>$K$2</f>
        <v>0.0714285714285714</v>
      </c>
      <c r="AC10">
        <f>$L$2</f>
        <v>4.4</v>
      </c>
      <c r="AE10" s="15">
        <f t="shared" si="28"/>
        <v>24</v>
      </c>
      <c r="AJ10" s="4">
        <f t="shared" si="7"/>
        <v>5555.84153983885</v>
      </c>
      <c r="AK10" s="4">
        <f>AJ10*$Q$2*(1+AR10-AS10)</f>
        <v>7.59562907660826</v>
      </c>
      <c r="AL10" s="4">
        <f t="shared" si="21"/>
        <v>54.1058032277173</v>
      </c>
      <c r="AM10" s="4">
        <f t="shared" si="8"/>
        <v>61.7014323043255</v>
      </c>
      <c r="AN10" s="4">
        <f t="shared" si="22"/>
        <v>255.269006879601</v>
      </c>
      <c r="AO10" s="4">
        <f t="shared" si="9"/>
        <v>215.097108006305</v>
      </c>
      <c r="AP10" s="4">
        <f t="shared" si="23"/>
        <v>11.7996673616908</v>
      </c>
      <c r="AQ10" s="4">
        <f>SUM(AP$2:AP10)</f>
        <v>40.1718988732957</v>
      </c>
      <c r="AR10">
        <f t="shared" si="10"/>
        <v>0.314285714285714</v>
      </c>
      <c r="AS10">
        <f>$K$2</f>
        <v>0.0714285714285714</v>
      </c>
      <c r="AT10">
        <f>$L$2</f>
        <v>4.4</v>
      </c>
      <c r="AV10" s="15">
        <f t="shared" si="29"/>
        <v>24</v>
      </c>
      <c r="BA10" s="26">
        <f t="shared" si="11"/>
        <v>5555.84153983885</v>
      </c>
      <c r="BB10" s="4">
        <f>BA10*$Q$2*(1+BI10-BJ10)</f>
        <v>7.59562907660826</v>
      </c>
      <c r="BC10" s="4">
        <f t="shared" si="24"/>
        <v>51.4108634519721</v>
      </c>
      <c r="BD10" s="4">
        <f t="shared" si="12"/>
        <v>59.0064925285804</v>
      </c>
      <c r="BE10" s="4">
        <f t="shared" si="25"/>
        <v>242.027806581158</v>
      </c>
      <c r="BF10" s="4">
        <f t="shared" si="13"/>
        <v>204.439846165859</v>
      </c>
      <c r="BG10" s="4">
        <f t="shared" si="26"/>
        <v>11.1871810490214</v>
      </c>
      <c r="BH10" s="4">
        <f>SUM(BG$2:BG10)</f>
        <v>37.5879604152992</v>
      </c>
      <c r="BI10">
        <f t="shared" si="14"/>
        <v>0.314285714285714</v>
      </c>
      <c r="BJ10">
        <f>$K$2</f>
        <v>0.0714285714285714</v>
      </c>
      <c r="BK10">
        <f>$L$2</f>
        <v>4.4</v>
      </c>
      <c r="BM10" s="15">
        <f t="shared" si="30"/>
        <v>24</v>
      </c>
    </row>
    <row r="11" spans="1:65">
      <c r="A11" s="1">
        <v>43850</v>
      </c>
      <c r="B11" s="4">
        <v>5626.17502238138</v>
      </c>
      <c r="C11" s="4">
        <f>B11*$Q$2*(1+J11-K11)</f>
        <v>7.69178499488426</v>
      </c>
      <c r="D11" s="4">
        <f t="shared" si="15"/>
        <v>69.9891459403443</v>
      </c>
      <c r="E11" s="4">
        <f t="shared" si="0"/>
        <v>77.6809309352285</v>
      </c>
      <c r="F11" s="4">
        <f t="shared" si="16"/>
        <v>332.94993781483</v>
      </c>
      <c r="G11" s="4">
        <f t="shared" si="1"/>
        <v>277.413959798226</v>
      </c>
      <c r="H11" s="4">
        <f t="shared" si="17"/>
        <v>15.3640791433075</v>
      </c>
      <c r="I11" s="4">
        <f>SUM(H$2:H11)</f>
        <v>55.5359780166032</v>
      </c>
      <c r="J11">
        <f t="shared" si="2"/>
        <v>0.314285714285714</v>
      </c>
      <c r="K11">
        <f>$K$2</f>
        <v>0.0714285714285714</v>
      </c>
      <c r="L11">
        <f>$L$2</f>
        <v>4.4</v>
      </c>
      <c r="M11">
        <v>0</v>
      </c>
      <c r="N11" s="15">
        <f t="shared" si="27"/>
        <v>45</v>
      </c>
      <c r="S11" s="4">
        <f t="shared" si="3"/>
        <v>5626.17502238138</v>
      </c>
      <c r="T11" s="4">
        <f>S11*$Q$2*(1+AA11-AB11)</f>
        <v>7.69178499488426</v>
      </c>
      <c r="U11" s="4">
        <f t="shared" si="18"/>
        <v>69.9891459403443</v>
      </c>
      <c r="V11" s="4">
        <f t="shared" si="4"/>
        <v>77.6809309352285</v>
      </c>
      <c r="W11" s="4">
        <f t="shared" si="19"/>
        <v>332.94993781483</v>
      </c>
      <c r="X11" s="4">
        <f t="shared" si="5"/>
        <v>277.413959798226</v>
      </c>
      <c r="Y11" s="4">
        <f t="shared" si="20"/>
        <v>15.3640791433075</v>
      </c>
      <c r="Z11" s="4">
        <f>SUM(Y$2:Y11)</f>
        <v>55.5359780166032</v>
      </c>
      <c r="AA11">
        <f t="shared" si="6"/>
        <v>0.314285714285714</v>
      </c>
      <c r="AB11">
        <f>$K$2</f>
        <v>0.0714285714285714</v>
      </c>
      <c r="AC11">
        <f>$L$2</f>
        <v>4.4</v>
      </c>
      <c r="AD11">
        <v>0</v>
      </c>
      <c r="AE11" s="15">
        <f t="shared" si="28"/>
        <v>45</v>
      </c>
      <c r="AJ11" s="4">
        <f t="shared" si="7"/>
        <v>5626.17502238138</v>
      </c>
      <c r="AK11" s="4">
        <f>AJ11*$Q$2*(1+AR11-AS11)</f>
        <v>7.69178499488426</v>
      </c>
      <c r="AL11" s="4">
        <f t="shared" si="21"/>
        <v>69.9891459403443</v>
      </c>
      <c r="AM11" s="4">
        <f t="shared" si="8"/>
        <v>77.6809309352285</v>
      </c>
      <c r="AN11" s="4">
        <f t="shared" si="22"/>
        <v>332.94993781483</v>
      </c>
      <c r="AO11" s="4">
        <f t="shared" si="9"/>
        <v>277.413959798226</v>
      </c>
      <c r="AP11" s="4">
        <f t="shared" si="23"/>
        <v>15.3640791433075</v>
      </c>
      <c r="AQ11" s="4">
        <f>SUM(AP$2:AP11)</f>
        <v>55.5359780166032</v>
      </c>
      <c r="AR11">
        <f t="shared" si="10"/>
        <v>0.314285714285714</v>
      </c>
      <c r="AS11">
        <f>$K$2</f>
        <v>0.0714285714285714</v>
      </c>
      <c r="AT11">
        <f>$L$2</f>
        <v>4.4</v>
      </c>
      <c r="AU11">
        <v>0</v>
      </c>
      <c r="AV11" s="15">
        <f t="shared" si="29"/>
        <v>45</v>
      </c>
      <c r="BA11" s="26">
        <f t="shared" si="11"/>
        <v>5626.17502238138</v>
      </c>
      <c r="BB11" s="4">
        <f>BA11*$Q$2*(1+BI11-BJ11)</f>
        <v>7.69178499488426</v>
      </c>
      <c r="BC11" s="4">
        <f t="shared" si="24"/>
        <v>66.6397207904896</v>
      </c>
      <c r="BD11" s="4">
        <f t="shared" si="12"/>
        <v>74.3315057853739</v>
      </c>
      <c r="BE11" s="4">
        <f t="shared" si="25"/>
        <v>316.359312366532</v>
      </c>
      <c r="BF11" s="4">
        <f t="shared" si="13"/>
        <v>264.168505796529</v>
      </c>
      <c r="BG11" s="4">
        <f t="shared" si="26"/>
        <v>14.6028461547042</v>
      </c>
      <c r="BH11" s="4">
        <f>SUM(BG$2:BG11)</f>
        <v>52.1908065700034</v>
      </c>
      <c r="BI11">
        <f t="shared" si="14"/>
        <v>0.314285714285714</v>
      </c>
      <c r="BJ11">
        <f>$K$2</f>
        <v>0.0714285714285714</v>
      </c>
      <c r="BK11">
        <f>$L$2</f>
        <v>4.4</v>
      </c>
      <c r="BL11">
        <v>0</v>
      </c>
      <c r="BM11" s="15">
        <f t="shared" si="30"/>
        <v>45</v>
      </c>
    </row>
    <row r="12" spans="1:65">
      <c r="A12" s="1">
        <v>43851</v>
      </c>
      <c r="B12" s="4">
        <v>6790.62220232766</v>
      </c>
      <c r="C12" s="4">
        <f>B12*$Q$2*(1+J12-K12)</f>
        <v>9.28375063946796</v>
      </c>
      <c r="D12" s="4">
        <f t="shared" si="15"/>
        <v>89.6046626492633</v>
      </c>
      <c r="E12" s="4">
        <f t="shared" si="0"/>
        <v>98.8884132887313</v>
      </c>
      <c r="F12" s="4">
        <f t="shared" si="16"/>
        <v>431.838351103561</v>
      </c>
      <c r="G12" s="4">
        <f t="shared" si="1"/>
        <v>356.487090244227</v>
      </c>
      <c r="H12" s="4">
        <f t="shared" si="17"/>
        <v>19.8152828427305</v>
      </c>
      <c r="I12" s="4">
        <f>SUM(H$2:H12)</f>
        <v>75.3512608593336</v>
      </c>
      <c r="J12">
        <f t="shared" si="2"/>
        <v>0.314285714285714</v>
      </c>
      <c r="K12">
        <f>$K$2</f>
        <v>0.0714285714285714</v>
      </c>
      <c r="L12">
        <f>$L$2</f>
        <v>4.4</v>
      </c>
      <c r="M12" s="15">
        <v>5</v>
      </c>
      <c r="N12" s="15">
        <f t="shared" si="27"/>
        <v>123</v>
      </c>
      <c r="S12" s="4">
        <f t="shared" si="3"/>
        <v>6790.62220232766</v>
      </c>
      <c r="T12" s="4">
        <f>S12*$Q$2*(1+AA12-AB12)</f>
        <v>9.28375063946796</v>
      </c>
      <c r="U12" s="4">
        <f t="shared" si="18"/>
        <v>89.6046626492633</v>
      </c>
      <c r="V12" s="4">
        <f t="shared" si="4"/>
        <v>98.8884132887313</v>
      </c>
      <c r="W12" s="4">
        <f t="shared" si="19"/>
        <v>431.838351103561</v>
      </c>
      <c r="X12" s="4">
        <f t="shared" si="5"/>
        <v>356.487090244227</v>
      </c>
      <c r="Y12" s="4">
        <f t="shared" si="20"/>
        <v>19.8152828427305</v>
      </c>
      <c r="Z12" s="4">
        <f>SUM(Y$2:Y12)</f>
        <v>75.3512608593336</v>
      </c>
      <c r="AA12">
        <f t="shared" si="6"/>
        <v>0.314285714285714</v>
      </c>
      <c r="AB12">
        <f>$K$2</f>
        <v>0.0714285714285714</v>
      </c>
      <c r="AC12">
        <f>$L$2</f>
        <v>4.4</v>
      </c>
      <c r="AD12" s="15">
        <v>5</v>
      </c>
      <c r="AE12" s="15">
        <f t="shared" si="28"/>
        <v>123</v>
      </c>
      <c r="AJ12" s="4">
        <f t="shared" si="7"/>
        <v>6790.62220232766</v>
      </c>
      <c r="AK12" s="4">
        <f>AJ12*$Q$2*(1+AR12-AS12)</f>
        <v>9.28375063946796</v>
      </c>
      <c r="AL12" s="4">
        <f t="shared" si="21"/>
        <v>89.6046626492633</v>
      </c>
      <c r="AM12" s="4">
        <f t="shared" si="8"/>
        <v>98.8884132887313</v>
      </c>
      <c r="AN12" s="4">
        <f t="shared" si="22"/>
        <v>431.838351103561</v>
      </c>
      <c r="AO12" s="4">
        <f t="shared" si="9"/>
        <v>356.487090244227</v>
      </c>
      <c r="AP12" s="4">
        <f t="shared" si="23"/>
        <v>19.8152828427305</v>
      </c>
      <c r="AQ12" s="4">
        <f>SUM(AP$2:AP12)</f>
        <v>75.3512608593336</v>
      </c>
      <c r="AR12">
        <f t="shared" si="10"/>
        <v>0.314285714285714</v>
      </c>
      <c r="AS12">
        <f>$K$2</f>
        <v>0.0714285714285714</v>
      </c>
      <c r="AT12">
        <f>$L$2</f>
        <v>4.4</v>
      </c>
      <c r="AU12" s="15">
        <v>5</v>
      </c>
      <c r="AV12" s="15">
        <f t="shared" si="29"/>
        <v>123</v>
      </c>
      <c r="BA12" s="26">
        <f t="shared" si="11"/>
        <v>6790.62220232766</v>
      </c>
      <c r="BB12" s="4">
        <f>BA12*$Q$2*(1+BI12-BJ12)</f>
        <v>9.28375063946796</v>
      </c>
      <c r="BC12" s="4">
        <f t="shared" si="24"/>
        <v>85.4418056773011</v>
      </c>
      <c r="BD12" s="4">
        <f t="shared" si="12"/>
        <v>94.7255563167691</v>
      </c>
      <c r="BE12" s="4">
        <f t="shared" si="25"/>
        <v>411.084868683301</v>
      </c>
      <c r="BF12" s="4">
        <f t="shared" si="13"/>
        <v>340.024883127831</v>
      </c>
      <c r="BG12" s="4">
        <f t="shared" si="26"/>
        <v>18.8691789854663</v>
      </c>
      <c r="BH12" s="4">
        <f>SUM(BG$2:BG12)</f>
        <v>71.0599855554698</v>
      </c>
      <c r="BI12">
        <f t="shared" si="14"/>
        <v>0.314285714285714</v>
      </c>
      <c r="BJ12">
        <f>$K$2</f>
        <v>0.0714285714285714</v>
      </c>
      <c r="BK12">
        <f>$L$2</f>
        <v>4.4</v>
      </c>
      <c r="BL12" s="15">
        <v>5</v>
      </c>
      <c r="BM12" s="15">
        <f t="shared" si="30"/>
        <v>123</v>
      </c>
    </row>
    <row r="13" spans="1:65">
      <c r="A13" s="1">
        <v>43852</v>
      </c>
      <c r="B13" s="4">
        <v>6426.14145031334</v>
      </c>
      <c r="C13" s="4">
        <f>B13*$Q$2*(1+J13-K13)</f>
        <v>8.78545338278552</v>
      </c>
      <c r="D13" s="4">
        <f t="shared" si="15"/>
        <v>114.956549992018</v>
      </c>
      <c r="E13" s="4">
        <f t="shared" si="0"/>
        <v>123.742003374804</v>
      </c>
      <c r="F13" s="4">
        <f t="shared" si="16"/>
        <v>555.580354478365</v>
      </c>
      <c r="G13" s="4">
        <f t="shared" si="1"/>
        <v>454.765730030158</v>
      </c>
      <c r="H13" s="4">
        <f t="shared" si="17"/>
        <v>25.4633635888734</v>
      </c>
      <c r="I13" s="4">
        <f>SUM(H$2:H13)</f>
        <v>100.814624448207</v>
      </c>
      <c r="J13">
        <f t="shared" si="2"/>
        <v>0.314285714285714</v>
      </c>
      <c r="K13">
        <f>$K$2</f>
        <v>0.0714285714285714</v>
      </c>
      <c r="L13">
        <f>$L$2</f>
        <v>4.4</v>
      </c>
      <c r="M13" s="16">
        <v>22</v>
      </c>
      <c r="N13" s="15">
        <f t="shared" si="27"/>
        <v>132</v>
      </c>
      <c r="S13" s="4">
        <f t="shared" si="3"/>
        <v>6426.14145031334</v>
      </c>
      <c r="T13" s="4">
        <f>S13*$Q$2*(1+AA13-AB13)</f>
        <v>8.78545338278552</v>
      </c>
      <c r="U13" s="4">
        <f t="shared" si="18"/>
        <v>114.956549992018</v>
      </c>
      <c r="V13" s="4">
        <f t="shared" si="4"/>
        <v>123.742003374804</v>
      </c>
      <c r="W13" s="4">
        <f t="shared" si="19"/>
        <v>555.580354478365</v>
      </c>
      <c r="X13" s="4">
        <f t="shared" si="5"/>
        <v>454.765730030158</v>
      </c>
      <c r="Y13" s="4">
        <f t="shared" si="20"/>
        <v>25.4633635888734</v>
      </c>
      <c r="Z13" s="4">
        <f>SUM(Y$2:Y13)</f>
        <v>100.814624448207</v>
      </c>
      <c r="AA13">
        <f t="shared" si="6"/>
        <v>0.314285714285714</v>
      </c>
      <c r="AB13">
        <f>$K$2</f>
        <v>0.0714285714285714</v>
      </c>
      <c r="AC13">
        <f>$L$2</f>
        <v>4.4</v>
      </c>
      <c r="AD13" s="16">
        <v>22</v>
      </c>
      <c r="AE13" s="15">
        <f t="shared" si="28"/>
        <v>132</v>
      </c>
      <c r="AJ13" s="4">
        <f t="shared" si="7"/>
        <v>6426.14145031334</v>
      </c>
      <c r="AK13" s="4">
        <f>AJ13*$Q$2*(1+AR13-AS13)</f>
        <v>8.78545338278552</v>
      </c>
      <c r="AL13" s="4">
        <f t="shared" si="21"/>
        <v>114.956549992018</v>
      </c>
      <c r="AM13" s="4">
        <f t="shared" si="8"/>
        <v>123.742003374804</v>
      </c>
      <c r="AN13" s="4">
        <f t="shared" si="22"/>
        <v>555.580354478365</v>
      </c>
      <c r="AO13" s="4">
        <f t="shared" si="9"/>
        <v>454.765730030158</v>
      </c>
      <c r="AP13" s="4">
        <f t="shared" si="23"/>
        <v>25.4633635888734</v>
      </c>
      <c r="AQ13" s="4">
        <f>SUM(AP$2:AP13)</f>
        <v>100.814624448207</v>
      </c>
      <c r="AR13">
        <f t="shared" si="10"/>
        <v>0.314285714285714</v>
      </c>
      <c r="AS13">
        <f>$K$2</f>
        <v>0.0714285714285714</v>
      </c>
      <c r="AT13">
        <f>$L$2</f>
        <v>4.4</v>
      </c>
      <c r="AU13" s="16">
        <v>22</v>
      </c>
      <c r="AV13" s="15">
        <f t="shared" si="29"/>
        <v>132</v>
      </c>
      <c r="BA13" s="26">
        <f t="shared" si="11"/>
        <v>6426.14145031334</v>
      </c>
      <c r="BB13" s="4">
        <f>BA13*$Q$2*(1+BI13-BJ13)</f>
        <v>8.78545338278552</v>
      </c>
      <c r="BC13" s="4">
        <f t="shared" si="24"/>
        <v>109.782713469723</v>
      </c>
      <c r="BD13" s="4">
        <f t="shared" si="12"/>
        <v>118.568166852508</v>
      </c>
      <c r="BE13" s="4">
        <f t="shared" si="25"/>
        <v>529.653035535809</v>
      </c>
      <c r="BF13" s="4">
        <f t="shared" si="13"/>
        <v>434.305558328351</v>
      </c>
      <c r="BG13" s="4">
        <f t="shared" si="26"/>
        <v>24.2874916519879</v>
      </c>
      <c r="BH13" s="4">
        <f>SUM(BG$2:BG13)</f>
        <v>95.3474772074577</v>
      </c>
      <c r="BI13">
        <f t="shared" si="14"/>
        <v>0.314285714285714</v>
      </c>
      <c r="BJ13">
        <f>$K$2</f>
        <v>0.0714285714285714</v>
      </c>
      <c r="BK13">
        <f>$L$2</f>
        <v>4.4</v>
      </c>
      <c r="BL13" s="16">
        <v>22</v>
      </c>
      <c r="BM13" s="15">
        <f t="shared" si="30"/>
        <v>132</v>
      </c>
    </row>
    <row r="14" spans="1:67">
      <c r="A14" s="5">
        <v>43853</v>
      </c>
      <c r="B14" s="6">
        <v>0</v>
      </c>
      <c r="C14" s="6">
        <f>B14*$Q$2*(1+J14-K14)</f>
        <v>0</v>
      </c>
      <c r="D14" s="6">
        <f t="shared" si="15"/>
        <v>84.3946960658544</v>
      </c>
      <c r="E14" s="6">
        <f t="shared" si="0"/>
        <v>84.3946960658544</v>
      </c>
      <c r="F14" s="6">
        <f t="shared" si="16"/>
        <v>639.975050544219</v>
      </c>
      <c r="G14" s="6">
        <f t="shared" si="1"/>
        <v>506.677159665287</v>
      </c>
      <c r="H14" s="10">
        <f t="shared" si="17"/>
        <v>32.4832664307256</v>
      </c>
      <c r="I14" s="10">
        <f>SUM(H$2:H14)</f>
        <v>133.297890878933</v>
      </c>
      <c r="J14" s="11">
        <f t="shared" si="2"/>
        <v>0.182061224489796</v>
      </c>
      <c r="K14" s="9">
        <f>$K$2</f>
        <v>0.0714285714285714</v>
      </c>
      <c r="L14" s="12">
        <f>L13*(1-$Q$14)*10/14</f>
        <v>2.54885714285714</v>
      </c>
      <c r="M14" s="18">
        <v>16</v>
      </c>
      <c r="N14" s="18">
        <f t="shared" si="27"/>
        <v>109</v>
      </c>
      <c r="P14" t="s">
        <v>41</v>
      </c>
      <c r="Q14">
        <v>0.189</v>
      </c>
      <c r="S14" s="6">
        <v>0</v>
      </c>
      <c r="T14" s="6">
        <f>S14*$Q$2*(1+AA14-AB14)</f>
        <v>0</v>
      </c>
      <c r="U14" s="6">
        <f t="shared" si="18"/>
        <v>84.3946960658544</v>
      </c>
      <c r="V14" s="6">
        <f t="shared" si="4"/>
        <v>84.3946960658544</v>
      </c>
      <c r="W14" s="6">
        <f t="shared" si="19"/>
        <v>639.975050544219</v>
      </c>
      <c r="X14" s="6">
        <f t="shared" si="5"/>
        <v>506.677159665287</v>
      </c>
      <c r="Y14" s="10">
        <f t="shared" si="20"/>
        <v>32.4832664307256</v>
      </c>
      <c r="Z14" s="10">
        <f>SUM(Y$2:Y14)</f>
        <v>133.297890878933</v>
      </c>
      <c r="AA14" s="11">
        <f t="shared" si="6"/>
        <v>0.182061224489796</v>
      </c>
      <c r="AB14" s="9">
        <f>$K$2</f>
        <v>0.0714285714285714</v>
      </c>
      <c r="AC14" s="12">
        <f>AC13*(1-$Q$14)*10/14</f>
        <v>2.54885714285714</v>
      </c>
      <c r="AD14" s="18">
        <v>16</v>
      </c>
      <c r="AE14" s="18">
        <f t="shared" si="28"/>
        <v>109</v>
      </c>
      <c r="AG14" t="s">
        <v>41</v>
      </c>
      <c r="AH14">
        <f>Q14</f>
        <v>0.189</v>
      </c>
      <c r="AJ14" s="6">
        <v>0</v>
      </c>
      <c r="AK14" s="6">
        <f>AJ14*$Q$2*(1+AR14-AS14)</f>
        <v>0</v>
      </c>
      <c r="AL14" s="6">
        <f t="shared" si="21"/>
        <v>84.3946960658544</v>
      </c>
      <c r="AM14" s="6">
        <f t="shared" si="8"/>
        <v>84.3946960658544</v>
      </c>
      <c r="AN14" s="6">
        <f t="shared" si="22"/>
        <v>639.975050544219</v>
      </c>
      <c r="AO14" s="6">
        <f t="shared" si="9"/>
        <v>506.677159665287</v>
      </c>
      <c r="AP14" s="10">
        <f t="shared" si="23"/>
        <v>32.4832664307256</v>
      </c>
      <c r="AQ14" s="10">
        <f>SUM(AP$2:AP14)</f>
        <v>133.297890878933</v>
      </c>
      <c r="AR14" s="11">
        <f t="shared" si="10"/>
        <v>0.182061224489796</v>
      </c>
      <c r="AS14" s="9">
        <f>$K$2</f>
        <v>0.0714285714285714</v>
      </c>
      <c r="AT14" s="12">
        <f>AT13*(1-$Q$14)*10/14</f>
        <v>2.54885714285714</v>
      </c>
      <c r="AU14" s="18">
        <v>16</v>
      </c>
      <c r="AV14" s="18">
        <f t="shared" si="29"/>
        <v>109</v>
      </c>
      <c r="AX14" t="s">
        <v>41</v>
      </c>
      <c r="AY14">
        <f>AH14</f>
        <v>0.189</v>
      </c>
      <c r="BA14" s="6">
        <v>0</v>
      </c>
      <c r="BB14" s="6">
        <f>BA14*$Q$2*(1+BI14-BJ14)</f>
        <v>0</v>
      </c>
      <c r="BC14" s="6">
        <f t="shared" si="24"/>
        <v>80.6696921525521</v>
      </c>
      <c r="BD14" s="6">
        <f t="shared" si="12"/>
        <v>80.6696921525521</v>
      </c>
      <c r="BE14" s="6">
        <f t="shared" si="25"/>
        <v>610.322727688361</v>
      </c>
      <c r="BF14" s="6">
        <f t="shared" si="13"/>
        <v>483.953424886021</v>
      </c>
      <c r="BG14" s="10">
        <f t="shared" si="26"/>
        <v>31.0218255948822</v>
      </c>
      <c r="BH14" s="10">
        <f>SUM(BG$2:BG14)</f>
        <v>126.36930280234</v>
      </c>
      <c r="BI14" s="11">
        <f t="shared" si="14"/>
        <v>0.182061224489796</v>
      </c>
      <c r="BJ14" s="9">
        <f>$K$2</f>
        <v>0.0714285714285714</v>
      </c>
      <c r="BK14" s="12">
        <f>BK13*(1-$Q$14)*10/14</f>
        <v>2.54885714285714</v>
      </c>
      <c r="BL14" s="18">
        <v>16</v>
      </c>
      <c r="BM14" s="18">
        <f t="shared" si="30"/>
        <v>109</v>
      </c>
      <c r="BO14" t="s">
        <v>41</v>
      </c>
    </row>
    <row r="15" spans="1:65">
      <c r="A15" s="5">
        <v>43854</v>
      </c>
      <c r="B15" s="6">
        <v>0</v>
      </c>
      <c r="C15" s="6">
        <f>B15*$Q$2*(1+J15-K15)</f>
        <v>0</v>
      </c>
      <c r="D15" s="6">
        <f t="shared" si="15"/>
        <v>74.8117201929455</v>
      </c>
      <c r="E15" s="6">
        <f t="shared" si="0"/>
        <v>74.8117201929455</v>
      </c>
      <c r="F15" s="6">
        <f t="shared" si="16"/>
        <v>714.786770737165</v>
      </c>
      <c r="G15" s="6">
        <f t="shared" si="1"/>
        <v>545.297654167855</v>
      </c>
      <c r="H15" s="10">
        <f t="shared" si="17"/>
        <v>36.1912256903776</v>
      </c>
      <c r="I15" s="10">
        <f>SUM(H$2:H15)</f>
        <v>169.48911656931</v>
      </c>
      <c r="J15" s="11">
        <f t="shared" si="2"/>
        <v>0.147651653061224</v>
      </c>
      <c r="K15" s="9">
        <f>$K$2</f>
        <v>0.0714285714285714</v>
      </c>
      <c r="L15" s="12">
        <f t="shared" ref="L15:L19" si="31">L14*(1-$Q$14)</f>
        <v>2.06712314285714</v>
      </c>
      <c r="M15" s="18">
        <v>19</v>
      </c>
      <c r="N15" s="18">
        <f t="shared" si="27"/>
        <v>62</v>
      </c>
      <c r="S15" s="6">
        <v>0</v>
      </c>
      <c r="T15" s="6">
        <f>S15*$Q$2*(1+AA15-AB15)</f>
        <v>0</v>
      </c>
      <c r="U15" s="6">
        <f t="shared" si="18"/>
        <v>74.8117201929455</v>
      </c>
      <c r="V15" s="6">
        <f t="shared" si="4"/>
        <v>74.8117201929455</v>
      </c>
      <c r="W15" s="6">
        <f t="shared" si="19"/>
        <v>714.786770737165</v>
      </c>
      <c r="X15" s="6">
        <f t="shared" si="5"/>
        <v>545.297654167855</v>
      </c>
      <c r="Y15" s="10">
        <f t="shared" si="20"/>
        <v>36.1912256903776</v>
      </c>
      <c r="Z15" s="10">
        <f>SUM(Y$2:Y15)</f>
        <v>169.48911656931</v>
      </c>
      <c r="AA15" s="11">
        <f t="shared" si="6"/>
        <v>0.147651653061224</v>
      </c>
      <c r="AB15" s="9">
        <f>$K$2</f>
        <v>0.0714285714285714</v>
      </c>
      <c r="AC15" s="12">
        <f t="shared" ref="AC15:AC19" si="32">AC14*(1-$Q$14)</f>
        <v>2.06712314285714</v>
      </c>
      <c r="AD15" s="18">
        <v>19</v>
      </c>
      <c r="AE15" s="18">
        <f t="shared" si="28"/>
        <v>62</v>
      </c>
      <c r="AJ15" s="6">
        <v>0</v>
      </c>
      <c r="AK15" s="6">
        <f>AJ15*$Q$2*(1+AR15-AS15)</f>
        <v>0</v>
      </c>
      <c r="AL15" s="6">
        <f t="shared" si="21"/>
        <v>74.8117201929455</v>
      </c>
      <c r="AM15" s="6">
        <f t="shared" si="8"/>
        <v>74.8117201929455</v>
      </c>
      <c r="AN15" s="6">
        <f t="shared" si="22"/>
        <v>714.786770737165</v>
      </c>
      <c r="AO15" s="6">
        <f t="shared" si="9"/>
        <v>545.297654167855</v>
      </c>
      <c r="AP15" s="10">
        <f t="shared" si="23"/>
        <v>36.1912256903776</v>
      </c>
      <c r="AQ15" s="10">
        <f>SUM(AP$2:AP15)</f>
        <v>169.48911656931</v>
      </c>
      <c r="AR15" s="11">
        <f t="shared" si="10"/>
        <v>0.147651653061224</v>
      </c>
      <c r="AS15" s="9">
        <f>$K$2</f>
        <v>0.0714285714285714</v>
      </c>
      <c r="AT15" s="12">
        <f t="shared" ref="AT15:AT19" si="33">AT14*(1-$Q$14)</f>
        <v>2.06712314285714</v>
      </c>
      <c r="AU15" s="18">
        <v>19</v>
      </c>
      <c r="AV15" s="18">
        <f t="shared" si="29"/>
        <v>62</v>
      </c>
      <c r="BA15" s="6">
        <v>0</v>
      </c>
      <c r="BB15" s="6">
        <f>BA15*$Q$2*(1+BI15-BJ15)</f>
        <v>0</v>
      </c>
      <c r="BC15" s="6">
        <f t="shared" si="24"/>
        <v>71.4565231890622</v>
      </c>
      <c r="BD15" s="6">
        <f t="shared" si="12"/>
        <v>71.4565231890622</v>
      </c>
      <c r="BE15" s="6">
        <f t="shared" si="25"/>
        <v>681.779250877423</v>
      </c>
      <c r="BF15" s="6">
        <f t="shared" si="13"/>
        <v>520.841846297511</v>
      </c>
      <c r="BG15" s="10">
        <f t="shared" si="26"/>
        <v>34.5681017775729</v>
      </c>
      <c r="BH15" s="10">
        <f>SUM(BG$2:BG15)</f>
        <v>160.937404579913</v>
      </c>
      <c r="BI15" s="11">
        <f t="shared" si="14"/>
        <v>0.147651653061224</v>
      </c>
      <c r="BJ15" s="9">
        <f>$K$2</f>
        <v>0.0714285714285714</v>
      </c>
      <c r="BK15" s="12">
        <f t="shared" ref="BK15:BK19" si="34">BK14*(1-$Q$14)</f>
        <v>2.06712314285714</v>
      </c>
      <c r="BL15" s="18">
        <v>19</v>
      </c>
      <c r="BM15" s="18">
        <f t="shared" si="30"/>
        <v>62</v>
      </c>
    </row>
    <row r="16" spans="1:65">
      <c r="A16" s="5">
        <v>43855</v>
      </c>
      <c r="B16" s="6">
        <v>0</v>
      </c>
      <c r="C16" s="6">
        <f>B16*$Q$2*(1+J16-K16)</f>
        <v>0</v>
      </c>
      <c r="D16" s="6">
        <f t="shared" si="15"/>
        <v>65.2969351391645</v>
      </c>
      <c r="E16" s="6">
        <f t="shared" si="0"/>
        <v>65.2969351391645</v>
      </c>
      <c r="F16" s="6">
        <f t="shared" si="16"/>
        <v>780.083705876329</v>
      </c>
      <c r="G16" s="6">
        <f t="shared" si="1"/>
        <v>571.644756866458</v>
      </c>
      <c r="H16" s="10">
        <f t="shared" si="17"/>
        <v>38.949832440561</v>
      </c>
      <c r="I16" s="10">
        <f>SUM(H$2:H16)</f>
        <v>208.438949009871</v>
      </c>
      <c r="J16" s="11">
        <f t="shared" si="2"/>
        <v>0.119745490632653</v>
      </c>
      <c r="K16" s="9">
        <f>$K$2</f>
        <v>0.0714285714285714</v>
      </c>
      <c r="L16" s="12">
        <f t="shared" si="31"/>
        <v>1.67643686885714</v>
      </c>
      <c r="M16" s="18">
        <v>42</v>
      </c>
      <c r="N16" s="18">
        <f t="shared" si="27"/>
        <v>62</v>
      </c>
      <c r="S16" s="6">
        <v>0</v>
      </c>
      <c r="T16" s="6">
        <f>S16*$Q$2*(1+AA16-AB16)</f>
        <v>0</v>
      </c>
      <c r="U16" s="6">
        <f t="shared" si="18"/>
        <v>65.2969351391645</v>
      </c>
      <c r="V16" s="6">
        <f t="shared" si="4"/>
        <v>65.2969351391645</v>
      </c>
      <c r="W16" s="6">
        <f t="shared" si="19"/>
        <v>780.083705876329</v>
      </c>
      <c r="X16" s="6">
        <f t="shared" si="5"/>
        <v>571.644756866458</v>
      </c>
      <c r="Y16" s="10">
        <f t="shared" si="20"/>
        <v>38.949832440561</v>
      </c>
      <c r="Z16" s="10">
        <f>SUM(Y$2:Y16)</f>
        <v>208.438949009871</v>
      </c>
      <c r="AA16" s="11">
        <f t="shared" si="6"/>
        <v>0.119745490632653</v>
      </c>
      <c r="AB16" s="9">
        <f>$K$2</f>
        <v>0.0714285714285714</v>
      </c>
      <c r="AC16" s="12">
        <f t="shared" si="32"/>
        <v>1.67643686885714</v>
      </c>
      <c r="AD16" s="18">
        <v>42</v>
      </c>
      <c r="AE16" s="18">
        <f t="shared" si="28"/>
        <v>62</v>
      </c>
      <c r="AJ16" s="6">
        <v>0</v>
      </c>
      <c r="AK16" s="6">
        <f>AJ16*$Q$2*(1+AR16-AS16)</f>
        <v>0</v>
      </c>
      <c r="AL16" s="6">
        <f t="shared" si="21"/>
        <v>65.2969351391645</v>
      </c>
      <c r="AM16" s="6">
        <f t="shared" si="8"/>
        <v>65.2969351391645</v>
      </c>
      <c r="AN16" s="6">
        <f t="shared" si="22"/>
        <v>780.083705876329</v>
      </c>
      <c r="AO16" s="6">
        <f t="shared" si="9"/>
        <v>571.644756866458</v>
      </c>
      <c r="AP16" s="10">
        <f t="shared" si="23"/>
        <v>38.949832440561</v>
      </c>
      <c r="AQ16" s="10">
        <f>SUM(AP$2:AP16)</f>
        <v>208.438949009871</v>
      </c>
      <c r="AR16" s="11">
        <f t="shared" si="10"/>
        <v>0.119745490632653</v>
      </c>
      <c r="AS16" s="9">
        <f>$K$2</f>
        <v>0.0714285714285714</v>
      </c>
      <c r="AT16" s="12">
        <f t="shared" si="33"/>
        <v>1.67643686885714</v>
      </c>
      <c r="AU16" s="18">
        <v>42</v>
      </c>
      <c r="AV16" s="18">
        <f t="shared" si="29"/>
        <v>62</v>
      </c>
      <c r="BA16" s="6">
        <v>0</v>
      </c>
      <c r="BB16" s="6">
        <f>BA16*$Q$2*(1+BI16-BJ16)</f>
        <v>0</v>
      </c>
      <c r="BC16" s="6">
        <f t="shared" si="24"/>
        <v>62.3684624269123</v>
      </c>
      <c r="BD16" s="6">
        <f t="shared" si="12"/>
        <v>62.3684624269123</v>
      </c>
      <c r="BE16" s="6">
        <f t="shared" si="25"/>
        <v>744.147713304336</v>
      </c>
      <c r="BF16" s="6">
        <f t="shared" si="13"/>
        <v>546.007319703172</v>
      </c>
      <c r="BG16" s="10">
        <f t="shared" si="26"/>
        <v>37.2029890212508</v>
      </c>
      <c r="BH16" s="10">
        <f>SUM(BG$2:BG16)</f>
        <v>198.140393601164</v>
      </c>
      <c r="BI16" s="11">
        <f t="shared" si="14"/>
        <v>0.119745490632653</v>
      </c>
      <c r="BJ16" s="9">
        <f>$K$2</f>
        <v>0.0714285714285714</v>
      </c>
      <c r="BK16" s="12">
        <f t="shared" si="34"/>
        <v>1.67643686885714</v>
      </c>
      <c r="BL16" s="18">
        <v>42</v>
      </c>
      <c r="BM16" s="18">
        <f t="shared" si="30"/>
        <v>62</v>
      </c>
    </row>
    <row r="17" spans="1:65">
      <c r="A17" s="5">
        <v>43856</v>
      </c>
      <c r="B17" s="6">
        <v>0</v>
      </c>
      <c r="C17" s="6">
        <f>B17*$Q$2*(1+J17-K17)</f>
        <v>0</v>
      </c>
      <c r="D17" s="6">
        <f t="shared" si="15"/>
        <v>55.5144762035103</v>
      </c>
      <c r="E17" s="6">
        <f t="shared" si="0"/>
        <v>55.5144762035103</v>
      </c>
      <c r="F17" s="6">
        <f t="shared" si="16"/>
        <v>835.59818207984</v>
      </c>
      <c r="G17" s="6">
        <f t="shared" si="1"/>
        <v>586.327464722364</v>
      </c>
      <c r="H17" s="10">
        <f t="shared" si="17"/>
        <v>40.8317683476041</v>
      </c>
      <c r="I17" s="10">
        <f>SUM(H$2:H17)</f>
        <v>249.270717357475</v>
      </c>
      <c r="J17" s="11">
        <f t="shared" si="2"/>
        <v>0.0971135929030816</v>
      </c>
      <c r="K17" s="9">
        <f>$K$2</f>
        <v>0.0714285714285714</v>
      </c>
      <c r="L17" s="12">
        <f t="shared" si="31"/>
        <v>1.35959030064314</v>
      </c>
      <c r="M17" s="18">
        <v>24</v>
      </c>
      <c r="N17" s="18">
        <f t="shared" si="27"/>
        <v>63</v>
      </c>
      <c r="S17" s="6">
        <v>0</v>
      </c>
      <c r="T17" s="6">
        <f>S17*$Q$2*(1+AA17-AB17)</f>
        <v>0</v>
      </c>
      <c r="U17" s="6">
        <f t="shared" si="18"/>
        <v>55.5144762035103</v>
      </c>
      <c r="V17" s="6">
        <f t="shared" si="4"/>
        <v>55.5144762035103</v>
      </c>
      <c r="W17" s="6">
        <f t="shared" si="19"/>
        <v>835.59818207984</v>
      </c>
      <c r="X17" s="6">
        <f t="shared" si="5"/>
        <v>586.327464722364</v>
      </c>
      <c r="Y17" s="10">
        <f t="shared" si="20"/>
        <v>40.8317683476041</v>
      </c>
      <c r="Z17" s="10">
        <f>SUM(Y$2:Y17)</f>
        <v>249.270717357475</v>
      </c>
      <c r="AA17" s="11">
        <f t="shared" si="6"/>
        <v>0.0971135929030816</v>
      </c>
      <c r="AB17" s="9">
        <f>$K$2</f>
        <v>0.0714285714285714</v>
      </c>
      <c r="AC17" s="12">
        <f t="shared" si="32"/>
        <v>1.35959030064314</v>
      </c>
      <c r="AD17" s="18">
        <v>24</v>
      </c>
      <c r="AE17" s="18">
        <f t="shared" si="28"/>
        <v>63</v>
      </c>
      <c r="AJ17" s="6">
        <v>0</v>
      </c>
      <c r="AK17" s="6">
        <f>AJ17*$Q$2*(1+AR17-AS17)</f>
        <v>0</v>
      </c>
      <c r="AL17" s="6">
        <f t="shared" si="21"/>
        <v>55.5144762035103</v>
      </c>
      <c r="AM17" s="6">
        <f t="shared" si="8"/>
        <v>55.5144762035103</v>
      </c>
      <c r="AN17" s="6">
        <f t="shared" si="22"/>
        <v>835.59818207984</v>
      </c>
      <c r="AO17" s="6">
        <f t="shared" si="9"/>
        <v>586.327464722364</v>
      </c>
      <c r="AP17" s="10">
        <f t="shared" si="23"/>
        <v>40.8317683476041</v>
      </c>
      <c r="AQ17" s="10">
        <f>SUM(AP$2:AP17)</f>
        <v>249.270717357475</v>
      </c>
      <c r="AR17" s="11">
        <f t="shared" si="10"/>
        <v>0.0971135929030816</v>
      </c>
      <c r="AS17" s="9">
        <f>$K$2</f>
        <v>0.0714285714285714</v>
      </c>
      <c r="AT17" s="12">
        <f t="shared" si="33"/>
        <v>1.35959030064314</v>
      </c>
      <c r="AU17" s="18">
        <v>24</v>
      </c>
      <c r="AV17" s="18">
        <f t="shared" si="29"/>
        <v>63</v>
      </c>
      <c r="BA17" s="6">
        <v>0</v>
      </c>
      <c r="BB17" s="6">
        <f>BA17*$Q$2*(1+BI17-BJ17)</f>
        <v>0</v>
      </c>
      <c r="BC17" s="6">
        <f t="shared" si="24"/>
        <v>53.0247325677566</v>
      </c>
      <c r="BD17" s="6">
        <f t="shared" si="12"/>
        <v>53.0247325677566</v>
      </c>
      <c r="BE17" s="6">
        <f t="shared" si="25"/>
        <v>797.172445872092</v>
      </c>
      <c r="BF17" s="6">
        <f t="shared" si="13"/>
        <v>560.031529434988</v>
      </c>
      <c r="BG17" s="10">
        <f t="shared" si="26"/>
        <v>39.0005228359409</v>
      </c>
      <c r="BH17" s="10">
        <f>SUM(BG$2:BG17)</f>
        <v>237.140916437104</v>
      </c>
      <c r="BI17" s="11">
        <f t="shared" si="14"/>
        <v>0.0971135929030816</v>
      </c>
      <c r="BJ17" s="9">
        <f>$K$2</f>
        <v>0.0714285714285714</v>
      </c>
      <c r="BK17" s="12">
        <f t="shared" si="34"/>
        <v>1.35959030064314</v>
      </c>
      <c r="BL17" s="18">
        <v>24</v>
      </c>
      <c r="BM17" s="18">
        <f t="shared" si="30"/>
        <v>63</v>
      </c>
    </row>
    <row r="18" spans="1:65">
      <c r="A18" s="5">
        <v>43857</v>
      </c>
      <c r="B18" s="6">
        <v>0</v>
      </c>
      <c r="C18" s="6">
        <f>B18*$Q$2*(1+J18-K18)</f>
        <v>0</v>
      </c>
      <c r="D18" s="6">
        <f t="shared" si="15"/>
        <v>46.1786374074413</v>
      </c>
      <c r="E18" s="6">
        <f t="shared" si="0"/>
        <v>46.1786374074413</v>
      </c>
      <c r="F18" s="6">
        <f t="shared" si="16"/>
        <v>881.776819487281</v>
      </c>
      <c r="G18" s="6">
        <f t="shared" si="1"/>
        <v>590.625568935351</v>
      </c>
      <c r="H18" s="10">
        <f t="shared" si="17"/>
        <v>41.8805331944546</v>
      </c>
      <c r="I18" s="10">
        <f>SUM(H$2:H18)</f>
        <v>291.15125055193</v>
      </c>
      <c r="J18" s="11">
        <f t="shared" si="2"/>
        <v>0.0787591238443992</v>
      </c>
      <c r="K18" s="9">
        <f>$K$2</f>
        <v>0.0714285714285714</v>
      </c>
      <c r="L18" s="12">
        <f t="shared" si="31"/>
        <v>1.10262773382159</v>
      </c>
      <c r="M18" s="18">
        <v>45</v>
      </c>
      <c r="N18" s="18">
        <f t="shared" si="27"/>
        <v>105</v>
      </c>
      <c r="S18" s="6">
        <v>0</v>
      </c>
      <c r="T18" s="6">
        <f>S18*$Q$2*(1+AA18-AB18)</f>
        <v>0</v>
      </c>
      <c r="U18" s="6">
        <f t="shared" si="18"/>
        <v>46.1786374074413</v>
      </c>
      <c r="V18" s="6">
        <f t="shared" si="4"/>
        <v>46.1786374074413</v>
      </c>
      <c r="W18" s="6">
        <f t="shared" si="19"/>
        <v>881.776819487281</v>
      </c>
      <c r="X18" s="6">
        <f t="shared" si="5"/>
        <v>590.625568935351</v>
      </c>
      <c r="Y18" s="10">
        <f t="shared" si="20"/>
        <v>41.8805331944546</v>
      </c>
      <c r="Z18" s="10">
        <f>SUM(Y$2:Y18)</f>
        <v>291.15125055193</v>
      </c>
      <c r="AA18" s="11">
        <f t="shared" si="6"/>
        <v>0.0787591238443992</v>
      </c>
      <c r="AB18" s="9">
        <f>$K$2</f>
        <v>0.0714285714285714</v>
      </c>
      <c r="AC18" s="12">
        <f t="shared" si="32"/>
        <v>1.10262773382159</v>
      </c>
      <c r="AD18" s="18">
        <v>45</v>
      </c>
      <c r="AE18" s="18">
        <f t="shared" si="28"/>
        <v>105</v>
      </c>
      <c r="AJ18" s="6">
        <v>0</v>
      </c>
      <c r="AK18" s="6">
        <f>AJ18*$Q$2*(1+AR18-AS18)</f>
        <v>0</v>
      </c>
      <c r="AL18" s="6">
        <f t="shared" si="21"/>
        <v>46.1786374074413</v>
      </c>
      <c r="AM18" s="6">
        <f t="shared" si="8"/>
        <v>46.1786374074413</v>
      </c>
      <c r="AN18" s="6">
        <f t="shared" si="22"/>
        <v>881.776819487281</v>
      </c>
      <c r="AO18" s="6">
        <f t="shared" si="9"/>
        <v>590.625568935351</v>
      </c>
      <c r="AP18" s="10">
        <f t="shared" si="23"/>
        <v>41.8805331944546</v>
      </c>
      <c r="AQ18" s="10">
        <f>SUM(AP$2:AP18)</f>
        <v>291.15125055193</v>
      </c>
      <c r="AR18" s="11">
        <f t="shared" si="10"/>
        <v>0.0787591238443992</v>
      </c>
      <c r="AS18" s="9">
        <f>$K$2</f>
        <v>0.0714285714285714</v>
      </c>
      <c r="AT18" s="12">
        <f t="shared" si="33"/>
        <v>1.10262773382159</v>
      </c>
      <c r="AU18" s="18">
        <v>45</v>
      </c>
      <c r="AV18" s="18">
        <f t="shared" si="29"/>
        <v>105</v>
      </c>
      <c r="BA18" s="6">
        <v>0</v>
      </c>
      <c r="BB18" s="6">
        <f>BA18*$Q$2*(1+BI18-BJ18)</f>
        <v>0</v>
      </c>
      <c r="BC18" s="6">
        <f t="shared" si="24"/>
        <v>44.1075925835385</v>
      </c>
      <c r="BD18" s="6">
        <f t="shared" si="12"/>
        <v>44.1075925835385</v>
      </c>
      <c r="BE18" s="6">
        <f t="shared" si="25"/>
        <v>841.280038455631</v>
      </c>
      <c r="BF18" s="6">
        <f t="shared" si="13"/>
        <v>564.136869916027</v>
      </c>
      <c r="BG18" s="10">
        <f t="shared" si="26"/>
        <v>40.0022521024991</v>
      </c>
      <c r="BH18" s="10">
        <f>SUM(BG$2:BG18)</f>
        <v>277.143168539604</v>
      </c>
      <c r="BI18" s="11">
        <f t="shared" si="14"/>
        <v>0.0787591238443992</v>
      </c>
      <c r="BJ18" s="9">
        <f>$K$2</f>
        <v>0.0714285714285714</v>
      </c>
      <c r="BK18" s="12">
        <f t="shared" si="34"/>
        <v>1.10262773382159</v>
      </c>
      <c r="BL18" s="18">
        <v>45</v>
      </c>
      <c r="BM18" s="18">
        <f t="shared" si="30"/>
        <v>105</v>
      </c>
    </row>
    <row r="19" spans="1:65">
      <c r="A19" s="5">
        <v>43858</v>
      </c>
      <c r="B19" s="6">
        <v>0</v>
      </c>
      <c r="C19" s="6">
        <f>B19*$Q$2*(1+J19-K19)</f>
        <v>0</v>
      </c>
      <c r="D19" s="6">
        <f t="shared" si="15"/>
        <v>37.7254105391823</v>
      </c>
      <c r="E19" s="6">
        <f t="shared" si="0"/>
        <v>37.7254105391823</v>
      </c>
      <c r="F19" s="6">
        <f t="shared" si="16"/>
        <v>919.502230026463</v>
      </c>
      <c r="G19" s="6">
        <f t="shared" si="1"/>
        <v>586.163438836294</v>
      </c>
      <c r="H19" s="10">
        <f t="shared" si="17"/>
        <v>42.1875406382393</v>
      </c>
      <c r="I19" s="10">
        <f>SUM(H$2:H19)</f>
        <v>333.338791190169</v>
      </c>
      <c r="J19" s="11">
        <f t="shared" si="2"/>
        <v>0.0638736494378077</v>
      </c>
      <c r="K19" s="9">
        <f>$K$2</f>
        <v>0.0714285714285714</v>
      </c>
      <c r="L19" s="12">
        <f t="shared" si="31"/>
        <v>0.894231092129308</v>
      </c>
      <c r="M19" s="18">
        <v>123</v>
      </c>
      <c r="N19" s="18">
        <f t="shared" si="27"/>
        <v>66</v>
      </c>
      <c r="S19" s="6">
        <v>0</v>
      </c>
      <c r="T19" s="6">
        <f>S19*$Q$2*(1+AA19-AB19)</f>
        <v>0</v>
      </c>
      <c r="U19" s="6">
        <f t="shared" si="18"/>
        <v>37.7254105391823</v>
      </c>
      <c r="V19" s="6">
        <f t="shared" si="4"/>
        <v>37.7254105391823</v>
      </c>
      <c r="W19" s="6">
        <f t="shared" si="19"/>
        <v>919.502230026463</v>
      </c>
      <c r="X19" s="6">
        <f t="shared" si="5"/>
        <v>586.163438836294</v>
      </c>
      <c r="Y19" s="10">
        <f t="shared" si="20"/>
        <v>42.1875406382393</v>
      </c>
      <c r="Z19" s="10">
        <f>SUM(Y$2:Y19)</f>
        <v>333.338791190169</v>
      </c>
      <c r="AA19" s="11">
        <f t="shared" si="6"/>
        <v>0.0638736494378077</v>
      </c>
      <c r="AB19" s="9">
        <f>$K$2</f>
        <v>0.0714285714285714</v>
      </c>
      <c r="AC19" s="12">
        <f t="shared" si="32"/>
        <v>0.894231092129308</v>
      </c>
      <c r="AD19" s="18">
        <v>123</v>
      </c>
      <c r="AE19" s="18">
        <f t="shared" si="28"/>
        <v>66</v>
      </c>
      <c r="AJ19" s="6">
        <v>0</v>
      </c>
      <c r="AK19" s="6">
        <f>AJ19*$Q$2*(1+AR19-AS19)</f>
        <v>0</v>
      </c>
      <c r="AL19" s="6">
        <f t="shared" si="21"/>
        <v>37.7254105391823</v>
      </c>
      <c r="AM19" s="6">
        <f t="shared" si="8"/>
        <v>37.7254105391823</v>
      </c>
      <c r="AN19" s="6">
        <f t="shared" si="22"/>
        <v>919.502230026463</v>
      </c>
      <c r="AO19" s="6">
        <f t="shared" si="9"/>
        <v>586.163438836294</v>
      </c>
      <c r="AP19" s="10">
        <f t="shared" si="23"/>
        <v>42.1875406382393</v>
      </c>
      <c r="AQ19" s="10">
        <f>SUM(AP$2:AP19)</f>
        <v>333.338791190169</v>
      </c>
      <c r="AR19" s="11">
        <f t="shared" si="10"/>
        <v>0.0638736494378077</v>
      </c>
      <c r="AS19" s="9">
        <f>$K$2</f>
        <v>0.0714285714285714</v>
      </c>
      <c r="AT19" s="12">
        <f t="shared" si="33"/>
        <v>0.894231092129308</v>
      </c>
      <c r="AU19" s="18">
        <v>123</v>
      </c>
      <c r="AV19" s="18">
        <f t="shared" si="29"/>
        <v>66</v>
      </c>
      <c r="BA19" s="6">
        <v>0</v>
      </c>
      <c r="BB19" s="6">
        <f>BA19*$Q$2*(1+BI19-BJ19)</f>
        <v>0</v>
      </c>
      <c r="BC19" s="6">
        <f t="shared" si="24"/>
        <v>36.0334806639584</v>
      </c>
      <c r="BD19" s="6">
        <f t="shared" si="12"/>
        <v>36.0334806639584</v>
      </c>
      <c r="BE19" s="6">
        <f t="shared" si="25"/>
        <v>877.313519119589</v>
      </c>
      <c r="BF19" s="6">
        <f t="shared" si="13"/>
        <v>559.874859871698</v>
      </c>
      <c r="BG19" s="10">
        <f t="shared" si="26"/>
        <v>40.2954907082876</v>
      </c>
      <c r="BH19" s="10">
        <f>SUM(BG$2:BG19)</f>
        <v>317.438659247891</v>
      </c>
      <c r="BI19" s="11">
        <f t="shared" si="14"/>
        <v>0.0638736494378077</v>
      </c>
      <c r="BJ19" s="9">
        <f>$K$2</f>
        <v>0.0714285714285714</v>
      </c>
      <c r="BK19" s="12">
        <f t="shared" si="34"/>
        <v>0.894231092129308</v>
      </c>
      <c r="BL19" s="18">
        <v>123</v>
      </c>
      <c r="BM19" s="18">
        <f t="shared" si="30"/>
        <v>66</v>
      </c>
    </row>
    <row r="20" spans="1:65">
      <c r="A20" s="5">
        <v>43859</v>
      </c>
      <c r="B20" s="6">
        <v>0</v>
      </c>
      <c r="C20" s="6">
        <f>B20*$Q$2*(1+J20-K20)</f>
        <v>0</v>
      </c>
      <c r="D20" s="6">
        <f t="shared" si="15"/>
        <v>37.4403980054893</v>
      </c>
      <c r="E20" s="6">
        <f t="shared" si="0"/>
        <v>37.4403980054893</v>
      </c>
      <c r="F20" s="6">
        <f t="shared" si="16"/>
        <v>956.942628031952</v>
      </c>
      <c r="G20" s="6">
        <f t="shared" si="1"/>
        <v>581.735019782048</v>
      </c>
      <c r="H20" s="10">
        <f t="shared" si="17"/>
        <v>41.8688170597353</v>
      </c>
      <c r="I20" s="10">
        <f>SUM(H$2:H20)</f>
        <v>375.207608249905</v>
      </c>
      <c r="J20" s="11">
        <f t="shared" si="2"/>
        <v>0.0638736494378077</v>
      </c>
      <c r="K20" s="9">
        <f>$K$2</f>
        <v>0.0714285714285714</v>
      </c>
      <c r="L20" s="12">
        <f t="shared" ref="L20:L82" si="35">L19</f>
        <v>0.894231092129308</v>
      </c>
      <c r="M20" s="18">
        <v>132</v>
      </c>
      <c r="N20" s="18">
        <f t="shared" si="27"/>
        <v>59</v>
      </c>
      <c r="S20" s="6">
        <v>0</v>
      </c>
      <c r="T20" s="6">
        <f>S20*$Q$2*(1+AA20-AB20)</f>
        <v>0</v>
      </c>
      <c r="U20" s="6">
        <f t="shared" si="18"/>
        <v>37.4403980054893</v>
      </c>
      <c r="V20" s="6">
        <f t="shared" si="4"/>
        <v>37.4403980054893</v>
      </c>
      <c r="W20" s="6">
        <f t="shared" si="19"/>
        <v>956.942628031952</v>
      </c>
      <c r="X20" s="6">
        <f t="shared" si="5"/>
        <v>581.735019782048</v>
      </c>
      <c r="Y20" s="10">
        <f t="shared" si="20"/>
        <v>41.8688170597353</v>
      </c>
      <c r="Z20" s="10">
        <f>SUM(Y$2:Y20)</f>
        <v>375.207608249905</v>
      </c>
      <c r="AA20" s="11">
        <f t="shared" si="6"/>
        <v>0.0638736494378077</v>
      </c>
      <c r="AB20" s="9">
        <f>$K$2</f>
        <v>0.0714285714285714</v>
      </c>
      <c r="AC20" s="12">
        <f t="shared" ref="AC20:AC26" si="36">AC19</f>
        <v>0.894231092129308</v>
      </c>
      <c r="AD20" s="18">
        <v>132</v>
      </c>
      <c r="AE20" s="18">
        <f t="shared" si="28"/>
        <v>59</v>
      </c>
      <c r="AJ20" s="6">
        <v>0</v>
      </c>
      <c r="AK20" s="6">
        <f>AJ20*$Q$2*(1+AR20-AS20)</f>
        <v>0</v>
      </c>
      <c r="AL20" s="6">
        <f t="shared" si="21"/>
        <v>37.4403980054893</v>
      </c>
      <c r="AM20" s="6">
        <f t="shared" si="8"/>
        <v>37.4403980054893</v>
      </c>
      <c r="AN20" s="6">
        <f t="shared" si="22"/>
        <v>956.942628031952</v>
      </c>
      <c r="AO20" s="6">
        <f t="shared" si="9"/>
        <v>581.735019782048</v>
      </c>
      <c r="AP20" s="10">
        <f t="shared" si="23"/>
        <v>41.8688170597353</v>
      </c>
      <c r="AQ20" s="10">
        <f>SUM(AP$2:AP20)</f>
        <v>375.207608249905</v>
      </c>
      <c r="AR20" s="11">
        <f t="shared" si="10"/>
        <v>0.0638736494378077</v>
      </c>
      <c r="AS20" s="9">
        <f>$K$2</f>
        <v>0.0714285714285714</v>
      </c>
      <c r="AT20" s="12">
        <f t="shared" ref="AT20:AT26" si="37">AT19</f>
        <v>0.894231092129308</v>
      </c>
      <c r="AU20" s="18">
        <v>132</v>
      </c>
      <c r="AV20" s="18">
        <f t="shared" si="29"/>
        <v>59</v>
      </c>
      <c r="BA20" s="6">
        <v>0</v>
      </c>
      <c r="BB20" s="6">
        <f>BA20*$Q$2*(1+BI20-BJ20)</f>
        <v>0</v>
      </c>
      <c r="BC20" s="6">
        <f t="shared" si="24"/>
        <v>35.7612505284866</v>
      </c>
      <c r="BD20" s="6">
        <f t="shared" si="12"/>
        <v>35.7612505284866</v>
      </c>
      <c r="BE20" s="6">
        <f t="shared" si="25"/>
        <v>913.074769648076</v>
      </c>
      <c r="BF20" s="6">
        <f t="shared" si="13"/>
        <v>555.645048980778</v>
      </c>
      <c r="BG20" s="10">
        <f t="shared" si="26"/>
        <v>39.991061419407</v>
      </c>
      <c r="BH20" s="10">
        <f>SUM(BG$2:BG20)</f>
        <v>357.429720667298</v>
      </c>
      <c r="BI20" s="11">
        <f t="shared" si="14"/>
        <v>0.0638736494378077</v>
      </c>
      <c r="BJ20" s="9">
        <f>$K$2</f>
        <v>0.0714285714285714</v>
      </c>
      <c r="BK20" s="12">
        <f t="shared" ref="BK20:BK26" si="38">BK19</f>
        <v>0.894231092129308</v>
      </c>
      <c r="BL20" s="18">
        <v>132</v>
      </c>
      <c r="BM20" s="18">
        <f t="shared" si="30"/>
        <v>59</v>
      </c>
    </row>
    <row r="21" spans="1:65">
      <c r="A21" s="5">
        <v>43860</v>
      </c>
      <c r="B21" s="6">
        <v>0</v>
      </c>
      <c r="C21" s="6">
        <f>B21*$Q$2*(1+J21-K21)</f>
        <v>0</v>
      </c>
      <c r="D21" s="6">
        <f t="shared" si="15"/>
        <v>37.1575387192547</v>
      </c>
      <c r="E21" s="6">
        <f t="shared" si="0"/>
        <v>37.1575387192547</v>
      </c>
      <c r="F21" s="6">
        <f t="shared" si="16"/>
        <v>994.100166751207</v>
      </c>
      <c r="G21" s="6">
        <f t="shared" si="1"/>
        <v>577.340057088299</v>
      </c>
      <c r="H21" s="10">
        <f t="shared" si="17"/>
        <v>41.5525014130034</v>
      </c>
      <c r="I21" s="10">
        <f>SUM(H$2:H21)</f>
        <v>416.760109662908</v>
      </c>
      <c r="J21" s="11">
        <f t="shared" si="2"/>
        <v>0.0638736494378077</v>
      </c>
      <c r="K21" s="9">
        <f>$K$2</f>
        <v>0.0714285714285714</v>
      </c>
      <c r="L21" s="12">
        <f t="shared" si="35"/>
        <v>0.894231092129308</v>
      </c>
      <c r="M21" s="18">
        <v>109</v>
      </c>
      <c r="N21" s="18">
        <f t="shared" si="27"/>
        <v>52</v>
      </c>
      <c r="S21" s="6">
        <v>0</v>
      </c>
      <c r="T21" s="6">
        <f>S21*$Q$2*(1+AA21-AB21)</f>
        <v>0</v>
      </c>
      <c r="U21" s="6">
        <f t="shared" si="18"/>
        <v>37.1575387192547</v>
      </c>
      <c r="V21" s="6">
        <f t="shared" si="4"/>
        <v>37.1575387192547</v>
      </c>
      <c r="W21" s="6">
        <f t="shared" si="19"/>
        <v>994.100166751207</v>
      </c>
      <c r="X21" s="6">
        <f t="shared" si="5"/>
        <v>577.340057088299</v>
      </c>
      <c r="Y21" s="10">
        <f t="shared" si="20"/>
        <v>41.5525014130034</v>
      </c>
      <c r="Z21" s="10">
        <f>SUM(Y$2:Y21)</f>
        <v>416.760109662908</v>
      </c>
      <c r="AA21" s="11">
        <f t="shared" si="6"/>
        <v>0.0638736494378077</v>
      </c>
      <c r="AB21" s="9">
        <f>$K$2</f>
        <v>0.0714285714285714</v>
      </c>
      <c r="AC21" s="12">
        <f t="shared" si="36"/>
        <v>0.894231092129308</v>
      </c>
      <c r="AD21" s="18">
        <v>109</v>
      </c>
      <c r="AE21" s="18">
        <f t="shared" si="28"/>
        <v>52</v>
      </c>
      <c r="AJ21" s="6">
        <v>0</v>
      </c>
      <c r="AK21" s="6">
        <f>AJ21*$Q$2*(1+AR21-AS21)</f>
        <v>0</v>
      </c>
      <c r="AL21" s="6">
        <f t="shared" si="21"/>
        <v>37.1575387192547</v>
      </c>
      <c r="AM21" s="6">
        <f t="shared" si="8"/>
        <v>37.1575387192547</v>
      </c>
      <c r="AN21" s="6">
        <f t="shared" si="22"/>
        <v>994.100166751207</v>
      </c>
      <c r="AO21" s="6">
        <f t="shared" si="9"/>
        <v>577.340057088299</v>
      </c>
      <c r="AP21" s="10">
        <f t="shared" si="23"/>
        <v>41.5525014130034</v>
      </c>
      <c r="AQ21" s="10">
        <f>SUM(AP$2:AP21)</f>
        <v>416.760109662908</v>
      </c>
      <c r="AR21" s="11">
        <f t="shared" si="10"/>
        <v>0.0638736494378077</v>
      </c>
      <c r="AS21" s="9">
        <f>$K$2</f>
        <v>0.0714285714285714</v>
      </c>
      <c r="AT21" s="12">
        <f t="shared" si="37"/>
        <v>0.894231092129308</v>
      </c>
      <c r="AU21" s="18">
        <v>109</v>
      </c>
      <c r="AV21" s="18">
        <f t="shared" si="29"/>
        <v>52</v>
      </c>
      <c r="BA21" s="6">
        <v>0</v>
      </c>
      <c r="BB21" s="6">
        <f>BA21*$Q$2*(1+BI21-BJ21)</f>
        <v>0</v>
      </c>
      <c r="BC21" s="6">
        <f t="shared" si="24"/>
        <v>35.4910770704517</v>
      </c>
      <c r="BD21" s="6">
        <f t="shared" si="12"/>
        <v>35.4910770704517</v>
      </c>
      <c r="BE21" s="6">
        <f t="shared" si="25"/>
        <v>948.565846718527</v>
      </c>
      <c r="BF21" s="6">
        <f t="shared" si="13"/>
        <v>551.447193981174</v>
      </c>
      <c r="BG21" s="10">
        <f t="shared" si="26"/>
        <v>39.6889320700555</v>
      </c>
      <c r="BH21" s="10">
        <f>SUM(BG$2:BG21)</f>
        <v>397.118652737354</v>
      </c>
      <c r="BI21" s="11">
        <f t="shared" si="14"/>
        <v>0.0638736494378077</v>
      </c>
      <c r="BJ21" s="9">
        <f>$K$2</f>
        <v>0.0714285714285714</v>
      </c>
      <c r="BK21" s="12">
        <f t="shared" si="38"/>
        <v>0.894231092129308</v>
      </c>
      <c r="BL21" s="18">
        <v>109</v>
      </c>
      <c r="BM21" s="18">
        <f t="shared" si="30"/>
        <v>52</v>
      </c>
    </row>
    <row r="22" spans="1:65">
      <c r="A22" s="5">
        <v>43861</v>
      </c>
      <c r="B22" s="6">
        <v>0</v>
      </c>
      <c r="C22" s="6">
        <f>B22*$Q$2*(1+J22-K22)</f>
        <v>0</v>
      </c>
      <c r="D22" s="6">
        <f t="shared" si="15"/>
        <v>36.8768164128619</v>
      </c>
      <c r="E22" s="6">
        <f t="shared" si="0"/>
        <v>36.8768164128619</v>
      </c>
      <c r="F22" s="6">
        <f t="shared" si="16"/>
        <v>1030.97698316407</v>
      </c>
      <c r="G22" s="6">
        <f t="shared" si="1"/>
        <v>572.978297994854</v>
      </c>
      <c r="H22" s="10">
        <f t="shared" si="17"/>
        <v>41.2385755063071</v>
      </c>
      <c r="I22" s="10">
        <f>SUM(H$2:H22)</f>
        <v>457.998685169215</v>
      </c>
      <c r="J22" s="11">
        <f t="shared" si="2"/>
        <v>0.0638736494378077</v>
      </c>
      <c r="K22" s="9">
        <f>$K$2</f>
        <v>0.0714285714285714</v>
      </c>
      <c r="L22" s="12">
        <f t="shared" si="35"/>
        <v>0.894231092129308</v>
      </c>
      <c r="M22" s="18">
        <v>62</v>
      </c>
      <c r="N22" s="9"/>
      <c r="S22" s="6">
        <v>0</v>
      </c>
      <c r="T22" s="6">
        <f>S22*$Q$2*(1+AA22-AB22)</f>
        <v>0</v>
      </c>
      <c r="U22" s="6">
        <f t="shared" si="18"/>
        <v>36.8768164128619</v>
      </c>
      <c r="V22" s="6">
        <f t="shared" si="4"/>
        <v>36.8768164128619</v>
      </c>
      <c r="W22" s="6">
        <f t="shared" si="19"/>
        <v>1030.97698316407</v>
      </c>
      <c r="X22" s="6">
        <f t="shared" si="5"/>
        <v>572.978297994854</v>
      </c>
      <c r="Y22" s="10">
        <f t="shared" si="20"/>
        <v>41.2385755063071</v>
      </c>
      <c r="Z22" s="10">
        <f>SUM(Y$2:Y22)</f>
        <v>457.998685169215</v>
      </c>
      <c r="AA22" s="11">
        <f t="shared" si="6"/>
        <v>0.0638736494378077</v>
      </c>
      <c r="AB22" s="9">
        <f>$K$2</f>
        <v>0.0714285714285714</v>
      </c>
      <c r="AC22" s="12">
        <f t="shared" si="36"/>
        <v>0.894231092129308</v>
      </c>
      <c r="AD22" s="18">
        <v>62</v>
      </c>
      <c r="AE22" s="9"/>
      <c r="AJ22" s="6">
        <v>0</v>
      </c>
      <c r="AK22" s="6">
        <f>AJ22*$Q$2*(1+AR22-AS22)</f>
        <v>0</v>
      </c>
      <c r="AL22" s="6">
        <f t="shared" si="21"/>
        <v>36.8768164128619</v>
      </c>
      <c r="AM22" s="6">
        <f t="shared" si="8"/>
        <v>36.8768164128619</v>
      </c>
      <c r="AN22" s="6">
        <f t="shared" si="22"/>
        <v>1030.97698316407</v>
      </c>
      <c r="AO22" s="6">
        <f t="shared" si="9"/>
        <v>572.978297994854</v>
      </c>
      <c r="AP22" s="10">
        <f t="shared" si="23"/>
        <v>41.2385755063071</v>
      </c>
      <c r="AQ22" s="10">
        <f>SUM(AP$2:AP22)</f>
        <v>457.998685169215</v>
      </c>
      <c r="AR22" s="11">
        <f t="shared" si="10"/>
        <v>0.0638736494378077</v>
      </c>
      <c r="AS22" s="9">
        <f>$K$2</f>
        <v>0.0714285714285714</v>
      </c>
      <c r="AT22" s="12">
        <f t="shared" si="37"/>
        <v>0.894231092129308</v>
      </c>
      <c r="AU22" s="18">
        <v>62</v>
      </c>
      <c r="AV22" s="9"/>
      <c r="BA22" s="6">
        <v>0</v>
      </c>
      <c r="BB22" s="6">
        <f>BA22*$Q$2*(1+BI22-BJ22)</f>
        <v>0</v>
      </c>
      <c r="BC22" s="6">
        <f t="shared" si="24"/>
        <v>35.2229447518162</v>
      </c>
      <c r="BD22" s="6">
        <f t="shared" si="12"/>
        <v>35.2229447518162</v>
      </c>
      <c r="BE22" s="6">
        <f t="shared" si="25"/>
        <v>983.788791470344</v>
      </c>
      <c r="BF22" s="6">
        <f t="shared" si="13"/>
        <v>547.28105344862</v>
      </c>
      <c r="BG22" s="10">
        <f t="shared" si="26"/>
        <v>39.3890852843695</v>
      </c>
      <c r="BH22" s="10">
        <f>SUM(BG$2:BG22)</f>
        <v>436.507738021723</v>
      </c>
      <c r="BI22" s="11">
        <f t="shared" si="14"/>
        <v>0.0638736494378077</v>
      </c>
      <c r="BJ22" s="9">
        <f>$K$2</f>
        <v>0.0714285714285714</v>
      </c>
      <c r="BK22" s="12">
        <f t="shared" si="38"/>
        <v>0.894231092129308</v>
      </c>
      <c r="BL22" s="18">
        <v>62</v>
      </c>
      <c r="BM22" s="9"/>
    </row>
    <row r="23" spans="1:65">
      <c r="A23" s="5">
        <v>43862</v>
      </c>
      <c r="B23" s="6">
        <v>0</v>
      </c>
      <c r="C23" s="6">
        <f>B23*$Q$2*(1+J23-K23)</f>
        <v>0</v>
      </c>
      <c r="D23" s="6">
        <f t="shared" si="15"/>
        <v>36.598214941595</v>
      </c>
      <c r="E23" s="6">
        <f t="shared" si="0"/>
        <v>36.598214941595</v>
      </c>
      <c r="F23" s="6">
        <f t="shared" si="16"/>
        <v>1067.57519810566</v>
      </c>
      <c r="G23" s="6">
        <f t="shared" si="1"/>
        <v>568.649491651102</v>
      </c>
      <c r="H23" s="10">
        <f t="shared" si="17"/>
        <v>40.9270212853467</v>
      </c>
      <c r="I23" s="10">
        <f>SUM(H$2:H23)</f>
        <v>498.925706454562</v>
      </c>
      <c r="J23" s="11">
        <f t="shared" si="2"/>
        <v>0.0638736494378077</v>
      </c>
      <c r="K23" s="9">
        <f>$K$2</f>
        <v>0.0714285714285714</v>
      </c>
      <c r="L23" s="12">
        <f t="shared" si="35"/>
        <v>0.894231092129308</v>
      </c>
      <c r="M23" s="18">
        <v>62</v>
      </c>
      <c r="N23" s="9"/>
      <c r="S23" s="6">
        <v>0</v>
      </c>
      <c r="T23" s="6">
        <f>S23*$Q$2*(1+AA23-AB23)</f>
        <v>0</v>
      </c>
      <c r="U23" s="6">
        <f t="shared" si="18"/>
        <v>36.598214941595</v>
      </c>
      <c r="V23" s="6">
        <f t="shared" si="4"/>
        <v>36.598214941595</v>
      </c>
      <c r="W23" s="6">
        <f t="shared" si="19"/>
        <v>1067.57519810566</v>
      </c>
      <c r="X23" s="6">
        <f t="shared" si="5"/>
        <v>568.649491651102</v>
      </c>
      <c r="Y23" s="10">
        <f t="shared" si="20"/>
        <v>40.9270212853467</v>
      </c>
      <c r="Z23" s="10">
        <f>SUM(Y$2:Y23)</f>
        <v>498.925706454562</v>
      </c>
      <c r="AA23" s="11">
        <f t="shared" si="6"/>
        <v>0.0638736494378077</v>
      </c>
      <c r="AB23" s="9">
        <f>$K$2</f>
        <v>0.0714285714285714</v>
      </c>
      <c r="AC23" s="12">
        <f t="shared" si="36"/>
        <v>0.894231092129308</v>
      </c>
      <c r="AD23" s="18">
        <v>62</v>
      </c>
      <c r="AE23" s="9"/>
      <c r="AJ23" s="6">
        <v>0</v>
      </c>
      <c r="AK23" s="6">
        <f>AJ23*$Q$2*(1+AR23-AS23)</f>
        <v>0</v>
      </c>
      <c r="AL23" s="6">
        <f t="shared" si="21"/>
        <v>36.598214941595</v>
      </c>
      <c r="AM23" s="6">
        <f t="shared" si="8"/>
        <v>36.598214941595</v>
      </c>
      <c r="AN23" s="6">
        <f t="shared" si="22"/>
        <v>1067.57519810566</v>
      </c>
      <c r="AO23" s="6">
        <f t="shared" si="9"/>
        <v>568.649491651102</v>
      </c>
      <c r="AP23" s="10">
        <f t="shared" si="23"/>
        <v>40.9270212853467</v>
      </c>
      <c r="AQ23" s="10">
        <f>SUM(AP$2:AP23)</f>
        <v>498.925706454562</v>
      </c>
      <c r="AR23" s="11">
        <f t="shared" si="10"/>
        <v>0.0638736494378077</v>
      </c>
      <c r="AS23" s="9">
        <f>$K$2</f>
        <v>0.0714285714285714</v>
      </c>
      <c r="AT23" s="12">
        <f t="shared" si="37"/>
        <v>0.894231092129308</v>
      </c>
      <c r="AU23" s="18">
        <v>62</v>
      </c>
      <c r="AV23" s="9"/>
      <c r="BA23" s="6">
        <v>0</v>
      </c>
      <c r="BB23" s="6">
        <f>BA23*$Q$2*(1+BI23-BJ23)</f>
        <v>0</v>
      </c>
      <c r="BC23" s="6">
        <f t="shared" si="24"/>
        <v>34.9568381519313</v>
      </c>
      <c r="BD23" s="6">
        <f t="shared" si="12"/>
        <v>34.9568381519313</v>
      </c>
      <c r="BE23" s="6">
        <f t="shared" si="25"/>
        <v>1018.74562962227</v>
      </c>
      <c r="BF23" s="6">
        <f t="shared" si="13"/>
        <v>543.146387782793</v>
      </c>
      <c r="BG23" s="10">
        <f t="shared" si="26"/>
        <v>39.0915038177586</v>
      </c>
      <c r="BH23" s="10">
        <f>SUM(BG$2:BG23)</f>
        <v>475.599241839482</v>
      </c>
      <c r="BI23" s="11">
        <f t="shared" si="14"/>
        <v>0.0638736494378077</v>
      </c>
      <c r="BJ23" s="9">
        <f>$K$2</f>
        <v>0.0714285714285714</v>
      </c>
      <c r="BK23" s="12">
        <f t="shared" si="38"/>
        <v>0.894231092129308</v>
      </c>
      <c r="BL23" s="18">
        <v>62</v>
      </c>
      <c r="BM23" s="9"/>
    </row>
    <row r="24" spans="1:65">
      <c r="A24" s="5">
        <v>43863</v>
      </c>
      <c r="B24" s="6">
        <v>0</v>
      </c>
      <c r="C24" s="6">
        <f>B24*$Q$2*(1+J24-K24)</f>
        <v>0</v>
      </c>
      <c r="D24" s="6">
        <f t="shared" si="15"/>
        <v>36.3217182827101</v>
      </c>
      <c r="E24" s="6">
        <f t="shared" si="0"/>
        <v>36.3217182827101</v>
      </c>
      <c r="F24" s="6">
        <f t="shared" si="16"/>
        <v>1103.89691638837</v>
      </c>
      <c r="G24" s="6">
        <f t="shared" si="1"/>
        <v>564.353389101591</v>
      </c>
      <c r="H24" s="10">
        <f t="shared" si="17"/>
        <v>40.6178208322216</v>
      </c>
      <c r="I24" s="10">
        <f>SUM(H$2:H24)</f>
        <v>539.543527286783</v>
      </c>
      <c r="J24" s="11">
        <f t="shared" si="2"/>
        <v>0.0638736494378077</v>
      </c>
      <c r="K24" s="9">
        <f>$K$2</f>
        <v>0.0714285714285714</v>
      </c>
      <c r="L24" s="12">
        <f t="shared" si="35"/>
        <v>0.894231092129308</v>
      </c>
      <c r="M24" s="18">
        <v>63</v>
      </c>
      <c r="N24" s="9"/>
      <c r="S24" s="6">
        <v>0</v>
      </c>
      <c r="T24" s="6">
        <f>S24*$Q$2*(1+AA24-AB24)</f>
        <v>0</v>
      </c>
      <c r="U24" s="6">
        <f t="shared" si="18"/>
        <v>36.3217182827101</v>
      </c>
      <c r="V24" s="6">
        <f t="shared" si="4"/>
        <v>36.3217182827101</v>
      </c>
      <c r="W24" s="6">
        <f t="shared" si="19"/>
        <v>1103.89691638837</v>
      </c>
      <c r="X24" s="6">
        <f t="shared" si="5"/>
        <v>564.353389101591</v>
      </c>
      <c r="Y24" s="10">
        <f t="shared" si="20"/>
        <v>40.6178208322216</v>
      </c>
      <c r="Z24" s="10">
        <f>SUM(Y$2:Y24)</f>
        <v>539.543527286783</v>
      </c>
      <c r="AA24" s="11">
        <f t="shared" si="6"/>
        <v>0.0638736494378077</v>
      </c>
      <c r="AB24" s="9">
        <f>$K$2</f>
        <v>0.0714285714285714</v>
      </c>
      <c r="AC24" s="12">
        <f t="shared" si="36"/>
        <v>0.894231092129308</v>
      </c>
      <c r="AD24" s="18">
        <v>63</v>
      </c>
      <c r="AE24" s="9"/>
      <c r="AJ24" s="6">
        <v>0</v>
      </c>
      <c r="AK24" s="6">
        <f>AJ24*$Q$2*(1+AR24-AS24)</f>
        <v>0</v>
      </c>
      <c r="AL24" s="6">
        <f t="shared" si="21"/>
        <v>36.3217182827101</v>
      </c>
      <c r="AM24" s="6">
        <f t="shared" si="8"/>
        <v>36.3217182827101</v>
      </c>
      <c r="AN24" s="6">
        <f t="shared" si="22"/>
        <v>1103.89691638837</v>
      </c>
      <c r="AO24" s="6">
        <f t="shared" si="9"/>
        <v>564.353389101591</v>
      </c>
      <c r="AP24" s="10">
        <f t="shared" si="23"/>
        <v>40.6178208322216</v>
      </c>
      <c r="AQ24" s="10">
        <f>SUM(AP$2:AP24)</f>
        <v>539.543527286783</v>
      </c>
      <c r="AR24" s="11">
        <f t="shared" si="10"/>
        <v>0.0638736494378077</v>
      </c>
      <c r="AS24" s="9">
        <f>$K$2</f>
        <v>0.0714285714285714</v>
      </c>
      <c r="AT24" s="12">
        <f t="shared" si="37"/>
        <v>0.894231092129308</v>
      </c>
      <c r="AU24" s="18">
        <v>63</v>
      </c>
      <c r="AV24" s="9"/>
      <c r="BA24" s="6">
        <v>0</v>
      </c>
      <c r="BB24" s="6">
        <f>BA24*$Q$2*(1+BI24-BJ24)</f>
        <v>0</v>
      </c>
      <c r="BC24" s="6">
        <f t="shared" si="24"/>
        <v>34.6927419666497</v>
      </c>
      <c r="BD24" s="6">
        <f t="shared" si="12"/>
        <v>34.6927419666497</v>
      </c>
      <c r="BE24" s="6">
        <f t="shared" si="25"/>
        <v>1053.43837158892</v>
      </c>
      <c r="BF24" s="6">
        <f t="shared" si="13"/>
        <v>539.042959193529</v>
      </c>
      <c r="BG24" s="10">
        <f t="shared" si="26"/>
        <v>38.7961705559138</v>
      </c>
      <c r="BH24" s="10">
        <f>SUM(BG$2:BG24)</f>
        <v>514.395412395396</v>
      </c>
      <c r="BI24" s="11">
        <f t="shared" si="14"/>
        <v>0.0638736494378077</v>
      </c>
      <c r="BJ24" s="9">
        <f>$K$2</f>
        <v>0.0714285714285714</v>
      </c>
      <c r="BK24" s="12">
        <f t="shared" si="38"/>
        <v>0.894231092129308</v>
      </c>
      <c r="BL24" s="18">
        <v>63</v>
      </c>
      <c r="BM24" s="9"/>
    </row>
    <row r="25" spans="1:65">
      <c r="A25" s="5">
        <v>43864</v>
      </c>
      <c r="B25" s="6">
        <v>0</v>
      </c>
      <c r="C25" s="6">
        <f>B25*$Q$2*(1+J25-K25)</f>
        <v>0</v>
      </c>
      <c r="D25" s="6">
        <f t="shared" si="15"/>
        <v>36.0473105345137</v>
      </c>
      <c r="E25" s="6">
        <f t="shared" si="0"/>
        <v>36.0473105345137</v>
      </c>
      <c r="F25" s="6">
        <f t="shared" si="16"/>
        <v>1139.94422692289</v>
      </c>
      <c r="G25" s="6">
        <f t="shared" si="1"/>
        <v>560.089743271705</v>
      </c>
      <c r="H25" s="10">
        <f t="shared" si="17"/>
        <v>40.3109563643993</v>
      </c>
      <c r="I25" s="10">
        <f>SUM(H$2:H25)</f>
        <v>579.854483651183</v>
      </c>
      <c r="J25" s="11">
        <f t="shared" si="2"/>
        <v>0.0638736494378077</v>
      </c>
      <c r="K25" s="9">
        <f>$K$2</f>
        <v>0.0714285714285714</v>
      </c>
      <c r="L25" s="12">
        <f t="shared" si="35"/>
        <v>0.894231092129308</v>
      </c>
      <c r="M25" s="18">
        <v>105</v>
      </c>
      <c r="N25" s="9"/>
      <c r="S25" s="6">
        <v>0</v>
      </c>
      <c r="T25" s="6">
        <f>S25*$Q$2*(1+AA25-AB25)</f>
        <v>0</v>
      </c>
      <c r="U25" s="6">
        <f t="shared" si="18"/>
        <v>36.0473105345137</v>
      </c>
      <c r="V25" s="6">
        <f t="shared" si="4"/>
        <v>36.0473105345137</v>
      </c>
      <c r="W25" s="6">
        <f t="shared" si="19"/>
        <v>1139.94422692289</v>
      </c>
      <c r="X25" s="6">
        <f t="shared" si="5"/>
        <v>560.089743271705</v>
      </c>
      <c r="Y25" s="10">
        <f t="shared" si="20"/>
        <v>40.3109563643993</v>
      </c>
      <c r="Z25" s="10">
        <f>SUM(Y$2:Y25)</f>
        <v>579.854483651183</v>
      </c>
      <c r="AA25" s="11">
        <f t="shared" si="6"/>
        <v>0.0638736494378077</v>
      </c>
      <c r="AB25" s="9">
        <f>$K$2</f>
        <v>0.0714285714285714</v>
      </c>
      <c r="AC25" s="12">
        <f t="shared" si="36"/>
        <v>0.894231092129308</v>
      </c>
      <c r="AD25" s="18">
        <v>105</v>
      </c>
      <c r="AE25" s="9"/>
      <c r="AJ25" s="6">
        <v>0</v>
      </c>
      <c r="AK25" s="6">
        <f>AJ25*$Q$2*(1+AR25-AS25)</f>
        <v>0</v>
      </c>
      <c r="AL25" s="6">
        <f t="shared" si="21"/>
        <v>36.0473105345137</v>
      </c>
      <c r="AM25" s="6">
        <f t="shared" si="8"/>
        <v>36.0473105345137</v>
      </c>
      <c r="AN25" s="6">
        <f t="shared" si="22"/>
        <v>1139.94422692289</v>
      </c>
      <c r="AO25" s="6">
        <f t="shared" si="9"/>
        <v>560.089743271705</v>
      </c>
      <c r="AP25" s="10">
        <f t="shared" si="23"/>
        <v>40.3109563643993</v>
      </c>
      <c r="AQ25" s="10">
        <f>SUM(AP$2:AP25)</f>
        <v>579.854483651183</v>
      </c>
      <c r="AR25" s="11">
        <f t="shared" si="10"/>
        <v>0.0638736494378077</v>
      </c>
      <c r="AS25" s="9">
        <f>$K$2</f>
        <v>0.0714285714285714</v>
      </c>
      <c r="AT25" s="12">
        <f t="shared" si="37"/>
        <v>0.894231092129308</v>
      </c>
      <c r="AU25" s="18">
        <v>105</v>
      </c>
      <c r="AV25" s="9"/>
      <c r="BA25" s="6">
        <v>0</v>
      </c>
      <c r="BB25" s="6">
        <f>BA25*$Q$2*(1+BI25-BJ25)</f>
        <v>0</v>
      </c>
      <c r="BC25" s="6">
        <f t="shared" si="24"/>
        <v>34.430641007446</v>
      </c>
      <c r="BD25" s="6">
        <f t="shared" si="12"/>
        <v>34.430641007446</v>
      </c>
      <c r="BE25" s="6">
        <f t="shared" si="25"/>
        <v>1087.86901259637</v>
      </c>
      <c r="BF25" s="6">
        <f t="shared" si="13"/>
        <v>534.970531687151</v>
      </c>
      <c r="BG25" s="10">
        <f t="shared" si="26"/>
        <v>38.5030685138235</v>
      </c>
      <c r="BH25" s="10">
        <f>SUM(BG$2:BG25)</f>
        <v>552.898480909219</v>
      </c>
      <c r="BI25" s="11">
        <f t="shared" si="14"/>
        <v>0.0638736494378077</v>
      </c>
      <c r="BJ25" s="9">
        <f>$K$2</f>
        <v>0.0714285714285714</v>
      </c>
      <c r="BK25" s="12">
        <f t="shared" si="38"/>
        <v>0.894231092129308</v>
      </c>
      <c r="BL25" s="18">
        <v>105</v>
      </c>
      <c r="BM25" s="9"/>
    </row>
    <row r="26" spans="1:65">
      <c r="A26" s="5">
        <v>43865</v>
      </c>
      <c r="B26" s="6">
        <v>0</v>
      </c>
      <c r="C26" s="6">
        <f>B26*$Q$2*(1+J26-K26)</f>
        <v>0</v>
      </c>
      <c r="D26" s="6">
        <f t="shared" si="15"/>
        <v>35.7749759154486</v>
      </c>
      <c r="E26" s="6">
        <f t="shared" si="0"/>
        <v>35.7749759154486</v>
      </c>
      <c r="F26" s="6">
        <f t="shared" si="16"/>
        <v>1175.71920283834</v>
      </c>
      <c r="G26" s="6">
        <f t="shared" si="1"/>
        <v>555.85830895346</v>
      </c>
      <c r="H26" s="10">
        <f t="shared" si="17"/>
        <v>40.0064102336932</v>
      </c>
      <c r="I26" s="10">
        <f>SUM(H$2:H26)</f>
        <v>619.860893884876</v>
      </c>
      <c r="J26" s="11">
        <f t="shared" si="2"/>
        <v>0.0638736494378077</v>
      </c>
      <c r="K26" s="9">
        <f>$K$2</f>
        <v>0.0714285714285714</v>
      </c>
      <c r="L26" s="12">
        <f t="shared" si="35"/>
        <v>0.894231092129308</v>
      </c>
      <c r="M26" s="18">
        <v>66</v>
      </c>
      <c r="N26" s="9"/>
      <c r="S26" s="6">
        <v>0</v>
      </c>
      <c r="T26" s="6">
        <f>S26*$Q$2*(1+AA26-AB26)</f>
        <v>0</v>
      </c>
      <c r="U26" s="6">
        <f t="shared" si="18"/>
        <v>35.7749759154486</v>
      </c>
      <c r="V26" s="6">
        <f t="shared" si="4"/>
        <v>35.7749759154486</v>
      </c>
      <c r="W26" s="6">
        <f t="shared" si="19"/>
        <v>1175.71920283834</v>
      </c>
      <c r="X26" s="6">
        <f t="shared" si="5"/>
        <v>555.85830895346</v>
      </c>
      <c r="Y26" s="10">
        <f t="shared" si="20"/>
        <v>40.0064102336932</v>
      </c>
      <c r="Z26" s="10">
        <f>SUM(Y$2:Y26)</f>
        <v>619.860893884876</v>
      </c>
      <c r="AA26" s="11">
        <f t="shared" si="6"/>
        <v>0.0638736494378077</v>
      </c>
      <c r="AB26" s="9">
        <f>$K$2</f>
        <v>0.0714285714285714</v>
      </c>
      <c r="AC26" s="12">
        <f t="shared" si="36"/>
        <v>0.894231092129308</v>
      </c>
      <c r="AD26" s="18">
        <v>66</v>
      </c>
      <c r="AE26" s="9"/>
      <c r="AJ26" s="6">
        <v>0</v>
      </c>
      <c r="AK26" s="6">
        <f>AJ26*$Q$2*(1+AR26-AS26)</f>
        <v>0</v>
      </c>
      <c r="AL26" s="6">
        <f t="shared" si="21"/>
        <v>35.7749759154486</v>
      </c>
      <c r="AM26" s="6">
        <f t="shared" si="8"/>
        <v>35.7749759154486</v>
      </c>
      <c r="AN26" s="6">
        <f t="shared" si="22"/>
        <v>1175.71920283834</v>
      </c>
      <c r="AO26" s="6">
        <f t="shared" si="9"/>
        <v>555.85830895346</v>
      </c>
      <c r="AP26" s="10">
        <f t="shared" si="23"/>
        <v>40.0064102336932</v>
      </c>
      <c r="AQ26" s="10">
        <f>SUM(AP$2:AP26)</f>
        <v>619.860893884876</v>
      </c>
      <c r="AR26" s="11">
        <f t="shared" si="10"/>
        <v>0.0638736494378077</v>
      </c>
      <c r="AS26" s="9">
        <f>$K$2</f>
        <v>0.0714285714285714</v>
      </c>
      <c r="AT26" s="12">
        <f t="shared" si="37"/>
        <v>0.894231092129308</v>
      </c>
      <c r="AU26" s="18">
        <v>66</v>
      </c>
      <c r="AV26" s="9"/>
      <c r="BA26" s="6">
        <v>0</v>
      </c>
      <c r="BB26" s="6">
        <f>BA26*$Q$2*(1+BI26-BJ26)</f>
        <v>0</v>
      </c>
      <c r="BC26" s="6">
        <f t="shared" si="24"/>
        <v>34.1705202005427</v>
      </c>
      <c r="BD26" s="6">
        <f t="shared" si="12"/>
        <v>34.1705202005427</v>
      </c>
      <c r="BE26" s="6">
        <f t="shared" si="25"/>
        <v>1122.03953279691</v>
      </c>
      <c r="BF26" s="6">
        <f t="shared" si="13"/>
        <v>530.928871052898</v>
      </c>
      <c r="BG26" s="10">
        <f t="shared" si="26"/>
        <v>38.2121808347965</v>
      </c>
      <c r="BH26" s="10">
        <f>SUM(BG$2:BG26)</f>
        <v>591.110661744016</v>
      </c>
      <c r="BI26" s="11">
        <f t="shared" si="14"/>
        <v>0.0638736494378077</v>
      </c>
      <c r="BJ26" s="9">
        <f>$K$2</f>
        <v>0.0714285714285714</v>
      </c>
      <c r="BK26" s="12">
        <f t="shared" si="38"/>
        <v>0.894231092129308</v>
      </c>
      <c r="BL26" s="18">
        <v>66</v>
      </c>
      <c r="BM26" s="9"/>
    </row>
    <row r="27" spans="1:67">
      <c r="A27" s="7">
        <v>43866</v>
      </c>
      <c r="B27" s="8">
        <v>0</v>
      </c>
      <c r="C27" s="8">
        <f>B27*$Q$2*(1+J27-K27)</f>
        <v>0</v>
      </c>
      <c r="D27" s="8">
        <f t="shared" si="15"/>
        <v>35.5046987631859</v>
      </c>
      <c r="E27" s="8">
        <f t="shared" si="0"/>
        <v>35.5046987631859</v>
      </c>
      <c r="F27" s="8">
        <f t="shared" si="16"/>
        <v>1211.22390160152</v>
      </c>
      <c r="G27" s="8">
        <f t="shared" si="1"/>
        <v>551.658842791399</v>
      </c>
      <c r="H27" s="8">
        <f t="shared" si="17"/>
        <v>39.7041649252472</v>
      </c>
      <c r="I27" s="8">
        <f>SUM(H$2:H27)</f>
        <v>659.565058810123</v>
      </c>
      <c r="J27" s="13">
        <f t="shared" si="2"/>
        <v>0.0638736494378077</v>
      </c>
      <c r="K27" s="13">
        <f>$K$2</f>
        <v>0.0714285714285714</v>
      </c>
      <c r="L27" s="14">
        <f t="shared" si="35"/>
        <v>0.894231092129308</v>
      </c>
      <c r="M27" s="19">
        <v>59</v>
      </c>
      <c r="N27" s="13"/>
      <c r="O27" s="13"/>
      <c r="P27" s="13"/>
      <c r="Q27" s="13"/>
      <c r="R27" s="13"/>
      <c r="S27" s="8">
        <v>0</v>
      </c>
      <c r="T27" s="8">
        <f>S27*$Q$2*(1+AA27-AB27)</f>
        <v>0</v>
      </c>
      <c r="U27" s="8">
        <f t="shared" si="18"/>
        <v>24.8532891342302</v>
      </c>
      <c r="V27" s="8">
        <f t="shared" si="4"/>
        <v>24.8532891342302</v>
      </c>
      <c r="W27" s="8">
        <f t="shared" si="19"/>
        <v>1200.57249197257</v>
      </c>
      <c r="X27" s="8">
        <f t="shared" si="5"/>
        <v>541.007433162443</v>
      </c>
      <c r="Y27" s="8">
        <f t="shared" si="20"/>
        <v>39.7041649252472</v>
      </c>
      <c r="Z27" s="8">
        <f>SUM(Y$2:Y27)</f>
        <v>659.565058810123</v>
      </c>
      <c r="AA27" s="13">
        <f t="shared" si="6"/>
        <v>0.0447115546064654</v>
      </c>
      <c r="AB27" s="13">
        <f>$K$2</f>
        <v>0.0714285714285714</v>
      </c>
      <c r="AC27" s="14">
        <f>AC26*0.7</f>
        <v>0.625961764490516</v>
      </c>
      <c r="AD27" s="19">
        <v>59</v>
      </c>
      <c r="AE27" s="13"/>
      <c r="AF27" s="13"/>
      <c r="AG27" s="13"/>
      <c r="AH27" s="13"/>
      <c r="AI27" s="13"/>
      <c r="AJ27" s="8">
        <v>0</v>
      </c>
      <c r="AK27" s="8">
        <f>AJ27*$Q$2*(1+AR27-AS27)</f>
        <v>0</v>
      </c>
      <c r="AL27" s="8">
        <f t="shared" si="21"/>
        <v>17.752349381593</v>
      </c>
      <c r="AM27" s="8">
        <f t="shared" si="8"/>
        <v>17.752349381593</v>
      </c>
      <c r="AN27" s="8">
        <f t="shared" si="22"/>
        <v>1193.47155221993</v>
      </c>
      <c r="AO27" s="8">
        <f t="shared" si="9"/>
        <v>533.906493409806</v>
      </c>
      <c r="AP27" s="8">
        <f t="shared" si="23"/>
        <v>39.7041649252472</v>
      </c>
      <c r="AQ27" s="8">
        <f>SUM(AP$2:AP27)</f>
        <v>659.565058810123</v>
      </c>
      <c r="AR27" s="13">
        <f t="shared" si="10"/>
        <v>0.0319368247189039</v>
      </c>
      <c r="AS27" s="13">
        <f>$K$2</f>
        <v>0.0714285714285714</v>
      </c>
      <c r="AT27" s="14">
        <f>AT26*0.5</f>
        <v>0.447115546064654</v>
      </c>
      <c r="AU27" s="19">
        <v>59</v>
      </c>
      <c r="AV27" s="13"/>
      <c r="AW27" s="13"/>
      <c r="AX27" s="13"/>
      <c r="AY27" s="13"/>
      <c r="AZ27" s="13"/>
      <c r="BA27" s="8">
        <v>0</v>
      </c>
      <c r="BB27" s="8">
        <f>BA27*$Q$2*(1+BI27-BJ27)</f>
        <v>0</v>
      </c>
      <c r="BC27" s="8">
        <f t="shared" si="24"/>
        <v>6.78247291720876</v>
      </c>
      <c r="BD27" s="8">
        <f t="shared" si="12"/>
        <v>6.78247291720876</v>
      </c>
      <c r="BE27" s="8">
        <f t="shared" si="25"/>
        <v>1128.82200571412</v>
      </c>
      <c r="BF27" s="8">
        <f t="shared" si="13"/>
        <v>499.787853180614</v>
      </c>
      <c r="BG27" s="8">
        <f t="shared" si="26"/>
        <v>37.9234907894927</v>
      </c>
      <c r="BH27" s="8">
        <f>SUM(BG$2:BG27)</f>
        <v>629.034152533508</v>
      </c>
      <c r="BI27" s="13">
        <f t="shared" si="14"/>
        <v>0.0127747298875615</v>
      </c>
      <c r="BJ27" s="13">
        <f>$K$2</f>
        <v>0.0714285714285714</v>
      </c>
      <c r="BK27" s="14">
        <f>BK26*0.2</f>
        <v>0.178846218425862</v>
      </c>
      <c r="BL27" s="19">
        <v>59</v>
      </c>
      <c r="BM27" s="13"/>
      <c r="BN27" s="13"/>
      <c r="BO27" s="13"/>
    </row>
    <row r="28" spans="1:65">
      <c r="A28" s="5">
        <v>43867</v>
      </c>
      <c r="B28" s="9">
        <v>0</v>
      </c>
      <c r="C28" s="9">
        <v>0</v>
      </c>
      <c r="D28" s="6">
        <f t="shared" si="15"/>
        <v>35.2364635337245</v>
      </c>
      <c r="E28" s="6">
        <f t="shared" si="0"/>
        <v>35.2364635337245</v>
      </c>
      <c r="F28" s="6">
        <f t="shared" si="16"/>
        <v>1246.46036513525</v>
      </c>
      <c r="G28" s="6">
        <f t="shared" si="1"/>
        <v>547.491103268595</v>
      </c>
      <c r="H28" s="10">
        <f t="shared" si="17"/>
        <v>39.4042030565285</v>
      </c>
      <c r="I28" s="10">
        <f>SUM(H$2:H28)</f>
        <v>698.969261866652</v>
      </c>
      <c r="J28" s="11">
        <f t="shared" si="2"/>
        <v>0.0638736494378077</v>
      </c>
      <c r="K28" s="9">
        <f>$K$2</f>
        <v>0.0714285714285714</v>
      </c>
      <c r="L28" s="12">
        <f t="shared" si="35"/>
        <v>0.894231092129308</v>
      </c>
      <c r="M28" s="18">
        <v>52</v>
      </c>
      <c r="N28" s="9"/>
      <c r="S28" s="9">
        <v>0</v>
      </c>
      <c r="T28" s="9">
        <v>0</v>
      </c>
      <c r="U28" s="6">
        <f t="shared" si="18"/>
        <v>24.1892833903463</v>
      </c>
      <c r="V28" s="6">
        <f t="shared" si="4"/>
        <v>24.1892833903463</v>
      </c>
      <c r="W28" s="6">
        <f t="shared" si="19"/>
        <v>1224.76177536291</v>
      </c>
      <c r="X28" s="6">
        <f t="shared" si="5"/>
        <v>526.553328469758</v>
      </c>
      <c r="Y28" s="10">
        <f t="shared" si="20"/>
        <v>38.6433880830317</v>
      </c>
      <c r="Z28" s="10">
        <f>SUM(Y$2:Y28)</f>
        <v>698.208446893155</v>
      </c>
      <c r="AA28" s="11">
        <f t="shared" si="6"/>
        <v>0.0447115546064654</v>
      </c>
      <c r="AB28" s="9">
        <f>$K$2</f>
        <v>0.0714285714285714</v>
      </c>
      <c r="AC28" s="12">
        <f t="shared" ref="AC28:AC82" si="39">AC27</f>
        <v>0.625961764490516</v>
      </c>
      <c r="AD28" s="18">
        <v>52</v>
      </c>
      <c r="AE28" s="9"/>
      <c r="AJ28" s="9">
        <v>0</v>
      </c>
      <c r="AK28" s="9">
        <v>0</v>
      </c>
      <c r="AL28" s="6">
        <f t="shared" si="21"/>
        <v>17.0512780963136</v>
      </c>
      <c r="AM28" s="6">
        <f t="shared" si="8"/>
        <v>17.0512780963136</v>
      </c>
      <c r="AN28" s="6">
        <f t="shared" si="22"/>
        <v>1210.52283031624</v>
      </c>
      <c r="AO28" s="6">
        <f t="shared" si="9"/>
        <v>512.821593405419</v>
      </c>
      <c r="AP28" s="10">
        <f t="shared" si="23"/>
        <v>38.1361781007004</v>
      </c>
      <c r="AQ28" s="10">
        <f>SUM(AP$2:AP28)</f>
        <v>697.701236910824</v>
      </c>
      <c r="AR28" s="11">
        <f t="shared" si="10"/>
        <v>0.0319368247189039</v>
      </c>
      <c r="AS28" s="9">
        <f>$K$2</f>
        <v>0.0714285714285714</v>
      </c>
      <c r="AT28" s="12">
        <f t="shared" ref="AT28:AT82" si="40">AT27</f>
        <v>0.447115546064654</v>
      </c>
      <c r="AU28" s="18">
        <v>52</v>
      </c>
      <c r="AV28" s="9"/>
      <c r="BA28" s="9">
        <v>0</v>
      </c>
      <c r="BB28" s="9">
        <v>0</v>
      </c>
      <c r="BC28" s="6">
        <f t="shared" si="24"/>
        <v>6.38465482546661</v>
      </c>
      <c r="BD28" s="6">
        <f t="shared" si="12"/>
        <v>6.38465482546661</v>
      </c>
      <c r="BE28" s="6">
        <f t="shared" si="25"/>
        <v>1135.20666053959</v>
      </c>
      <c r="BF28" s="6">
        <f t="shared" si="13"/>
        <v>470.473375636037</v>
      </c>
      <c r="BG28" s="10">
        <f t="shared" si="26"/>
        <v>35.6991323700438</v>
      </c>
      <c r="BH28" s="10">
        <f>SUM(BG$2:BG28)</f>
        <v>664.733284903552</v>
      </c>
      <c r="BI28" s="11">
        <f t="shared" si="14"/>
        <v>0.0127747298875615</v>
      </c>
      <c r="BJ28" s="9">
        <f>$K$2</f>
        <v>0.0714285714285714</v>
      </c>
      <c r="BK28" s="12">
        <f t="shared" ref="BK28:BK82" si="41">BK27</f>
        <v>0.178846218425862</v>
      </c>
      <c r="BL28" s="18">
        <v>52</v>
      </c>
      <c r="BM28" s="9"/>
    </row>
    <row r="29" spans="1:63">
      <c r="A29" s="5">
        <v>43868</v>
      </c>
      <c r="B29" s="6">
        <v>0</v>
      </c>
      <c r="C29" s="6">
        <f>B29*$Q$2*(1+J29-K29)</f>
        <v>0</v>
      </c>
      <c r="D29" s="6">
        <f t="shared" si="15"/>
        <v>34.9702548004968</v>
      </c>
      <c r="E29" s="6">
        <f t="shared" si="0"/>
        <v>34.9702548004968</v>
      </c>
      <c r="F29" s="6">
        <f t="shared" si="16"/>
        <v>1281.43061993574</v>
      </c>
      <c r="G29" s="6">
        <f t="shared" si="1"/>
        <v>543.354850692764</v>
      </c>
      <c r="H29" s="10">
        <f t="shared" si="17"/>
        <v>39.1065073763282</v>
      </c>
      <c r="I29" s="10">
        <f>SUM(H$2:H29)</f>
        <v>738.07576924298</v>
      </c>
      <c r="J29" s="11">
        <f t="shared" si="2"/>
        <v>0.0638736494378077</v>
      </c>
      <c r="K29" s="9">
        <f>$K$2</f>
        <v>0.0714285714285714</v>
      </c>
      <c r="L29" s="12">
        <f t="shared" si="35"/>
        <v>0.894231092129308</v>
      </c>
      <c r="S29" s="6">
        <v>0</v>
      </c>
      <c r="T29" s="6">
        <f>S29*$Q$2*(1+AA29-AB29)</f>
        <v>0</v>
      </c>
      <c r="U29" s="6">
        <f t="shared" si="18"/>
        <v>23.5430178990917</v>
      </c>
      <c r="V29" s="6">
        <f t="shared" si="4"/>
        <v>23.5430178990917</v>
      </c>
      <c r="W29" s="6">
        <f t="shared" si="19"/>
        <v>1248.304793262</v>
      </c>
      <c r="X29" s="6">
        <f t="shared" si="5"/>
        <v>512.485394335295</v>
      </c>
      <c r="Y29" s="10">
        <f t="shared" si="20"/>
        <v>37.6109520335541</v>
      </c>
      <c r="Z29" s="10">
        <f>SUM(Y$2:Y29)</f>
        <v>735.819398926709</v>
      </c>
      <c r="AA29" s="11">
        <f t="shared" si="6"/>
        <v>0.0447115546064654</v>
      </c>
      <c r="AB29" s="9">
        <f>$K$2</f>
        <v>0.0714285714285714</v>
      </c>
      <c r="AC29" s="12">
        <f t="shared" si="39"/>
        <v>0.625961764490516</v>
      </c>
      <c r="AJ29" s="6">
        <v>0</v>
      </c>
      <c r="AK29" s="6">
        <f>AJ29*$Q$2*(1+AR29-AS29)</f>
        <v>0</v>
      </c>
      <c r="AL29" s="6">
        <f t="shared" si="21"/>
        <v>16.3778933406579</v>
      </c>
      <c r="AM29" s="6">
        <f t="shared" si="8"/>
        <v>16.3778933406579</v>
      </c>
      <c r="AN29" s="6">
        <f t="shared" si="22"/>
        <v>1226.9007236569</v>
      </c>
      <c r="AO29" s="6">
        <f t="shared" si="9"/>
        <v>492.569372931404</v>
      </c>
      <c r="AP29" s="10">
        <f t="shared" si="23"/>
        <v>36.6301138146728</v>
      </c>
      <c r="AQ29" s="10">
        <f>SUM(AP$2:AP29)</f>
        <v>734.331350725496</v>
      </c>
      <c r="AR29" s="11">
        <f t="shared" si="10"/>
        <v>0.0319368247189039</v>
      </c>
      <c r="AS29" s="9">
        <f>$K$2</f>
        <v>0.0714285714285714</v>
      </c>
      <c r="AT29" s="12">
        <f t="shared" si="40"/>
        <v>0.447115546064654</v>
      </c>
      <c r="BA29" s="6">
        <v>0</v>
      </c>
      <c r="BB29" s="6">
        <f>BA29*$Q$2*(1+BI29-BJ29)</f>
        <v>0</v>
      </c>
      <c r="BC29" s="6">
        <f t="shared" si="24"/>
        <v>6.01017029303965</v>
      </c>
      <c r="BD29" s="6">
        <f t="shared" si="12"/>
        <v>6.01017029303965</v>
      </c>
      <c r="BE29" s="6">
        <f t="shared" si="25"/>
        <v>1141.21683083263</v>
      </c>
      <c r="BF29" s="6">
        <f t="shared" si="13"/>
        <v>442.878304812216</v>
      </c>
      <c r="BG29" s="10">
        <f t="shared" si="26"/>
        <v>33.6052411168598</v>
      </c>
      <c r="BH29" s="10">
        <f>SUM(BG$2:BG29)</f>
        <v>698.338526020412</v>
      </c>
      <c r="BI29" s="11">
        <f t="shared" si="14"/>
        <v>0.0127747298875615</v>
      </c>
      <c r="BJ29" s="9">
        <f>$K$2</f>
        <v>0.0714285714285714</v>
      </c>
      <c r="BK29" s="12">
        <f t="shared" si="41"/>
        <v>0.178846218425862</v>
      </c>
    </row>
    <row r="30" spans="1:63">
      <c r="A30" s="5">
        <v>43869</v>
      </c>
      <c r="B30" s="9">
        <v>0</v>
      </c>
      <c r="C30" s="6">
        <f>B30*$Q$2*(1+J30-K30)</f>
        <v>0</v>
      </c>
      <c r="D30" s="6">
        <f t="shared" si="15"/>
        <v>34.7060572534819</v>
      </c>
      <c r="E30" s="6">
        <f t="shared" si="0"/>
        <v>34.7060572534819</v>
      </c>
      <c r="F30" s="6">
        <f t="shared" si="16"/>
        <v>1316.13667718923</v>
      </c>
      <c r="G30" s="6">
        <f t="shared" si="1"/>
        <v>539.249847182477</v>
      </c>
      <c r="H30" s="10">
        <f t="shared" si="17"/>
        <v>38.8110607637688</v>
      </c>
      <c r="I30" s="10">
        <f>SUM(H$2:H30)</f>
        <v>776.886830006749</v>
      </c>
      <c r="J30" s="11">
        <f t="shared" si="2"/>
        <v>0.0638736494378077</v>
      </c>
      <c r="K30" s="9">
        <f>$K$2</f>
        <v>0.0714285714285714</v>
      </c>
      <c r="L30" s="12">
        <f t="shared" si="35"/>
        <v>0.894231092129308</v>
      </c>
      <c r="S30" s="9">
        <v>0</v>
      </c>
      <c r="T30" s="6">
        <f>S30*$Q$2*(1+AA30-AB30)</f>
        <v>0</v>
      </c>
      <c r="U30" s="6">
        <f t="shared" si="18"/>
        <v>22.9140186938385</v>
      </c>
      <c r="V30" s="6">
        <f t="shared" si="4"/>
        <v>22.9140186938385</v>
      </c>
      <c r="W30" s="6">
        <f t="shared" si="19"/>
        <v>1271.21881195584</v>
      </c>
      <c r="X30" s="6">
        <f t="shared" si="5"/>
        <v>498.793313433756</v>
      </c>
      <c r="Y30" s="10">
        <f t="shared" si="20"/>
        <v>36.6060995953782</v>
      </c>
      <c r="Z30" s="10">
        <f>SUM(Y$2:Y30)</f>
        <v>772.425498522087</v>
      </c>
      <c r="AA30" s="11">
        <f t="shared" si="6"/>
        <v>0.0447115546064654</v>
      </c>
      <c r="AB30" s="9">
        <f>$K$2</f>
        <v>0.0714285714285714</v>
      </c>
      <c r="AC30" s="12">
        <f t="shared" si="39"/>
        <v>0.625961764490516</v>
      </c>
      <c r="AJ30" s="9">
        <v>0</v>
      </c>
      <c r="AK30" s="6">
        <f>AJ30*$Q$2*(1+AR30-AS30)</f>
        <v>0</v>
      </c>
      <c r="AL30" s="6">
        <f t="shared" si="21"/>
        <v>15.7311017252106</v>
      </c>
      <c r="AM30" s="6">
        <f t="shared" si="8"/>
        <v>15.7311017252106</v>
      </c>
      <c r="AN30" s="6">
        <f t="shared" si="22"/>
        <v>1242.63182538211</v>
      </c>
      <c r="AO30" s="6">
        <f t="shared" si="9"/>
        <v>473.116948018658</v>
      </c>
      <c r="AP30" s="10">
        <f t="shared" si="23"/>
        <v>35.1835266379574</v>
      </c>
      <c r="AQ30" s="10">
        <f>SUM(AP$2:AP30)</f>
        <v>769.514877363454</v>
      </c>
      <c r="AR30" s="11">
        <f t="shared" si="10"/>
        <v>0.0319368247189039</v>
      </c>
      <c r="AS30" s="9">
        <f>$K$2</f>
        <v>0.0714285714285714</v>
      </c>
      <c r="AT30" s="12">
        <f t="shared" si="40"/>
        <v>0.447115546064654</v>
      </c>
      <c r="BA30" s="9">
        <v>0</v>
      </c>
      <c r="BB30" s="6">
        <f>BA30*$Q$2*(1+BI30-BJ30)</f>
        <v>0</v>
      </c>
      <c r="BC30" s="6">
        <f t="shared" si="24"/>
        <v>5.65765071703721</v>
      </c>
      <c r="BD30" s="6">
        <f t="shared" si="12"/>
        <v>5.65765071703721</v>
      </c>
      <c r="BE30" s="6">
        <f t="shared" si="25"/>
        <v>1146.87448154967</v>
      </c>
      <c r="BF30" s="6">
        <f t="shared" si="13"/>
        <v>416.90179089981</v>
      </c>
      <c r="BG30" s="10">
        <f t="shared" si="26"/>
        <v>31.634164629444</v>
      </c>
      <c r="BH30" s="10">
        <f>SUM(BG$2:BG30)</f>
        <v>729.972690649856</v>
      </c>
      <c r="BI30" s="11">
        <f t="shared" si="14"/>
        <v>0.0127747298875615</v>
      </c>
      <c r="BJ30" s="9">
        <f>$K$2</f>
        <v>0.0714285714285714</v>
      </c>
      <c r="BK30" s="12">
        <f t="shared" si="41"/>
        <v>0.178846218425862</v>
      </c>
    </row>
    <row r="31" spans="1:63">
      <c r="A31" s="5">
        <v>43870</v>
      </c>
      <c r="B31" s="6">
        <v>0</v>
      </c>
      <c r="C31" s="6">
        <f>B31*$Q$2*(1+J31-K31)</f>
        <v>0</v>
      </c>
      <c r="D31" s="6">
        <f t="shared" si="15"/>
        <v>34.4438556983249</v>
      </c>
      <c r="E31" s="6">
        <f t="shared" si="0"/>
        <v>34.4438556983249</v>
      </c>
      <c r="F31" s="6">
        <f t="shared" si="16"/>
        <v>1350.58053288755</v>
      </c>
      <c r="G31" s="6">
        <f t="shared" si="1"/>
        <v>535.175856653482</v>
      </c>
      <c r="H31" s="10">
        <f t="shared" si="17"/>
        <v>38.5178462273198</v>
      </c>
      <c r="I31" s="10">
        <f>SUM(H$2:H31)</f>
        <v>815.404676234068</v>
      </c>
      <c r="J31" s="11">
        <f t="shared" si="2"/>
        <v>0.0638736494378077</v>
      </c>
      <c r="K31" s="9">
        <f>$K$2</f>
        <v>0.0714285714285714</v>
      </c>
      <c r="L31" s="12">
        <f t="shared" si="35"/>
        <v>0.894231092129308</v>
      </c>
      <c r="S31" s="6">
        <v>0</v>
      </c>
      <c r="T31" s="6">
        <f>S31*$Q$2*(1+AA31-AB31)</f>
        <v>0</v>
      </c>
      <c r="U31" s="6">
        <f t="shared" si="18"/>
        <v>22.3018244709332</v>
      </c>
      <c r="V31" s="6">
        <f t="shared" si="4"/>
        <v>22.3018244709332</v>
      </c>
      <c r="W31" s="6">
        <f t="shared" si="19"/>
        <v>1293.52063642678</v>
      </c>
      <c r="X31" s="6">
        <f t="shared" si="5"/>
        <v>485.467044087992</v>
      </c>
      <c r="Y31" s="10">
        <f t="shared" si="20"/>
        <v>35.6280938166968</v>
      </c>
      <c r="Z31" s="10">
        <f>SUM(Y$2:Y31)</f>
        <v>808.053592338784</v>
      </c>
      <c r="AA31" s="11">
        <f t="shared" si="6"/>
        <v>0.0447115546064654</v>
      </c>
      <c r="AB31" s="9">
        <f>$K$2</f>
        <v>0.0714285714285714</v>
      </c>
      <c r="AC31" s="12">
        <f t="shared" si="39"/>
        <v>0.625961764490516</v>
      </c>
      <c r="AJ31" s="6">
        <v>0</v>
      </c>
      <c r="AK31" s="6">
        <f>AJ31*$Q$2*(1+AR31-AS31)</f>
        <v>0</v>
      </c>
      <c r="AL31" s="6">
        <f t="shared" si="21"/>
        <v>15.1098530404146</v>
      </c>
      <c r="AM31" s="6">
        <f t="shared" si="8"/>
        <v>15.1098530404146</v>
      </c>
      <c r="AN31" s="6">
        <f t="shared" si="22"/>
        <v>1257.74167842253</v>
      </c>
      <c r="AO31" s="6">
        <f t="shared" si="9"/>
        <v>454.432733343454</v>
      </c>
      <c r="AP31" s="10">
        <f t="shared" si="23"/>
        <v>33.7940677156184</v>
      </c>
      <c r="AQ31" s="10">
        <f>SUM(AP$2:AP31)</f>
        <v>803.308945079072</v>
      </c>
      <c r="AR31" s="11">
        <f t="shared" si="10"/>
        <v>0.0319368247189039</v>
      </c>
      <c r="AS31" s="9">
        <f>$K$2</f>
        <v>0.0714285714285714</v>
      </c>
      <c r="AT31" s="12">
        <f t="shared" si="40"/>
        <v>0.447115546064654</v>
      </c>
      <c r="BA31" s="6">
        <v>0</v>
      </c>
      <c r="BB31" s="6">
        <f>BA31*$Q$2*(1+BI31-BJ31)</f>
        <v>0</v>
      </c>
      <c r="BC31" s="6">
        <f t="shared" si="24"/>
        <v>5.32580776838573</v>
      </c>
      <c r="BD31" s="6">
        <f t="shared" si="12"/>
        <v>5.32580776838573</v>
      </c>
      <c r="BE31" s="6">
        <f t="shared" si="25"/>
        <v>1152.20028931805</v>
      </c>
      <c r="BF31" s="6">
        <f t="shared" si="13"/>
        <v>392.448899318209</v>
      </c>
      <c r="BG31" s="10">
        <f t="shared" si="26"/>
        <v>29.7786993499864</v>
      </c>
      <c r="BH31" s="10">
        <f>SUM(BG$2:BG31)</f>
        <v>759.751389999842</v>
      </c>
      <c r="BI31" s="11">
        <f t="shared" si="14"/>
        <v>0.0127747298875615</v>
      </c>
      <c r="BJ31" s="9">
        <f>$K$2</f>
        <v>0.0714285714285714</v>
      </c>
      <c r="BK31" s="12">
        <f t="shared" si="41"/>
        <v>0.178846218425862</v>
      </c>
    </row>
    <row r="32" spans="1:63">
      <c r="A32" s="5">
        <v>43871</v>
      </c>
      <c r="B32" s="9">
        <v>0</v>
      </c>
      <c r="C32" s="6">
        <f>B32*$Q$2*(1+J32-K32)</f>
        <v>0</v>
      </c>
      <c r="D32" s="6">
        <f t="shared" si="15"/>
        <v>34.183635055463</v>
      </c>
      <c r="E32" s="6">
        <f t="shared" si="0"/>
        <v>34.183635055463</v>
      </c>
      <c r="F32" s="6">
        <f t="shared" si="16"/>
        <v>1384.76416794301</v>
      </c>
      <c r="G32" s="6">
        <f t="shared" si="1"/>
        <v>531.132644805125</v>
      </c>
      <c r="H32" s="10">
        <f t="shared" si="17"/>
        <v>38.2268469038201</v>
      </c>
      <c r="I32" s="10">
        <f>SUM(H$2:H32)</f>
        <v>853.631523137889</v>
      </c>
      <c r="J32" s="11">
        <f t="shared" si="2"/>
        <v>0.0638736494378077</v>
      </c>
      <c r="K32" s="9">
        <f>$K$2</f>
        <v>0.0714285714285714</v>
      </c>
      <c r="L32" s="12">
        <f t="shared" si="35"/>
        <v>0.894231092129308</v>
      </c>
      <c r="S32" s="9">
        <v>0</v>
      </c>
      <c r="T32" s="6">
        <f>S32*$Q$2*(1+AA32-AB32)</f>
        <v>0</v>
      </c>
      <c r="U32" s="6">
        <f t="shared" si="18"/>
        <v>21.7059862513796</v>
      </c>
      <c r="V32" s="6">
        <f t="shared" si="4"/>
        <v>21.7059862513796</v>
      </c>
      <c r="W32" s="6">
        <f t="shared" si="19"/>
        <v>1315.22662267816</v>
      </c>
      <c r="X32" s="6">
        <f t="shared" si="5"/>
        <v>472.496812904515</v>
      </c>
      <c r="Y32" s="10">
        <f t="shared" si="20"/>
        <v>34.6762174348566</v>
      </c>
      <c r="Z32" s="10">
        <f>SUM(Y$2:Y32)</f>
        <v>842.729809773641</v>
      </c>
      <c r="AA32" s="11">
        <f t="shared" si="6"/>
        <v>0.0447115546064654</v>
      </c>
      <c r="AB32" s="9">
        <f>$K$2</f>
        <v>0.0714285714285714</v>
      </c>
      <c r="AC32" s="12">
        <f t="shared" si="39"/>
        <v>0.625961764490516</v>
      </c>
      <c r="AJ32" s="9">
        <v>0</v>
      </c>
      <c r="AK32" s="6">
        <f>AJ32*$Q$2*(1+AR32-AS32)</f>
        <v>0</v>
      </c>
      <c r="AL32" s="6">
        <f t="shared" si="21"/>
        <v>14.5131385513223</v>
      </c>
      <c r="AM32" s="6">
        <f t="shared" si="8"/>
        <v>14.5131385513223</v>
      </c>
      <c r="AN32" s="6">
        <f t="shared" si="22"/>
        <v>1272.25481697385</v>
      </c>
      <c r="AO32" s="6">
        <f t="shared" si="9"/>
        <v>436.486390941672</v>
      </c>
      <c r="AP32" s="10">
        <f t="shared" si="23"/>
        <v>32.4594809531038</v>
      </c>
      <c r="AQ32" s="10">
        <f>SUM(AP$2:AP32)</f>
        <v>835.768426032176</v>
      </c>
      <c r="AR32" s="11">
        <f t="shared" si="10"/>
        <v>0.0319368247189039</v>
      </c>
      <c r="AS32" s="9">
        <f>$K$2</f>
        <v>0.0714285714285714</v>
      </c>
      <c r="AT32" s="12">
        <f t="shared" si="40"/>
        <v>0.447115546064654</v>
      </c>
      <c r="BA32" s="9">
        <v>0</v>
      </c>
      <c r="BB32" s="6">
        <f>BA32*$Q$2*(1+BI32-BJ32)</f>
        <v>0</v>
      </c>
      <c r="BC32" s="6">
        <f t="shared" si="24"/>
        <v>5.01342868346096</v>
      </c>
      <c r="BD32" s="6">
        <f t="shared" si="12"/>
        <v>5.01342868346096</v>
      </c>
      <c r="BE32" s="6">
        <f t="shared" si="25"/>
        <v>1157.21371800151</v>
      </c>
      <c r="BF32" s="6">
        <f t="shared" si="13"/>
        <v>369.430263764655</v>
      </c>
      <c r="BG32" s="10">
        <f t="shared" si="26"/>
        <v>28.0320642370149</v>
      </c>
      <c r="BH32" s="10">
        <f>SUM(BG$2:BG32)</f>
        <v>787.783454236857</v>
      </c>
      <c r="BI32" s="11">
        <f t="shared" si="14"/>
        <v>0.0127747298875615</v>
      </c>
      <c r="BJ32" s="9">
        <f>$K$2</f>
        <v>0.0714285714285714</v>
      </c>
      <c r="BK32" s="12">
        <f t="shared" si="41"/>
        <v>0.178846218425862</v>
      </c>
    </row>
    <row r="33" spans="1:63">
      <c r="A33" s="5">
        <v>43872</v>
      </c>
      <c r="B33" s="6">
        <v>0</v>
      </c>
      <c r="C33" s="6">
        <f>B33*$Q$2*(1+J33-K33)</f>
        <v>0</v>
      </c>
      <c r="D33" s="6">
        <f t="shared" si="15"/>
        <v>33.9253803592582</v>
      </c>
      <c r="E33" s="6">
        <f t="shared" si="0"/>
        <v>33.9253803592582</v>
      </c>
      <c r="F33" s="6">
        <f t="shared" si="16"/>
        <v>1418.68954830227</v>
      </c>
      <c r="G33" s="6">
        <f t="shared" si="1"/>
        <v>527.119979106874</v>
      </c>
      <c r="H33" s="10">
        <f t="shared" si="17"/>
        <v>37.9380460575089</v>
      </c>
      <c r="I33" s="10">
        <f>SUM(H$2:H33)</f>
        <v>891.569569195397</v>
      </c>
      <c r="J33" s="11">
        <f t="shared" si="2"/>
        <v>0.0638736494378077</v>
      </c>
      <c r="K33" s="9">
        <f>$K$2</f>
        <v>0.0714285714285714</v>
      </c>
      <c r="L33" s="12">
        <f t="shared" si="35"/>
        <v>0.894231092129308</v>
      </c>
      <c r="S33" s="6">
        <v>0</v>
      </c>
      <c r="T33" s="6">
        <f>S33*$Q$2*(1+AA33-AB33)</f>
        <v>0</v>
      </c>
      <c r="U33" s="6">
        <f t="shared" si="18"/>
        <v>21.1260670515611</v>
      </c>
      <c r="V33" s="6">
        <f t="shared" si="4"/>
        <v>21.1260670515611</v>
      </c>
      <c r="W33" s="6">
        <f t="shared" si="19"/>
        <v>1336.35268972972</v>
      </c>
      <c r="X33" s="6">
        <f t="shared" si="5"/>
        <v>459.873107605753</v>
      </c>
      <c r="Y33" s="10">
        <f t="shared" si="20"/>
        <v>33.7497723503225</v>
      </c>
      <c r="Z33" s="10">
        <f>SUM(Y$2:Y33)</f>
        <v>876.479582123963</v>
      </c>
      <c r="AA33" s="11">
        <f t="shared" si="6"/>
        <v>0.0447115546064654</v>
      </c>
      <c r="AB33" s="9">
        <f>$K$2</f>
        <v>0.0714285714285714</v>
      </c>
      <c r="AC33" s="12">
        <f t="shared" si="39"/>
        <v>0.625961764490516</v>
      </c>
      <c r="AJ33" s="6">
        <v>0</v>
      </c>
      <c r="AK33" s="6">
        <f>AJ33*$Q$2*(1+AR33-AS33)</f>
        <v>0</v>
      </c>
      <c r="AL33" s="6">
        <f t="shared" si="21"/>
        <v>13.9399893596911</v>
      </c>
      <c r="AM33" s="6">
        <f t="shared" si="8"/>
        <v>13.9399893596911</v>
      </c>
      <c r="AN33" s="6">
        <f t="shared" si="22"/>
        <v>1286.19480633354</v>
      </c>
      <c r="AO33" s="6">
        <f t="shared" si="9"/>
        <v>419.248780948387</v>
      </c>
      <c r="AP33" s="10">
        <f t="shared" si="23"/>
        <v>31.1775993529766</v>
      </c>
      <c r="AQ33" s="10">
        <f>SUM(AP$2:AP33)</f>
        <v>866.946025385153</v>
      </c>
      <c r="AR33" s="11">
        <f t="shared" si="10"/>
        <v>0.0319368247189039</v>
      </c>
      <c r="AS33" s="9">
        <f>$K$2</f>
        <v>0.0714285714285714</v>
      </c>
      <c r="AT33" s="12">
        <f t="shared" si="40"/>
        <v>0.447115546064654</v>
      </c>
      <c r="BA33" s="6">
        <v>0</v>
      </c>
      <c r="BB33" s="6">
        <f>BA33*$Q$2*(1+BI33-BJ33)</f>
        <v>0</v>
      </c>
      <c r="BC33" s="6">
        <f t="shared" si="24"/>
        <v>4.71937183188408</v>
      </c>
      <c r="BD33" s="6">
        <f t="shared" si="12"/>
        <v>4.71937183188408</v>
      </c>
      <c r="BE33" s="6">
        <f t="shared" si="25"/>
        <v>1161.9330898334</v>
      </c>
      <c r="BF33" s="6">
        <f t="shared" si="13"/>
        <v>347.761759613349</v>
      </c>
      <c r="BG33" s="10">
        <f t="shared" si="26"/>
        <v>26.3878759831896</v>
      </c>
      <c r="BH33" s="10">
        <f>SUM(BG$2:BG33)</f>
        <v>814.171330220047</v>
      </c>
      <c r="BI33" s="11">
        <f t="shared" si="14"/>
        <v>0.0127747298875615</v>
      </c>
      <c r="BJ33" s="9">
        <f>$K$2</f>
        <v>0.0714285714285714</v>
      </c>
      <c r="BK33" s="12">
        <f t="shared" si="41"/>
        <v>0.178846218425862</v>
      </c>
    </row>
    <row r="34" spans="1:63">
      <c r="A34" s="5">
        <v>43873</v>
      </c>
      <c r="B34" s="9">
        <v>0</v>
      </c>
      <c r="C34" s="6">
        <f>B34*$Q$2*(1+J34-K34)</f>
        <v>0</v>
      </c>
      <c r="D34" s="6">
        <f t="shared" si="15"/>
        <v>33.669076757137</v>
      </c>
      <c r="E34" s="6">
        <f t="shared" si="0"/>
        <v>33.669076757137</v>
      </c>
      <c r="F34" s="6">
        <f t="shared" si="16"/>
        <v>1452.35862505941</v>
      </c>
      <c r="G34" s="6">
        <f t="shared" si="1"/>
        <v>523.137628784949</v>
      </c>
      <c r="H34" s="10">
        <f t="shared" si="17"/>
        <v>37.6514270790624</v>
      </c>
      <c r="I34" s="10">
        <f>SUM(H$2:H34)</f>
        <v>929.22099627446</v>
      </c>
      <c r="J34" s="11">
        <f t="shared" si="2"/>
        <v>0.0638736494378077</v>
      </c>
      <c r="K34" s="9">
        <f>$K$2</f>
        <v>0.0714285714285714</v>
      </c>
      <c r="L34" s="12">
        <f t="shared" si="35"/>
        <v>0.894231092129308</v>
      </c>
      <c r="S34" s="9">
        <v>0</v>
      </c>
      <c r="T34" s="6">
        <f>S34*$Q$2*(1+AA34-AB34)</f>
        <v>0</v>
      </c>
      <c r="U34" s="6">
        <f t="shared" si="18"/>
        <v>20.5616415627596</v>
      </c>
      <c r="V34" s="6">
        <f t="shared" si="4"/>
        <v>20.5616415627596</v>
      </c>
      <c r="W34" s="6">
        <f t="shared" si="19"/>
        <v>1356.91433129248</v>
      </c>
      <c r="X34" s="6">
        <f t="shared" si="5"/>
        <v>447.586670053816</v>
      </c>
      <c r="Y34" s="10">
        <f t="shared" si="20"/>
        <v>32.8480791146967</v>
      </c>
      <c r="Z34" s="10">
        <f>SUM(Y$2:Y34)</f>
        <v>909.32766123866</v>
      </c>
      <c r="AA34" s="11">
        <f t="shared" si="6"/>
        <v>0.0447115546064654</v>
      </c>
      <c r="AB34" s="9">
        <f>$K$2</f>
        <v>0.0714285714285714</v>
      </c>
      <c r="AC34" s="12">
        <f t="shared" si="39"/>
        <v>0.625961764490516</v>
      </c>
      <c r="AJ34" s="9">
        <v>0</v>
      </c>
      <c r="AK34" s="6">
        <f>AJ34*$Q$2*(1+AR34-AS34)</f>
        <v>0</v>
      </c>
      <c r="AL34" s="6">
        <f t="shared" si="21"/>
        <v>13.3894748307627</v>
      </c>
      <c r="AM34" s="6">
        <f t="shared" si="8"/>
        <v>13.3894748307627</v>
      </c>
      <c r="AN34" s="6">
        <f t="shared" si="22"/>
        <v>1299.5842811643</v>
      </c>
      <c r="AO34" s="6">
        <f t="shared" si="9"/>
        <v>402.691914282836</v>
      </c>
      <c r="AP34" s="10">
        <f t="shared" si="23"/>
        <v>29.9463414963133</v>
      </c>
      <c r="AQ34" s="10">
        <f>SUM(AP$2:AP34)</f>
        <v>896.892366881466</v>
      </c>
      <c r="AR34" s="11">
        <f t="shared" si="10"/>
        <v>0.0319368247189039</v>
      </c>
      <c r="AS34" s="9">
        <f>$K$2</f>
        <v>0.0714285714285714</v>
      </c>
      <c r="AT34" s="12">
        <f t="shared" si="40"/>
        <v>0.447115546064654</v>
      </c>
      <c r="BA34" s="9">
        <v>0</v>
      </c>
      <c r="BB34" s="6">
        <f>BA34*$Q$2*(1+BI34-BJ34)</f>
        <v>0</v>
      </c>
      <c r="BC34" s="6">
        <f t="shared" si="24"/>
        <v>4.44256254428365</v>
      </c>
      <c r="BD34" s="6">
        <f t="shared" si="12"/>
        <v>4.44256254428365</v>
      </c>
      <c r="BE34" s="6">
        <f t="shared" si="25"/>
        <v>1166.37565237768</v>
      </c>
      <c r="BF34" s="6">
        <f t="shared" si="13"/>
        <v>327.364196470965</v>
      </c>
      <c r="BG34" s="10">
        <f t="shared" si="26"/>
        <v>24.8401256866678</v>
      </c>
      <c r="BH34" s="10">
        <f>SUM(BG$2:BG34)</f>
        <v>839.011455906715</v>
      </c>
      <c r="BI34" s="11">
        <f t="shared" si="14"/>
        <v>0.0127747298875615</v>
      </c>
      <c r="BJ34" s="9">
        <f>$K$2</f>
        <v>0.0714285714285714</v>
      </c>
      <c r="BK34" s="12">
        <f t="shared" si="41"/>
        <v>0.178846218425862</v>
      </c>
    </row>
    <row r="35" spans="1:63">
      <c r="A35" s="5">
        <v>43874</v>
      </c>
      <c r="B35" s="6">
        <v>0</v>
      </c>
      <c r="C35" s="6">
        <f>B35*$Q$2*(1+J35-K35)</f>
        <v>0</v>
      </c>
      <c r="D35" s="6">
        <f t="shared" si="15"/>
        <v>33.4147095087358</v>
      </c>
      <c r="E35" s="6">
        <f t="shared" si="0"/>
        <v>33.4147095087358</v>
      </c>
      <c r="F35" s="6">
        <f t="shared" si="16"/>
        <v>1485.77333456814</v>
      </c>
      <c r="G35" s="6">
        <f t="shared" si="1"/>
        <v>519.185364809045</v>
      </c>
      <c r="H35" s="10">
        <f t="shared" si="17"/>
        <v>37.3669734846392</v>
      </c>
      <c r="I35" s="10">
        <f>SUM(H$2:H35)</f>
        <v>966.587969759099</v>
      </c>
      <c r="J35" s="11">
        <f t="shared" si="2"/>
        <v>0.0638736494378077</v>
      </c>
      <c r="K35" s="9">
        <f>$K$2</f>
        <v>0.0714285714285714</v>
      </c>
      <c r="L35" s="12">
        <f t="shared" si="35"/>
        <v>0.894231092129308</v>
      </c>
      <c r="S35" s="6">
        <v>0</v>
      </c>
      <c r="T35" s="6">
        <f>S35*$Q$2*(1+AA35-AB35)</f>
        <v>0</v>
      </c>
      <c r="U35" s="6">
        <f t="shared" si="18"/>
        <v>20.0122958392372</v>
      </c>
      <c r="V35" s="6">
        <f t="shared" si="4"/>
        <v>20.0122958392372</v>
      </c>
      <c r="W35" s="6">
        <f t="shared" si="19"/>
        <v>1376.92662713171</v>
      </c>
      <c r="X35" s="6">
        <f t="shared" si="5"/>
        <v>435.628489460638</v>
      </c>
      <c r="Y35" s="10">
        <f t="shared" si="20"/>
        <v>31.9704764324154</v>
      </c>
      <c r="Z35" s="10">
        <f>SUM(Y$2:Y35)</f>
        <v>941.298137671075</v>
      </c>
      <c r="AA35" s="11">
        <f t="shared" si="6"/>
        <v>0.0447115546064654</v>
      </c>
      <c r="AB35" s="9">
        <f>$K$2</f>
        <v>0.0714285714285714</v>
      </c>
      <c r="AC35" s="12">
        <f t="shared" si="39"/>
        <v>0.625961764490516</v>
      </c>
      <c r="AJ35" s="6">
        <v>0</v>
      </c>
      <c r="AK35" s="6">
        <f>AJ35*$Q$2*(1+AR35-AS35)</f>
        <v>0</v>
      </c>
      <c r="AL35" s="6">
        <f t="shared" si="21"/>
        <v>12.8607010821708</v>
      </c>
      <c r="AM35" s="6">
        <f t="shared" si="8"/>
        <v>12.8607010821708</v>
      </c>
      <c r="AN35" s="6">
        <f t="shared" si="22"/>
        <v>1312.44498224647</v>
      </c>
      <c r="AO35" s="6">
        <f t="shared" si="9"/>
        <v>386.788907201947</v>
      </c>
      <c r="AP35" s="10">
        <f t="shared" si="23"/>
        <v>28.7637081630597</v>
      </c>
      <c r="AQ35" s="10">
        <f>SUM(AP$2:AP35)</f>
        <v>925.656075044526</v>
      </c>
      <c r="AR35" s="11">
        <f t="shared" si="10"/>
        <v>0.0319368247189039</v>
      </c>
      <c r="AS35" s="9">
        <f>$K$2</f>
        <v>0.0714285714285714</v>
      </c>
      <c r="AT35" s="12">
        <f t="shared" si="40"/>
        <v>0.447115546064654</v>
      </c>
      <c r="BA35" s="6">
        <v>0</v>
      </c>
      <c r="BB35" s="6">
        <f>BA35*$Q$2*(1+BI35-BJ35)</f>
        <v>0</v>
      </c>
      <c r="BC35" s="6">
        <f t="shared" si="24"/>
        <v>4.18198918477521</v>
      </c>
      <c r="BD35" s="6">
        <f t="shared" si="12"/>
        <v>4.18198918477521</v>
      </c>
      <c r="BE35" s="6">
        <f t="shared" si="25"/>
        <v>1170.55764156246</v>
      </c>
      <c r="BF35" s="6">
        <f t="shared" si="13"/>
        <v>308.163028764957</v>
      </c>
      <c r="BG35" s="10">
        <f t="shared" si="26"/>
        <v>23.3831568907832</v>
      </c>
      <c r="BH35" s="10">
        <f>SUM(BG$2:BG35)</f>
        <v>862.394612797498</v>
      </c>
      <c r="BI35" s="11">
        <f t="shared" si="14"/>
        <v>0.0127747298875615</v>
      </c>
      <c r="BJ35" s="9">
        <f>$K$2</f>
        <v>0.0714285714285714</v>
      </c>
      <c r="BK35" s="12">
        <f t="shared" si="41"/>
        <v>0.178846218425862</v>
      </c>
    </row>
    <row r="36" spans="1:63">
      <c r="A36" s="5">
        <v>43875</v>
      </c>
      <c r="B36" s="9">
        <v>0</v>
      </c>
      <c r="C36" s="6">
        <f>B36*$Q$2*(1+J36-K36)</f>
        <v>0</v>
      </c>
      <c r="D36" s="6">
        <f t="shared" si="15"/>
        <v>33.1622639850533</v>
      </c>
      <c r="E36" s="6">
        <f t="shared" si="0"/>
        <v>33.1622639850533</v>
      </c>
      <c r="F36" s="6">
        <f t="shared" si="16"/>
        <v>1518.9355985532</v>
      </c>
      <c r="G36" s="6">
        <f t="shared" si="1"/>
        <v>515.262959879167</v>
      </c>
      <c r="H36" s="10">
        <f t="shared" si="17"/>
        <v>37.0846689149318</v>
      </c>
      <c r="I36" s="10">
        <f>SUM(H$2:H36)</f>
        <v>1003.67263867403</v>
      </c>
      <c r="J36" s="11">
        <f t="shared" si="2"/>
        <v>0.0638736494378077</v>
      </c>
      <c r="K36" s="9">
        <f>$K$2</f>
        <v>0.0714285714285714</v>
      </c>
      <c r="L36" s="12">
        <f t="shared" si="35"/>
        <v>0.894231092129308</v>
      </c>
      <c r="S36" s="9">
        <v>0</v>
      </c>
      <c r="T36" s="6">
        <f>S36*$Q$2*(1+AA36-AB36)</f>
        <v>0</v>
      </c>
      <c r="U36" s="6">
        <f t="shared" si="18"/>
        <v>19.4776269946513</v>
      </c>
      <c r="V36" s="6">
        <f t="shared" si="4"/>
        <v>19.4776269946513</v>
      </c>
      <c r="W36" s="6">
        <f t="shared" si="19"/>
        <v>1396.40425412636</v>
      </c>
      <c r="X36" s="6">
        <f t="shared" si="5"/>
        <v>423.989795779529</v>
      </c>
      <c r="Y36" s="10">
        <f t="shared" si="20"/>
        <v>31.1163206757598</v>
      </c>
      <c r="Z36" s="10">
        <f>SUM(Y$2:Y36)</f>
        <v>972.414458346835</v>
      </c>
      <c r="AA36" s="11">
        <f t="shared" si="6"/>
        <v>0.0447115546064654</v>
      </c>
      <c r="AB36" s="9">
        <f>$K$2</f>
        <v>0.0714285714285714</v>
      </c>
      <c r="AC36" s="12">
        <f t="shared" si="39"/>
        <v>0.625961764490516</v>
      </c>
      <c r="AJ36" s="9">
        <v>0</v>
      </c>
      <c r="AK36" s="6">
        <f>AJ36*$Q$2*(1+AR36-AS36)</f>
        <v>0</v>
      </c>
      <c r="AL36" s="6">
        <f t="shared" si="21"/>
        <v>12.352809532525</v>
      </c>
      <c r="AM36" s="6">
        <f t="shared" si="8"/>
        <v>12.352809532525</v>
      </c>
      <c r="AN36" s="6">
        <f t="shared" si="22"/>
        <v>1324.797791779</v>
      </c>
      <c r="AO36" s="6">
        <f t="shared" si="9"/>
        <v>371.513937648619</v>
      </c>
      <c r="AP36" s="10">
        <f t="shared" si="23"/>
        <v>27.6277790858534</v>
      </c>
      <c r="AQ36" s="10">
        <f>SUM(AP$2:AP36)</f>
        <v>953.283854130379</v>
      </c>
      <c r="AR36" s="11">
        <f t="shared" si="10"/>
        <v>0.0319368247189039</v>
      </c>
      <c r="AS36" s="9">
        <f>$K$2</f>
        <v>0.0714285714285714</v>
      </c>
      <c r="AT36" s="12">
        <f t="shared" si="40"/>
        <v>0.447115546064654</v>
      </c>
      <c r="BA36" s="9">
        <v>0</v>
      </c>
      <c r="BB36" s="6">
        <f>BA36*$Q$2*(1+BI36-BJ36)</f>
        <v>0</v>
      </c>
      <c r="BC36" s="6">
        <f t="shared" si="24"/>
        <v>3.93669945380519</v>
      </c>
      <c r="BD36" s="6">
        <f t="shared" si="12"/>
        <v>3.93669945380519</v>
      </c>
      <c r="BE36" s="6">
        <f t="shared" si="25"/>
        <v>1174.49434101626</v>
      </c>
      <c r="BF36" s="6">
        <f t="shared" si="13"/>
        <v>290.08808330698</v>
      </c>
      <c r="BG36" s="10">
        <f t="shared" si="26"/>
        <v>22.0116449117827</v>
      </c>
      <c r="BH36" s="10">
        <f>SUM(BG$2:BG36)</f>
        <v>884.406257709281</v>
      </c>
      <c r="BI36" s="11">
        <f t="shared" si="14"/>
        <v>0.0127747298875615</v>
      </c>
      <c r="BJ36" s="9">
        <f>$K$2</f>
        <v>0.0714285714285714</v>
      </c>
      <c r="BK36" s="12">
        <f t="shared" si="41"/>
        <v>0.178846218425862</v>
      </c>
    </row>
    <row r="37" spans="1:63">
      <c r="A37" s="5">
        <v>43876</v>
      </c>
      <c r="B37" s="6">
        <v>0</v>
      </c>
      <c r="C37" s="6">
        <f>B37*$Q$2*(1+J37-K37)</f>
        <v>0</v>
      </c>
      <c r="D37" s="6">
        <f t="shared" si="15"/>
        <v>32.9117256676091</v>
      </c>
      <c r="E37" s="6">
        <f t="shared" si="0"/>
        <v>32.9117256676091</v>
      </c>
      <c r="F37" s="6">
        <f t="shared" si="16"/>
        <v>1551.84732422081</v>
      </c>
      <c r="G37" s="6">
        <f t="shared" si="1"/>
        <v>511.370188412549</v>
      </c>
      <c r="H37" s="10">
        <f t="shared" si="17"/>
        <v>36.8044971342262</v>
      </c>
      <c r="I37" s="10">
        <f>SUM(H$2:H37)</f>
        <v>1040.47713580826</v>
      </c>
      <c r="J37" s="11">
        <f t="shared" si="2"/>
        <v>0.0638736494378077</v>
      </c>
      <c r="K37" s="9">
        <f>$K$2</f>
        <v>0.0714285714285714</v>
      </c>
      <c r="L37" s="12">
        <f t="shared" si="35"/>
        <v>0.894231092129308</v>
      </c>
      <c r="S37" s="6">
        <v>0</v>
      </c>
      <c r="T37" s="6">
        <f>S37*$Q$2*(1+AA37-AB37)</f>
        <v>0</v>
      </c>
      <c r="U37" s="6">
        <f t="shared" si="18"/>
        <v>18.9572429065805</v>
      </c>
      <c r="V37" s="6">
        <f t="shared" si="4"/>
        <v>18.9572429065805</v>
      </c>
      <c r="W37" s="6">
        <f t="shared" si="19"/>
        <v>1415.36149703294</v>
      </c>
      <c r="X37" s="6">
        <f t="shared" si="5"/>
        <v>412.662053273286</v>
      </c>
      <c r="Y37" s="10">
        <f t="shared" si="20"/>
        <v>30.2849854128235</v>
      </c>
      <c r="Z37" s="10">
        <f>SUM(Y$2:Y37)</f>
        <v>1002.69944375966</v>
      </c>
      <c r="AA37" s="11">
        <f t="shared" si="6"/>
        <v>0.0447115546064654</v>
      </c>
      <c r="AB37" s="9">
        <f>$K$2</f>
        <v>0.0714285714285714</v>
      </c>
      <c r="AC37" s="12">
        <f t="shared" si="39"/>
        <v>0.625961764490516</v>
      </c>
      <c r="AJ37" s="6">
        <v>0</v>
      </c>
      <c r="AK37" s="6">
        <f>AJ37*$Q$2*(1+AR37-AS37)</f>
        <v>0</v>
      </c>
      <c r="AL37" s="6">
        <f t="shared" si="21"/>
        <v>11.8649755073137</v>
      </c>
      <c r="AM37" s="6">
        <f t="shared" si="8"/>
        <v>11.8649755073137</v>
      </c>
      <c r="AN37" s="6">
        <f t="shared" si="22"/>
        <v>1336.66276728631</v>
      </c>
      <c r="AO37" s="6">
        <f t="shared" si="9"/>
        <v>356.842203323888</v>
      </c>
      <c r="AP37" s="10">
        <f t="shared" si="23"/>
        <v>26.5367098320442</v>
      </c>
      <c r="AQ37" s="10">
        <f>SUM(AP$2:AP37)</f>
        <v>979.820563962423</v>
      </c>
      <c r="AR37" s="11">
        <f t="shared" si="10"/>
        <v>0.0319368247189039</v>
      </c>
      <c r="AS37" s="9">
        <f>$K$2</f>
        <v>0.0714285714285714</v>
      </c>
      <c r="AT37" s="12">
        <f t="shared" si="40"/>
        <v>0.447115546064654</v>
      </c>
      <c r="BA37" s="6">
        <v>0</v>
      </c>
      <c r="BB37" s="6">
        <f>BA37*$Q$2*(1+BI37-BJ37)</f>
        <v>0</v>
      </c>
      <c r="BC37" s="6">
        <f t="shared" si="24"/>
        <v>3.70579690784712</v>
      </c>
      <c r="BD37" s="6">
        <f t="shared" si="12"/>
        <v>3.70579690784712</v>
      </c>
      <c r="BE37" s="6">
        <f t="shared" si="25"/>
        <v>1178.20013792411</v>
      </c>
      <c r="BF37" s="6">
        <f t="shared" si="13"/>
        <v>273.073302835757</v>
      </c>
      <c r="BG37" s="10">
        <f t="shared" si="26"/>
        <v>20.72057737907</v>
      </c>
      <c r="BH37" s="10">
        <f>SUM(BG$2:BG37)</f>
        <v>905.126835088351</v>
      </c>
      <c r="BI37" s="11">
        <f t="shared" si="14"/>
        <v>0.0127747298875615</v>
      </c>
      <c r="BJ37" s="9">
        <f>$K$2</f>
        <v>0.0714285714285714</v>
      </c>
      <c r="BK37" s="12">
        <f t="shared" si="41"/>
        <v>0.178846218425862</v>
      </c>
    </row>
    <row r="38" spans="1:63">
      <c r="A38" s="5">
        <v>43877</v>
      </c>
      <c r="B38" s="9">
        <v>0</v>
      </c>
      <c r="C38" s="6">
        <f>B38*$Q$2*(1+J38-K38)</f>
        <v>0</v>
      </c>
      <c r="D38" s="6">
        <f t="shared" si="15"/>
        <v>32.6630801476089</v>
      </c>
      <c r="E38" s="6">
        <f t="shared" si="0"/>
        <v>32.6630801476089</v>
      </c>
      <c r="F38" s="6">
        <f t="shared" si="16"/>
        <v>1584.51040436842</v>
      </c>
      <c r="G38" s="6">
        <f t="shared" si="1"/>
        <v>507.506826530691</v>
      </c>
      <c r="H38" s="10">
        <f t="shared" si="17"/>
        <v>36.5264420294678</v>
      </c>
      <c r="I38" s="10">
        <f>SUM(H$2:H38)</f>
        <v>1077.00357783772</v>
      </c>
      <c r="J38" s="11">
        <f t="shared" si="2"/>
        <v>0.0638736494378077</v>
      </c>
      <c r="K38" s="9">
        <f>$K$2</f>
        <v>0.0714285714285714</v>
      </c>
      <c r="L38" s="12">
        <f t="shared" si="35"/>
        <v>0.894231092129308</v>
      </c>
      <c r="S38" s="9">
        <v>0</v>
      </c>
      <c r="T38" s="6">
        <f>S38*$Q$2*(1+AA38-AB38)</f>
        <v>0</v>
      </c>
      <c r="U38" s="6">
        <f t="shared" si="18"/>
        <v>18.4507619289447</v>
      </c>
      <c r="V38" s="6">
        <f t="shared" si="4"/>
        <v>18.4507619289447</v>
      </c>
      <c r="W38" s="6">
        <f t="shared" si="19"/>
        <v>1433.81225896189</v>
      </c>
      <c r="X38" s="6">
        <f t="shared" si="5"/>
        <v>401.636954254139</v>
      </c>
      <c r="Y38" s="10">
        <f t="shared" si="20"/>
        <v>29.4758609480919</v>
      </c>
      <c r="Z38" s="10">
        <f>SUM(Y$2:Y38)</f>
        <v>1032.17530470775</v>
      </c>
      <c r="AA38" s="11">
        <f t="shared" si="6"/>
        <v>0.0447115546064654</v>
      </c>
      <c r="AB38" s="9">
        <f>$K$2</f>
        <v>0.0714285714285714</v>
      </c>
      <c r="AC38" s="12">
        <f t="shared" si="39"/>
        <v>0.625961764490516</v>
      </c>
      <c r="AJ38" s="9">
        <v>0</v>
      </c>
      <c r="AK38" s="6">
        <f>AJ38*$Q$2*(1+AR38-AS38)</f>
        <v>0</v>
      </c>
      <c r="AL38" s="6">
        <f t="shared" si="21"/>
        <v>11.3964068998625</v>
      </c>
      <c r="AM38" s="6">
        <f t="shared" si="8"/>
        <v>11.3964068998625</v>
      </c>
      <c r="AN38" s="6">
        <f t="shared" si="22"/>
        <v>1348.05917418617</v>
      </c>
      <c r="AO38" s="6">
        <f t="shared" si="9"/>
        <v>342.749881414902</v>
      </c>
      <c r="AP38" s="10">
        <f t="shared" si="23"/>
        <v>25.4887288088492</v>
      </c>
      <c r="AQ38" s="10">
        <f>SUM(AP$2:AP38)</f>
        <v>1005.30929277127</v>
      </c>
      <c r="AR38" s="11">
        <f t="shared" si="10"/>
        <v>0.0319368247189039</v>
      </c>
      <c r="AS38" s="9">
        <f>$K$2</f>
        <v>0.0714285714285714</v>
      </c>
      <c r="AT38" s="12">
        <f t="shared" si="40"/>
        <v>0.447115546064654</v>
      </c>
      <c r="BA38" s="9">
        <v>0</v>
      </c>
      <c r="BB38" s="6">
        <f>BA38*$Q$2*(1+BI38-BJ38)</f>
        <v>0</v>
      </c>
      <c r="BC38" s="6">
        <f t="shared" si="24"/>
        <v>3.48843768323109</v>
      </c>
      <c r="BD38" s="6">
        <f t="shared" si="12"/>
        <v>3.48843768323109</v>
      </c>
      <c r="BE38" s="6">
        <f t="shared" si="25"/>
        <v>1181.68857560734</v>
      </c>
      <c r="BF38" s="6">
        <f t="shared" si="13"/>
        <v>257.056504602148</v>
      </c>
      <c r="BG38" s="10">
        <f t="shared" si="26"/>
        <v>19.5052359168398</v>
      </c>
      <c r="BH38" s="10">
        <f>SUM(BG$2:BG38)</f>
        <v>924.63207100519</v>
      </c>
      <c r="BI38" s="11">
        <f t="shared" si="14"/>
        <v>0.0127747298875615</v>
      </c>
      <c r="BJ38" s="9">
        <f>$K$2</f>
        <v>0.0714285714285714</v>
      </c>
      <c r="BK38" s="12">
        <f t="shared" si="41"/>
        <v>0.178846218425862</v>
      </c>
    </row>
    <row r="39" spans="1:63">
      <c r="A39" s="5">
        <v>43878</v>
      </c>
      <c r="B39" s="6">
        <v>0</v>
      </c>
      <c r="C39" s="6">
        <f>B39*$Q$2*(1+J39-K39)</f>
        <v>0</v>
      </c>
      <c r="D39" s="6">
        <f t="shared" si="15"/>
        <v>32.4163131251156</v>
      </c>
      <c r="E39" s="6">
        <f t="shared" si="0"/>
        <v>32.4163131251156</v>
      </c>
      <c r="F39" s="6">
        <f t="shared" si="16"/>
        <v>1616.92671749353</v>
      </c>
      <c r="G39" s="6">
        <f t="shared" si="1"/>
        <v>503.672652046471</v>
      </c>
      <c r="H39" s="10">
        <f t="shared" si="17"/>
        <v>36.250487609335</v>
      </c>
      <c r="I39" s="10">
        <f>SUM(H$2:H39)</f>
        <v>1113.25406544706</v>
      </c>
      <c r="J39" s="11">
        <f t="shared" si="2"/>
        <v>0.0638736494378077</v>
      </c>
      <c r="K39" s="9">
        <f>$K$2</f>
        <v>0.0714285714285714</v>
      </c>
      <c r="L39" s="12">
        <f t="shared" si="35"/>
        <v>0.894231092129308</v>
      </c>
      <c r="S39" s="6">
        <v>0</v>
      </c>
      <c r="T39" s="6">
        <f>S39*$Q$2*(1+AA39-AB39)</f>
        <v>0</v>
      </c>
      <c r="U39" s="6">
        <f t="shared" si="18"/>
        <v>17.9578126121084</v>
      </c>
      <c r="V39" s="6">
        <f t="shared" si="4"/>
        <v>17.9578126121084</v>
      </c>
      <c r="W39" s="6">
        <f t="shared" si="19"/>
        <v>1451.770071574</v>
      </c>
      <c r="X39" s="6">
        <f t="shared" si="5"/>
        <v>390.906412990952</v>
      </c>
      <c r="Y39" s="10">
        <f t="shared" si="20"/>
        <v>28.6883538752957</v>
      </c>
      <c r="Z39" s="10">
        <f>SUM(Y$2:Y39)</f>
        <v>1060.86365858305</v>
      </c>
      <c r="AA39" s="11">
        <f t="shared" si="6"/>
        <v>0.0447115546064654</v>
      </c>
      <c r="AB39" s="9">
        <f>$K$2</f>
        <v>0.0714285714285714</v>
      </c>
      <c r="AC39" s="12">
        <f t="shared" si="39"/>
        <v>0.625961764490516</v>
      </c>
      <c r="AJ39" s="6">
        <v>0</v>
      </c>
      <c r="AK39" s="6">
        <f>AJ39*$Q$2*(1+AR39-AS39)</f>
        <v>0</v>
      </c>
      <c r="AL39" s="6">
        <f t="shared" si="21"/>
        <v>10.9463428851728</v>
      </c>
      <c r="AM39" s="6">
        <f t="shared" si="8"/>
        <v>10.9463428851728</v>
      </c>
      <c r="AN39" s="6">
        <f t="shared" si="22"/>
        <v>1359.00551707135</v>
      </c>
      <c r="AO39" s="6">
        <f t="shared" si="9"/>
        <v>329.214089913296</v>
      </c>
      <c r="AP39" s="10">
        <f t="shared" si="23"/>
        <v>24.4821343867787</v>
      </c>
      <c r="AQ39" s="10">
        <f>SUM(AP$2:AP39)</f>
        <v>1029.79142715805</v>
      </c>
      <c r="AR39" s="11">
        <f t="shared" si="10"/>
        <v>0.0319368247189039</v>
      </c>
      <c r="AS39" s="9">
        <f>$K$2</f>
        <v>0.0714285714285714</v>
      </c>
      <c r="AT39" s="12">
        <f t="shared" si="40"/>
        <v>0.447115546064654</v>
      </c>
      <c r="BA39" s="6">
        <v>0</v>
      </c>
      <c r="BB39" s="6">
        <f>BA39*$Q$2*(1+BI39-BJ39)</f>
        <v>0</v>
      </c>
      <c r="BC39" s="6">
        <f t="shared" si="24"/>
        <v>3.28382741213316</v>
      </c>
      <c r="BD39" s="6">
        <f t="shared" si="12"/>
        <v>3.28382741213316</v>
      </c>
      <c r="BE39" s="6">
        <f t="shared" si="25"/>
        <v>1184.97240301947</v>
      </c>
      <c r="BF39" s="6">
        <f t="shared" si="13"/>
        <v>241.979153114128</v>
      </c>
      <c r="BG39" s="10">
        <f t="shared" si="26"/>
        <v>18.3611789001534</v>
      </c>
      <c r="BH39" s="10">
        <f>SUM(BG$2:BG39)</f>
        <v>942.993249905344</v>
      </c>
      <c r="BI39" s="11">
        <f t="shared" si="14"/>
        <v>0.0127747298875615</v>
      </c>
      <c r="BJ39" s="9">
        <f>$K$2</f>
        <v>0.0714285714285714</v>
      </c>
      <c r="BK39" s="12">
        <f t="shared" si="41"/>
        <v>0.178846218425862</v>
      </c>
    </row>
    <row r="40" spans="1:63">
      <c r="A40" s="5">
        <v>43879</v>
      </c>
      <c r="B40" s="9">
        <v>0</v>
      </c>
      <c r="C40" s="6">
        <f>B40*$Q$2*(1+J40-K40)</f>
        <v>0</v>
      </c>
      <c r="D40" s="6">
        <f t="shared" si="15"/>
        <v>32.1714104082272</v>
      </c>
      <c r="E40" s="6">
        <f t="shared" si="0"/>
        <v>32.1714104082272</v>
      </c>
      <c r="F40" s="6">
        <f t="shared" si="16"/>
        <v>1649.09812790176</v>
      </c>
      <c r="G40" s="6">
        <f t="shared" si="1"/>
        <v>499.867444451379</v>
      </c>
      <c r="H40" s="10">
        <f t="shared" si="17"/>
        <v>35.9766180033194</v>
      </c>
      <c r="I40" s="10">
        <f>SUM(H$2:H40)</f>
        <v>1149.23068345038</v>
      </c>
      <c r="J40" s="11">
        <f t="shared" si="2"/>
        <v>0.0638736494378077</v>
      </c>
      <c r="K40" s="9">
        <f>$K$2</f>
        <v>0.0714285714285714</v>
      </c>
      <c r="L40" s="12">
        <f t="shared" si="35"/>
        <v>0.894231092129308</v>
      </c>
      <c r="S40" s="9">
        <v>0</v>
      </c>
      <c r="T40" s="6">
        <f>S40*$Q$2*(1+AA40-AB40)</f>
        <v>0</v>
      </c>
      <c r="U40" s="6">
        <f t="shared" si="18"/>
        <v>17.4780334304625</v>
      </c>
      <c r="V40" s="6">
        <f t="shared" si="4"/>
        <v>17.4780334304625</v>
      </c>
      <c r="W40" s="6">
        <f t="shared" si="19"/>
        <v>1469.24810500446</v>
      </c>
      <c r="X40" s="6">
        <f t="shared" si="5"/>
        <v>380.462559779204</v>
      </c>
      <c r="Y40" s="10">
        <f t="shared" si="20"/>
        <v>27.9218866422109</v>
      </c>
      <c r="Z40" s="10">
        <f>SUM(Y$2:Y40)</f>
        <v>1088.78554522526</v>
      </c>
      <c r="AA40" s="11">
        <f t="shared" si="6"/>
        <v>0.0447115546064654</v>
      </c>
      <c r="AB40" s="9">
        <f>$K$2</f>
        <v>0.0714285714285714</v>
      </c>
      <c r="AC40" s="12">
        <f t="shared" si="39"/>
        <v>0.625961764490516</v>
      </c>
      <c r="AJ40" s="9">
        <v>0</v>
      </c>
      <c r="AK40" s="6">
        <f>AJ40*$Q$2*(1+AR40-AS40)</f>
        <v>0</v>
      </c>
      <c r="AL40" s="6">
        <f t="shared" si="21"/>
        <v>10.5140526845544</v>
      </c>
      <c r="AM40" s="6">
        <f t="shared" si="8"/>
        <v>10.5140526845544</v>
      </c>
      <c r="AN40" s="6">
        <f t="shared" si="22"/>
        <v>1369.5195697559</v>
      </c>
      <c r="AO40" s="6">
        <f t="shared" si="9"/>
        <v>316.212850461186</v>
      </c>
      <c r="AP40" s="10">
        <f t="shared" si="23"/>
        <v>23.515292136664</v>
      </c>
      <c r="AQ40" s="10">
        <f>SUM(AP$2:AP40)</f>
        <v>1053.30671929472</v>
      </c>
      <c r="AR40" s="11">
        <f t="shared" si="10"/>
        <v>0.0319368247189039</v>
      </c>
      <c r="AS40" s="9">
        <f>$K$2</f>
        <v>0.0714285714285714</v>
      </c>
      <c r="AT40" s="12">
        <f t="shared" si="40"/>
        <v>0.447115546064654</v>
      </c>
      <c r="BA40" s="9">
        <v>0</v>
      </c>
      <c r="BB40" s="6">
        <f>BA40*$Q$2*(1+BI40-BJ40)</f>
        <v>0</v>
      </c>
      <c r="BC40" s="6">
        <f t="shared" si="24"/>
        <v>3.09121831945388</v>
      </c>
      <c r="BD40" s="6">
        <f t="shared" si="12"/>
        <v>3.09121831945388</v>
      </c>
      <c r="BE40" s="6">
        <f t="shared" si="25"/>
        <v>1188.06362133893</v>
      </c>
      <c r="BF40" s="6">
        <f t="shared" si="13"/>
        <v>227.786146211144</v>
      </c>
      <c r="BG40" s="10">
        <f t="shared" si="26"/>
        <v>17.2842252224377</v>
      </c>
      <c r="BH40" s="10">
        <f>SUM(BG$2:BG40)</f>
        <v>960.277475127781</v>
      </c>
      <c r="BI40" s="11">
        <f t="shared" si="14"/>
        <v>0.0127747298875615</v>
      </c>
      <c r="BJ40" s="9">
        <f>$K$2</f>
        <v>0.0714285714285714</v>
      </c>
      <c r="BK40" s="12">
        <f t="shared" si="41"/>
        <v>0.178846218425862</v>
      </c>
    </row>
    <row r="41" spans="1:63">
      <c r="A41" s="5">
        <v>43880</v>
      </c>
      <c r="B41" s="6">
        <v>0</v>
      </c>
      <c r="C41" s="6">
        <f>B41*$Q$2*(1+J41-K41)</f>
        <v>0</v>
      </c>
      <c r="D41" s="6">
        <f t="shared" si="15"/>
        <v>31.9283579122602</v>
      </c>
      <c r="E41" s="6">
        <f t="shared" si="0"/>
        <v>31.9283579122602</v>
      </c>
      <c r="F41" s="6">
        <f t="shared" si="16"/>
        <v>1681.02648581402</v>
      </c>
      <c r="G41" s="6">
        <f t="shared" si="1"/>
        <v>496.090984902827</v>
      </c>
      <c r="H41" s="10">
        <f t="shared" si="17"/>
        <v>35.7048174608128</v>
      </c>
      <c r="I41" s="10">
        <f>SUM(H$2:H41)</f>
        <v>1184.93550091119</v>
      </c>
      <c r="J41" s="11">
        <f t="shared" si="2"/>
        <v>0.0638736494378077</v>
      </c>
      <c r="K41" s="9">
        <f>$K$2</f>
        <v>0.0714285714285714</v>
      </c>
      <c r="L41" s="12">
        <f t="shared" si="35"/>
        <v>0.894231092129308</v>
      </c>
      <c r="S41" s="6">
        <v>0</v>
      </c>
      <c r="T41" s="6">
        <f>S41*$Q$2*(1+AA41-AB41)</f>
        <v>0</v>
      </c>
      <c r="U41" s="6">
        <f t="shared" si="18"/>
        <v>17.0110725172835</v>
      </c>
      <c r="V41" s="6">
        <f t="shared" si="4"/>
        <v>17.0110725172835</v>
      </c>
      <c r="W41" s="6">
        <f t="shared" si="19"/>
        <v>1486.25917752174</v>
      </c>
      <c r="X41" s="6">
        <f t="shared" si="5"/>
        <v>370.297735169401</v>
      </c>
      <c r="Y41" s="10">
        <f t="shared" si="20"/>
        <v>27.175897127086</v>
      </c>
      <c r="Z41" s="10">
        <f>SUM(Y$2:Y41)</f>
        <v>1115.96144235234</v>
      </c>
      <c r="AA41" s="11">
        <f t="shared" si="6"/>
        <v>0.0447115546064654</v>
      </c>
      <c r="AB41" s="9">
        <f>$K$2</f>
        <v>0.0714285714285714</v>
      </c>
      <c r="AC41" s="12">
        <f t="shared" si="39"/>
        <v>0.625961764490516</v>
      </c>
      <c r="AJ41" s="6">
        <v>0</v>
      </c>
      <c r="AK41" s="6">
        <f>AJ41*$Q$2*(1+AR41-AS41)</f>
        <v>0</v>
      </c>
      <c r="AL41" s="6">
        <f t="shared" si="21"/>
        <v>10.0988343790439</v>
      </c>
      <c r="AM41" s="6">
        <f t="shared" si="8"/>
        <v>10.0988343790439</v>
      </c>
      <c r="AN41" s="6">
        <f t="shared" si="22"/>
        <v>1379.61840413495</v>
      </c>
      <c r="AO41" s="6">
        <f t="shared" si="9"/>
        <v>303.725052664431</v>
      </c>
      <c r="AP41" s="10">
        <f t="shared" si="23"/>
        <v>22.586632175799</v>
      </c>
      <c r="AQ41" s="10">
        <f>SUM(AP$2:AP41)</f>
        <v>1075.89335147051</v>
      </c>
      <c r="AR41" s="11">
        <f t="shared" si="10"/>
        <v>0.0319368247189039</v>
      </c>
      <c r="AS41" s="9">
        <f>$K$2</f>
        <v>0.0714285714285714</v>
      </c>
      <c r="AT41" s="12">
        <f t="shared" si="40"/>
        <v>0.447115546064654</v>
      </c>
      <c r="BA41" s="6">
        <v>0</v>
      </c>
      <c r="BB41" s="6">
        <f>BA41*$Q$2*(1+BI41-BJ41)</f>
        <v>0</v>
      </c>
      <c r="BC41" s="6">
        <f t="shared" si="24"/>
        <v>2.90990648997597</v>
      </c>
      <c r="BD41" s="6">
        <f t="shared" si="12"/>
        <v>2.90990648997597</v>
      </c>
      <c r="BE41" s="6">
        <f t="shared" si="25"/>
        <v>1190.9735278289</v>
      </c>
      <c r="BF41" s="6">
        <f t="shared" si="13"/>
        <v>214.425613686038</v>
      </c>
      <c r="BG41" s="10">
        <f t="shared" si="26"/>
        <v>16.2704390150817</v>
      </c>
      <c r="BH41" s="10">
        <f>SUM(BG$2:BG41)</f>
        <v>976.547914142863</v>
      </c>
      <c r="BI41" s="11">
        <f t="shared" si="14"/>
        <v>0.0127747298875615</v>
      </c>
      <c r="BJ41" s="9">
        <f>$K$2</f>
        <v>0.0714285714285714</v>
      </c>
      <c r="BK41" s="12">
        <f t="shared" si="41"/>
        <v>0.178846218425862</v>
      </c>
    </row>
    <row r="42" spans="1:63">
      <c r="A42" s="5">
        <v>43881</v>
      </c>
      <c r="B42" s="9">
        <v>0</v>
      </c>
      <c r="C42" s="6">
        <f>B42*$Q$2*(1+J42-K42)</f>
        <v>0</v>
      </c>
      <c r="D42" s="6">
        <f t="shared" si="15"/>
        <v>31.6871416589399</v>
      </c>
      <c r="E42" s="6">
        <f t="shared" si="0"/>
        <v>31.6871416589399</v>
      </c>
      <c r="F42" s="6">
        <f t="shared" si="16"/>
        <v>1712.71362747296</v>
      </c>
      <c r="G42" s="6">
        <f t="shared" si="1"/>
        <v>492.343056211565</v>
      </c>
      <c r="H42" s="10">
        <f t="shared" si="17"/>
        <v>35.4350703502019</v>
      </c>
      <c r="I42" s="10">
        <f>SUM(H$2:H42)</f>
        <v>1220.37057126139</v>
      </c>
      <c r="J42" s="11">
        <f t="shared" si="2"/>
        <v>0.0638736494378077</v>
      </c>
      <c r="K42" s="9">
        <f>$K$2</f>
        <v>0.0714285714285714</v>
      </c>
      <c r="L42" s="12">
        <f t="shared" si="35"/>
        <v>0.894231092129308</v>
      </c>
      <c r="S42" s="9">
        <v>0</v>
      </c>
      <c r="T42" s="6">
        <f>S42*$Q$2*(1+AA42-AB42)</f>
        <v>0</v>
      </c>
      <c r="U42" s="6">
        <f t="shared" si="18"/>
        <v>16.5565874066771</v>
      </c>
      <c r="V42" s="6">
        <f t="shared" si="4"/>
        <v>16.5565874066771</v>
      </c>
      <c r="W42" s="6">
        <f t="shared" si="19"/>
        <v>1502.81576492842</v>
      </c>
      <c r="X42" s="6">
        <f t="shared" si="5"/>
        <v>360.404484349693</v>
      </c>
      <c r="Y42" s="10">
        <f t="shared" si="20"/>
        <v>26.4498382263858</v>
      </c>
      <c r="Z42" s="10">
        <f>SUM(Y$2:Y42)</f>
        <v>1142.41128057873</v>
      </c>
      <c r="AA42" s="11">
        <f t="shared" si="6"/>
        <v>0.0447115546064654</v>
      </c>
      <c r="AB42" s="9">
        <f>$K$2</f>
        <v>0.0714285714285714</v>
      </c>
      <c r="AC42" s="12">
        <f t="shared" si="39"/>
        <v>0.625961764490516</v>
      </c>
      <c r="AJ42" s="9">
        <v>0</v>
      </c>
      <c r="AK42" s="6">
        <f>AJ42*$Q$2*(1+AR42-AS42)</f>
        <v>0</v>
      </c>
      <c r="AL42" s="6">
        <f t="shared" si="21"/>
        <v>9.70001376968379</v>
      </c>
      <c r="AM42" s="6">
        <f t="shared" si="8"/>
        <v>9.70001376968379</v>
      </c>
      <c r="AN42" s="6">
        <f t="shared" si="22"/>
        <v>1389.31841790463</v>
      </c>
      <c r="AO42" s="6">
        <f t="shared" si="9"/>
        <v>291.730419815227</v>
      </c>
      <c r="AP42" s="10">
        <f t="shared" si="23"/>
        <v>21.694646618888</v>
      </c>
      <c r="AQ42" s="10">
        <f>SUM(AP$2:AP42)</f>
        <v>1097.5879980894</v>
      </c>
      <c r="AR42" s="11">
        <f t="shared" si="10"/>
        <v>0.0319368247189039</v>
      </c>
      <c r="AS42" s="9">
        <f>$K$2</f>
        <v>0.0714285714285714</v>
      </c>
      <c r="AT42" s="12">
        <f t="shared" si="40"/>
        <v>0.447115546064654</v>
      </c>
      <c r="BA42" s="9">
        <v>0</v>
      </c>
      <c r="BB42" s="6">
        <f>BA42*$Q$2*(1+BI42-BJ42)</f>
        <v>0</v>
      </c>
      <c r="BC42" s="6">
        <f t="shared" si="24"/>
        <v>2.73922929581376</v>
      </c>
      <c r="BD42" s="6">
        <f t="shared" si="12"/>
        <v>2.73922929581376</v>
      </c>
      <c r="BE42" s="6">
        <f t="shared" si="25"/>
        <v>1193.71275712472</v>
      </c>
      <c r="BF42" s="6">
        <f t="shared" si="13"/>
        <v>201.848727718564</v>
      </c>
      <c r="BG42" s="10">
        <f t="shared" si="26"/>
        <v>15.3161152632885</v>
      </c>
      <c r="BH42" s="10">
        <f>SUM(BG$2:BG42)</f>
        <v>991.864029406152</v>
      </c>
      <c r="BI42" s="11">
        <f t="shared" si="14"/>
        <v>0.0127747298875615</v>
      </c>
      <c r="BJ42" s="9">
        <f>$K$2</f>
        <v>0.0714285714285714</v>
      </c>
      <c r="BK42" s="12">
        <f t="shared" si="41"/>
        <v>0.178846218425862</v>
      </c>
    </row>
    <row r="43" spans="1:63">
      <c r="A43" s="5">
        <v>43882</v>
      </c>
      <c r="B43" s="6">
        <v>0</v>
      </c>
      <c r="C43" s="6">
        <f>B43*$Q$2*(1+J43-K43)</f>
        <v>0</v>
      </c>
      <c r="D43" s="6">
        <f t="shared" si="15"/>
        <v>31.4477477755964</v>
      </c>
      <c r="E43" s="6">
        <f t="shared" si="0"/>
        <v>31.4477477755964</v>
      </c>
      <c r="F43" s="6">
        <f t="shared" si="16"/>
        <v>1744.16137524856</v>
      </c>
      <c r="G43" s="6">
        <f t="shared" si="1"/>
        <v>488.623442829192</v>
      </c>
      <c r="H43" s="10">
        <f t="shared" si="17"/>
        <v>35.1673611579689</v>
      </c>
      <c r="I43" s="10">
        <f>SUM(H$2:H43)</f>
        <v>1255.53793241936</v>
      </c>
      <c r="J43" s="11">
        <f t="shared" si="2"/>
        <v>0.0638736494378077</v>
      </c>
      <c r="K43" s="9">
        <f>$K$2</f>
        <v>0.0714285714285714</v>
      </c>
      <c r="L43" s="12">
        <f t="shared" si="35"/>
        <v>0.894231092129308</v>
      </c>
      <c r="S43" s="6">
        <v>0</v>
      </c>
      <c r="T43" s="6">
        <f>S43*$Q$2*(1+AA43-AB43)</f>
        <v>0</v>
      </c>
      <c r="U43" s="6">
        <f t="shared" si="18"/>
        <v>16.1142447824163</v>
      </c>
      <c r="V43" s="6">
        <f t="shared" si="4"/>
        <v>16.1142447824163</v>
      </c>
      <c r="W43" s="6">
        <f t="shared" si="19"/>
        <v>1518.93000971084</v>
      </c>
      <c r="X43" s="6">
        <f t="shared" si="5"/>
        <v>350.77555167856</v>
      </c>
      <c r="Y43" s="10">
        <f t="shared" si="20"/>
        <v>25.7431774535495</v>
      </c>
      <c r="Z43" s="10">
        <f>SUM(Y$2:Y43)</f>
        <v>1168.15445803228</v>
      </c>
      <c r="AA43" s="11">
        <f t="shared" si="6"/>
        <v>0.0447115546064654</v>
      </c>
      <c r="AB43" s="9">
        <f>$K$2</f>
        <v>0.0714285714285714</v>
      </c>
      <c r="AC43" s="12">
        <f t="shared" si="39"/>
        <v>0.625961764490516</v>
      </c>
      <c r="AJ43" s="6">
        <v>0</v>
      </c>
      <c r="AK43" s="6">
        <f>AJ43*$Q$2*(1+AR43-AS43)</f>
        <v>0</v>
      </c>
      <c r="AL43" s="6">
        <f t="shared" si="21"/>
        <v>9.31694328281115</v>
      </c>
      <c r="AM43" s="6">
        <f t="shared" si="8"/>
        <v>9.31694328281115</v>
      </c>
      <c r="AN43" s="6">
        <f t="shared" si="22"/>
        <v>1398.63536118744</v>
      </c>
      <c r="AO43" s="6">
        <f t="shared" si="9"/>
        <v>280.209475968379</v>
      </c>
      <c r="AP43" s="10">
        <f t="shared" si="23"/>
        <v>20.8378871296591</v>
      </c>
      <c r="AQ43" s="10">
        <f>SUM(AP$2:AP43)</f>
        <v>1118.42588521906</v>
      </c>
      <c r="AR43" s="11">
        <f t="shared" si="10"/>
        <v>0.0319368247189039</v>
      </c>
      <c r="AS43" s="9">
        <f>$K$2</f>
        <v>0.0714285714285714</v>
      </c>
      <c r="AT43" s="12">
        <f t="shared" si="40"/>
        <v>0.447115546064654</v>
      </c>
      <c r="BA43" s="6">
        <v>0</v>
      </c>
      <c r="BB43" s="6">
        <f>BA43*$Q$2*(1+BI43-BJ43)</f>
        <v>0</v>
      </c>
      <c r="BC43" s="6">
        <f t="shared" si="24"/>
        <v>2.57856297475261</v>
      </c>
      <c r="BD43" s="6">
        <f t="shared" si="12"/>
        <v>2.57856297475261</v>
      </c>
      <c r="BE43" s="6">
        <f t="shared" si="25"/>
        <v>1196.29132009947</v>
      </c>
      <c r="BF43" s="6">
        <f t="shared" si="13"/>
        <v>190.009524427705</v>
      </c>
      <c r="BG43" s="10">
        <f t="shared" si="26"/>
        <v>14.4177662656117</v>
      </c>
      <c r="BH43" s="10">
        <f>SUM(BG$2:BG43)</f>
        <v>1006.28179567176</v>
      </c>
      <c r="BI43" s="11">
        <f t="shared" si="14"/>
        <v>0.0127747298875615</v>
      </c>
      <c r="BJ43" s="9">
        <f>$K$2</f>
        <v>0.0714285714285714</v>
      </c>
      <c r="BK43" s="12">
        <f t="shared" si="41"/>
        <v>0.178846218425862</v>
      </c>
    </row>
    <row r="44" spans="1:63">
      <c r="A44" s="5">
        <v>43883</v>
      </c>
      <c r="B44" s="9">
        <v>0</v>
      </c>
      <c r="C44" s="6">
        <f>B44*$Q$2*(1+J44-K44)</f>
        <v>0</v>
      </c>
      <c r="D44" s="6">
        <f t="shared" si="15"/>
        <v>31.2101624943665</v>
      </c>
      <c r="E44" s="6">
        <f t="shared" si="0"/>
        <v>31.2101624943665</v>
      </c>
      <c r="F44" s="6">
        <f t="shared" si="16"/>
        <v>1775.37153774292</v>
      </c>
      <c r="G44" s="6">
        <f t="shared" si="1"/>
        <v>484.931930835759</v>
      </c>
      <c r="H44" s="10">
        <f t="shared" si="17"/>
        <v>34.9016744877994</v>
      </c>
      <c r="I44" s="10">
        <f>SUM(H$2:H44)</f>
        <v>1290.43960690716</v>
      </c>
      <c r="J44" s="11">
        <f t="shared" si="2"/>
        <v>0.0638736494378077</v>
      </c>
      <c r="K44" s="9">
        <f>$K$2</f>
        <v>0.0714285714285714</v>
      </c>
      <c r="L44" s="12">
        <f t="shared" si="35"/>
        <v>0.894231092129308</v>
      </c>
      <c r="S44" s="9">
        <v>0</v>
      </c>
      <c r="T44" s="6">
        <f>S44*$Q$2*(1+AA44-AB44)</f>
        <v>0</v>
      </c>
      <c r="U44" s="6">
        <f t="shared" si="18"/>
        <v>15.6837202334889</v>
      </c>
      <c r="V44" s="6">
        <f t="shared" si="4"/>
        <v>15.6837202334889</v>
      </c>
      <c r="W44" s="6">
        <f t="shared" si="19"/>
        <v>1534.61372994433</v>
      </c>
      <c r="X44" s="6">
        <f t="shared" si="5"/>
        <v>341.40387536358</v>
      </c>
      <c r="Y44" s="10">
        <f t="shared" si="20"/>
        <v>25.0553965484685</v>
      </c>
      <c r="Z44" s="10">
        <f>SUM(Y$2:Y44)</f>
        <v>1193.20985458075</v>
      </c>
      <c r="AA44" s="11">
        <f t="shared" si="6"/>
        <v>0.0447115546064654</v>
      </c>
      <c r="AB44" s="9">
        <f>$K$2</f>
        <v>0.0714285714285714</v>
      </c>
      <c r="AC44" s="12">
        <f t="shared" si="39"/>
        <v>0.625961764490516</v>
      </c>
      <c r="AJ44" s="9">
        <v>0</v>
      </c>
      <c r="AK44" s="6">
        <f>AJ44*$Q$2*(1+AR44-AS44)</f>
        <v>0</v>
      </c>
      <c r="AL44" s="6">
        <f t="shared" si="21"/>
        <v>8.94900091857804</v>
      </c>
      <c r="AM44" s="6">
        <f t="shared" si="8"/>
        <v>8.94900091857804</v>
      </c>
      <c r="AN44" s="6">
        <f t="shared" si="22"/>
        <v>1407.58436210602</v>
      </c>
      <c r="AO44" s="6">
        <f t="shared" si="9"/>
        <v>269.143514317788</v>
      </c>
      <c r="AP44" s="10">
        <f t="shared" si="23"/>
        <v>20.01496256917</v>
      </c>
      <c r="AQ44" s="10">
        <f>SUM(AP$2:AP44)</f>
        <v>1138.44084778823</v>
      </c>
      <c r="AR44" s="11">
        <f t="shared" si="10"/>
        <v>0.0319368247189039</v>
      </c>
      <c r="AS44" s="9">
        <f>$K$2</f>
        <v>0.0714285714285714</v>
      </c>
      <c r="AT44" s="12">
        <f t="shared" si="40"/>
        <v>0.447115546064654</v>
      </c>
      <c r="BA44" s="9">
        <v>0</v>
      </c>
      <c r="BB44" s="6">
        <f>BA44*$Q$2*(1+BI44-BJ44)</f>
        <v>0</v>
      </c>
      <c r="BC44" s="6">
        <f t="shared" si="24"/>
        <v>2.42732035062796</v>
      </c>
      <c r="BD44" s="6">
        <f t="shared" si="12"/>
        <v>2.42732035062796</v>
      </c>
      <c r="BE44" s="6">
        <f t="shared" si="25"/>
        <v>1198.7186404501</v>
      </c>
      <c r="BF44" s="6">
        <f t="shared" si="13"/>
        <v>178.86473589064</v>
      </c>
      <c r="BG44" s="10">
        <f t="shared" si="26"/>
        <v>13.5721088876932</v>
      </c>
      <c r="BH44" s="10">
        <f>SUM(BG$2:BG44)</f>
        <v>1019.85390455946</v>
      </c>
      <c r="BI44" s="11">
        <f t="shared" si="14"/>
        <v>0.0127747298875615</v>
      </c>
      <c r="BJ44" s="9">
        <f>$K$2</f>
        <v>0.0714285714285714</v>
      </c>
      <c r="BK44" s="12">
        <f t="shared" si="41"/>
        <v>0.178846218425862</v>
      </c>
    </row>
    <row r="45" spans="1:63">
      <c r="A45" s="5">
        <v>43884</v>
      </c>
      <c r="B45" s="6">
        <v>0</v>
      </c>
      <c r="C45" s="6">
        <f>B45*$Q$2*(1+J45-K45)</f>
        <v>0</v>
      </c>
      <c r="D45" s="6">
        <f t="shared" si="15"/>
        <v>30.9743721514025</v>
      </c>
      <c r="E45" s="6">
        <f t="shared" si="0"/>
        <v>30.9743721514025</v>
      </c>
      <c r="F45" s="6">
        <f t="shared" si="16"/>
        <v>1806.34590989432</v>
      </c>
      <c r="G45" s="6">
        <f t="shared" si="1"/>
        <v>481.268307927465</v>
      </c>
      <c r="H45" s="10">
        <f t="shared" si="17"/>
        <v>34.6379950596971</v>
      </c>
      <c r="I45" s="10">
        <f>SUM(H$2:H45)</f>
        <v>1325.07760196686</v>
      </c>
      <c r="J45" s="11">
        <f t="shared" si="2"/>
        <v>0.0638736494378077</v>
      </c>
      <c r="K45" s="9">
        <f>$K$2</f>
        <v>0.0714285714285714</v>
      </c>
      <c r="L45" s="12">
        <f t="shared" si="35"/>
        <v>0.894231092129308</v>
      </c>
      <c r="S45" s="6">
        <v>0</v>
      </c>
      <c r="T45" s="6">
        <f>S45*$Q$2*(1+AA45-AB45)</f>
        <v>0</v>
      </c>
      <c r="U45" s="6">
        <f t="shared" si="18"/>
        <v>15.2646980161776</v>
      </c>
      <c r="V45" s="6">
        <f t="shared" si="4"/>
        <v>15.2646980161776</v>
      </c>
      <c r="W45" s="6">
        <f t="shared" si="19"/>
        <v>1549.8784279605</v>
      </c>
      <c r="X45" s="6">
        <f t="shared" si="5"/>
        <v>332.282582282359</v>
      </c>
      <c r="Y45" s="10">
        <f t="shared" si="20"/>
        <v>24.3859910973986</v>
      </c>
      <c r="Z45" s="10">
        <f>SUM(Y$2:Y45)</f>
        <v>1217.59584567815</v>
      </c>
      <c r="AA45" s="11">
        <f t="shared" si="6"/>
        <v>0.0447115546064654</v>
      </c>
      <c r="AB45" s="9">
        <f>$K$2</f>
        <v>0.0714285714285714</v>
      </c>
      <c r="AC45" s="12">
        <f t="shared" si="39"/>
        <v>0.625961764490516</v>
      </c>
      <c r="AJ45" s="6">
        <v>0</v>
      </c>
      <c r="AK45" s="6">
        <f>AJ45*$Q$2*(1+AR45-AS45)</f>
        <v>0</v>
      </c>
      <c r="AL45" s="6">
        <f t="shared" si="21"/>
        <v>8.59558924099697</v>
      </c>
      <c r="AM45" s="6">
        <f t="shared" si="8"/>
        <v>8.59558924099697</v>
      </c>
      <c r="AN45" s="6">
        <f t="shared" si="22"/>
        <v>1416.17995134702</v>
      </c>
      <c r="AO45" s="6">
        <f t="shared" si="9"/>
        <v>258.5145668218</v>
      </c>
      <c r="AP45" s="10">
        <f t="shared" si="23"/>
        <v>19.2245367369848</v>
      </c>
      <c r="AQ45" s="10">
        <f>SUM(AP$2:AP45)</f>
        <v>1157.66538452522</v>
      </c>
      <c r="AR45" s="11">
        <f t="shared" si="10"/>
        <v>0.0319368247189039</v>
      </c>
      <c r="AS45" s="9">
        <f>$K$2</f>
        <v>0.0714285714285714</v>
      </c>
      <c r="AT45" s="12">
        <f t="shared" si="40"/>
        <v>0.447115546064654</v>
      </c>
      <c r="BA45" s="6">
        <v>0</v>
      </c>
      <c r="BB45" s="6">
        <f>BA45*$Q$2*(1+BI45-BJ45)</f>
        <v>0</v>
      </c>
      <c r="BC45" s="6">
        <f t="shared" si="24"/>
        <v>2.28494868741296</v>
      </c>
      <c r="BD45" s="6">
        <f t="shared" si="12"/>
        <v>2.28494868741296</v>
      </c>
      <c r="BE45" s="6">
        <f t="shared" si="25"/>
        <v>1201.00358913751</v>
      </c>
      <c r="BF45" s="6">
        <f t="shared" si="13"/>
        <v>168.373632014435</v>
      </c>
      <c r="BG45" s="10">
        <f t="shared" si="26"/>
        <v>12.7760525636171</v>
      </c>
      <c r="BH45" s="10">
        <f>SUM(BG$2:BG45)</f>
        <v>1032.62995712307</v>
      </c>
      <c r="BI45" s="11">
        <f t="shared" si="14"/>
        <v>0.0127747298875615</v>
      </c>
      <c r="BJ45" s="9">
        <f>$K$2</f>
        <v>0.0714285714285714</v>
      </c>
      <c r="BK45" s="12">
        <f t="shared" si="41"/>
        <v>0.178846218425862</v>
      </c>
    </row>
    <row r="46" spans="1:63">
      <c r="A46" s="5">
        <v>43885</v>
      </c>
      <c r="B46" s="9">
        <v>0</v>
      </c>
      <c r="C46" s="6">
        <f>B46*$Q$2*(1+J46-K46)</f>
        <v>0</v>
      </c>
      <c r="D46" s="6">
        <f t="shared" si="15"/>
        <v>30.7403631860858</v>
      </c>
      <c r="E46" s="6">
        <f t="shared" si="0"/>
        <v>30.7403631860858</v>
      </c>
      <c r="F46" s="6">
        <f t="shared" si="16"/>
        <v>1837.08627308041</v>
      </c>
      <c r="G46" s="6">
        <f t="shared" si="1"/>
        <v>477.632363404446</v>
      </c>
      <c r="H46" s="10">
        <f t="shared" si="17"/>
        <v>34.3763077091046</v>
      </c>
      <c r="I46" s="10">
        <f>SUM(H$2:H46)</f>
        <v>1359.45390967596</v>
      </c>
      <c r="J46" s="11">
        <f t="shared" si="2"/>
        <v>0.0638736494378077</v>
      </c>
      <c r="K46" s="9">
        <f>$K$2</f>
        <v>0.0714285714285714</v>
      </c>
      <c r="L46" s="12">
        <f t="shared" si="35"/>
        <v>0.894231092129308</v>
      </c>
      <c r="S46" s="9">
        <v>0</v>
      </c>
      <c r="T46" s="6">
        <f>S46*$Q$2*(1+AA46-AB46)</f>
        <v>0</v>
      </c>
      <c r="U46" s="6">
        <f t="shared" si="18"/>
        <v>14.856870822495</v>
      </c>
      <c r="V46" s="6">
        <f t="shared" si="4"/>
        <v>14.856870822495</v>
      </c>
      <c r="W46" s="6">
        <f t="shared" si="19"/>
        <v>1564.735298783</v>
      </c>
      <c r="X46" s="6">
        <f t="shared" si="5"/>
        <v>323.404982941828</v>
      </c>
      <c r="Y46" s="10">
        <f t="shared" si="20"/>
        <v>23.7344701630256</v>
      </c>
      <c r="Z46" s="10">
        <f>SUM(Y$2:Y46)</f>
        <v>1241.33031584117</v>
      </c>
      <c r="AA46" s="11">
        <f t="shared" si="6"/>
        <v>0.0447115546064654</v>
      </c>
      <c r="AB46" s="9">
        <f>$K$2</f>
        <v>0.0714285714285714</v>
      </c>
      <c r="AC46" s="12">
        <f t="shared" si="39"/>
        <v>0.625961764490516</v>
      </c>
      <c r="AJ46" s="9">
        <v>0</v>
      </c>
      <c r="AK46" s="6">
        <f>AJ46*$Q$2*(1+AR46-AS46)</f>
        <v>0</v>
      </c>
      <c r="AL46" s="6">
        <f t="shared" si="21"/>
        <v>8.25613440787118</v>
      </c>
      <c r="AM46" s="6">
        <f t="shared" si="8"/>
        <v>8.25613440787118</v>
      </c>
      <c r="AN46" s="6">
        <f t="shared" si="22"/>
        <v>1424.43608575489</v>
      </c>
      <c r="AO46" s="6">
        <f t="shared" si="9"/>
        <v>248.305375028114</v>
      </c>
      <c r="AP46" s="10">
        <f t="shared" si="23"/>
        <v>18.4653262015571</v>
      </c>
      <c r="AQ46" s="10">
        <f>SUM(AP$2:AP46)</f>
        <v>1176.13071072677</v>
      </c>
      <c r="AR46" s="11">
        <f t="shared" si="10"/>
        <v>0.0319368247189039</v>
      </c>
      <c r="AS46" s="9">
        <f>$K$2</f>
        <v>0.0714285714285714</v>
      </c>
      <c r="AT46" s="12">
        <f t="shared" si="40"/>
        <v>0.447115546064654</v>
      </c>
      <c r="BA46" s="9">
        <v>0</v>
      </c>
      <c r="BB46" s="6">
        <f>BA46*$Q$2*(1+BI46-BJ46)</f>
        <v>0</v>
      </c>
      <c r="BC46" s="6">
        <f t="shared" si="24"/>
        <v>2.1509276691721</v>
      </c>
      <c r="BD46" s="6">
        <f t="shared" si="12"/>
        <v>2.1509276691721</v>
      </c>
      <c r="BE46" s="6">
        <f t="shared" si="25"/>
        <v>1203.15451680668</v>
      </c>
      <c r="BF46" s="6">
        <f t="shared" si="13"/>
        <v>158.497871682576</v>
      </c>
      <c r="BG46" s="10">
        <f t="shared" si="26"/>
        <v>12.0266880010311</v>
      </c>
      <c r="BH46" s="10">
        <f>SUM(BG$2:BG46)</f>
        <v>1044.6566451241</v>
      </c>
      <c r="BI46" s="11">
        <f t="shared" si="14"/>
        <v>0.0127747298875615</v>
      </c>
      <c r="BJ46" s="9">
        <f>$K$2</f>
        <v>0.0714285714285714</v>
      </c>
      <c r="BK46" s="12">
        <f t="shared" si="41"/>
        <v>0.178846218425862</v>
      </c>
    </row>
    <row r="47" spans="1:63">
      <c r="A47" s="5">
        <v>43886</v>
      </c>
      <c r="B47" s="6">
        <v>0</v>
      </c>
      <c r="C47" s="6">
        <f>B47*$Q$2*(1+J47-K47)</f>
        <v>0</v>
      </c>
      <c r="D47" s="6">
        <f t="shared" si="15"/>
        <v>30.5081221402472</v>
      </c>
      <c r="E47" s="6">
        <f t="shared" si="0"/>
        <v>30.5081221402472</v>
      </c>
      <c r="F47" s="6">
        <f t="shared" si="16"/>
        <v>1867.59439522066</v>
      </c>
      <c r="G47" s="6">
        <f t="shared" si="1"/>
        <v>474.023888158662</v>
      </c>
      <c r="H47" s="10">
        <f t="shared" si="17"/>
        <v>34.1165973860319</v>
      </c>
      <c r="I47" s="10">
        <f>SUM(H$2:H47)</f>
        <v>1393.570507062</v>
      </c>
      <c r="J47" s="11">
        <f t="shared" si="2"/>
        <v>0.0638736494378077</v>
      </c>
      <c r="K47" s="9">
        <f>$K$2</f>
        <v>0.0714285714285714</v>
      </c>
      <c r="L47" s="12">
        <f t="shared" si="35"/>
        <v>0.894231092129308</v>
      </c>
      <c r="S47" s="6">
        <v>0</v>
      </c>
      <c r="T47" s="6">
        <f>S47*$Q$2*(1+AA47-AB47)</f>
        <v>0</v>
      </c>
      <c r="U47" s="6">
        <f t="shared" si="18"/>
        <v>14.4599395548066</v>
      </c>
      <c r="V47" s="6">
        <f t="shared" si="4"/>
        <v>14.4599395548066</v>
      </c>
      <c r="W47" s="6">
        <f t="shared" si="19"/>
        <v>1579.19523833781</v>
      </c>
      <c r="X47" s="6">
        <f t="shared" si="5"/>
        <v>314.764566572219</v>
      </c>
      <c r="Y47" s="10">
        <f t="shared" si="20"/>
        <v>23.1003559244163</v>
      </c>
      <c r="Z47" s="10">
        <f>SUM(Y$2:Y47)</f>
        <v>1264.43067176559</v>
      </c>
      <c r="AA47" s="11">
        <f t="shared" si="6"/>
        <v>0.0447115546064654</v>
      </c>
      <c r="AB47" s="9">
        <f>$K$2</f>
        <v>0.0714285714285714</v>
      </c>
      <c r="AC47" s="12">
        <f t="shared" si="39"/>
        <v>0.625961764490516</v>
      </c>
      <c r="AJ47" s="6">
        <v>0</v>
      </c>
      <c r="AK47" s="6">
        <f>AJ47*$Q$2*(1+AR47-AS47)</f>
        <v>0</v>
      </c>
      <c r="AL47" s="6">
        <f t="shared" si="21"/>
        <v>7.93008523903456</v>
      </c>
      <c r="AM47" s="6">
        <f t="shared" si="8"/>
        <v>7.93008523903456</v>
      </c>
      <c r="AN47" s="6">
        <f t="shared" si="22"/>
        <v>1432.36617099392</v>
      </c>
      <c r="AO47" s="6">
        <f t="shared" si="9"/>
        <v>238.499362050854</v>
      </c>
      <c r="AP47" s="10">
        <f t="shared" si="23"/>
        <v>17.7360982162938</v>
      </c>
      <c r="AQ47" s="10">
        <f>SUM(AP$2:AP47)</f>
        <v>1193.86680894307</v>
      </c>
      <c r="AR47" s="11">
        <f t="shared" si="10"/>
        <v>0.0319368247189039</v>
      </c>
      <c r="AS47" s="9">
        <f>$K$2</f>
        <v>0.0714285714285714</v>
      </c>
      <c r="AT47" s="12">
        <f t="shared" si="40"/>
        <v>0.447115546064654</v>
      </c>
      <c r="BA47" s="6">
        <v>0</v>
      </c>
      <c r="BB47" s="6">
        <f>BA47*$Q$2*(1+BI47-BJ47)</f>
        <v>0</v>
      </c>
      <c r="BC47" s="6">
        <f t="shared" si="24"/>
        <v>2.0247674984983</v>
      </c>
      <c r="BD47" s="6">
        <f t="shared" si="12"/>
        <v>2.0247674984983</v>
      </c>
      <c r="BE47" s="6">
        <f t="shared" si="25"/>
        <v>1205.17928430518</v>
      </c>
      <c r="BF47" s="6">
        <f t="shared" si="13"/>
        <v>149.201362632319</v>
      </c>
      <c r="BG47" s="10">
        <f t="shared" si="26"/>
        <v>11.3212765487554</v>
      </c>
      <c r="BH47" s="10">
        <f>SUM(BG$2:BG47)</f>
        <v>1055.97792167286</v>
      </c>
      <c r="BI47" s="11">
        <f t="shared" si="14"/>
        <v>0.0127747298875615</v>
      </c>
      <c r="BJ47" s="9">
        <f>$K$2</f>
        <v>0.0714285714285714</v>
      </c>
      <c r="BK47" s="12">
        <f t="shared" si="41"/>
        <v>0.178846218425862</v>
      </c>
    </row>
    <row r="48" spans="1:63">
      <c r="A48" s="5">
        <v>43887</v>
      </c>
      <c r="B48" s="9">
        <v>0</v>
      </c>
      <c r="C48" s="6">
        <f>B48*$Q$2*(1+J48-K48)</f>
        <v>0</v>
      </c>
      <c r="D48" s="6">
        <f t="shared" si="15"/>
        <v>30.2776356573929</v>
      </c>
      <c r="E48" s="6">
        <f t="shared" si="0"/>
        <v>30.2776356573929</v>
      </c>
      <c r="F48" s="6">
        <f t="shared" si="16"/>
        <v>1897.87203087805</v>
      </c>
      <c r="G48" s="6">
        <f t="shared" si="1"/>
        <v>470.442674661865</v>
      </c>
      <c r="H48" s="10">
        <f t="shared" si="17"/>
        <v>33.8588491541901</v>
      </c>
      <c r="I48" s="10">
        <f>SUM(H$2:H48)</f>
        <v>1427.42935621619</v>
      </c>
      <c r="J48" s="11">
        <f t="shared" si="2"/>
        <v>0.0638736494378077</v>
      </c>
      <c r="K48" s="9">
        <f>$K$2</f>
        <v>0.0714285714285714</v>
      </c>
      <c r="L48" s="12">
        <f t="shared" si="35"/>
        <v>0.894231092129308</v>
      </c>
      <c r="S48" s="9">
        <v>0</v>
      </c>
      <c r="T48" s="6">
        <f>S48*$Q$2*(1+AA48-AB48)</f>
        <v>0</v>
      </c>
      <c r="U48" s="6">
        <f t="shared" si="18"/>
        <v>14.0736131064742</v>
      </c>
      <c r="V48" s="6">
        <f t="shared" si="4"/>
        <v>14.0736131064742</v>
      </c>
      <c r="W48" s="6">
        <f t="shared" si="19"/>
        <v>1593.26885144428</v>
      </c>
      <c r="X48" s="6">
        <f t="shared" si="5"/>
        <v>306.354996352106</v>
      </c>
      <c r="Y48" s="10">
        <f t="shared" si="20"/>
        <v>22.483183326587</v>
      </c>
      <c r="Z48" s="10">
        <f>SUM(Y$2:Y48)</f>
        <v>1286.91385509217</v>
      </c>
      <c r="AA48" s="11">
        <f t="shared" si="6"/>
        <v>0.0447115546064654</v>
      </c>
      <c r="AB48" s="9">
        <f>$K$2</f>
        <v>0.0714285714285714</v>
      </c>
      <c r="AC48" s="12">
        <f t="shared" si="39"/>
        <v>0.625961764490516</v>
      </c>
      <c r="AJ48" s="9">
        <v>0</v>
      </c>
      <c r="AK48" s="6">
        <f>AJ48*$Q$2*(1+AR48-AS48)</f>
        <v>0</v>
      </c>
      <c r="AL48" s="6">
        <f t="shared" si="21"/>
        <v>7.61691232138853</v>
      </c>
      <c r="AM48" s="6">
        <f t="shared" si="8"/>
        <v>7.61691232138853</v>
      </c>
      <c r="AN48" s="6">
        <f t="shared" si="22"/>
        <v>1439.98308331531</v>
      </c>
      <c r="AO48" s="6">
        <f t="shared" si="9"/>
        <v>229.080605654325</v>
      </c>
      <c r="AP48" s="10">
        <f t="shared" si="23"/>
        <v>17.0356687179182</v>
      </c>
      <c r="AQ48" s="10">
        <f>SUM(AP$2:AP48)</f>
        <v>1210.90247766099</v>
      </c>
      <c r="AR48" s="11">
        <f t="shared" si="10"/>
        <v>0.0319368247189039</v>
      </c>
      <c r="AS48" s="9">
        <f>$K$2</f>
        <v>0.0714285714285714</v>
      </c>
      <c r="AT48" s="12">
        <f t="shared" si="40"/>
        <v>0.447115546064654</v>
      </c>
      <c r="BA48" s="9">
        <v>0</v>
      </c>
      <c r="BB48" s="6">
        <f>BA48*$Q$2*(1+BI48-BJ48)</f>
        <v>0</v>
      </c>
      <c r="BC48" s="6">
        <f t="shared" si="24"/>
        <v>1.906007106484</v>
      </c>
      <c r="BD48" s="6">
        <f t="shared" si="12"/>
        <v>1.906007106484</v>
      </c>
      <c r="BE48" s="6">
        <f t="shared" si="25"/>
        <v>1207.08529141166</v>
      </c>
      <c r="BF48" s="6">
        <f t="shared" si="13"/>
        <v>140.45012955078</v>
      </c>
      <c r="BG48" s="10">
        <f t="shared" si="26"/>
        <v>10.6572401880228</v>
      </c>
      <c r="BH48" s="10">
        <f>SUM(BG$2:BG48)</f>
        <v>1066.63516186088</v>
      </c>
      <c r="BI48" s="11">
        <f t="shared" si="14"/>
        <v>0.0127747298875615</v>
      </c>
      <c r="BJ48" s="9">
        <f>$K$2</f>
        <v>0.0714285714285714</v>
      </c>
      <c r="BK48" s="12">
        <f t="shared" si="41"/>
        <v>0.178846218425862</v>
      </c>
    </row>
    <row r="49" spans="1:63">
      <c r="A49" s="5">
        <v>43888</v>
      </c>
      <c r="B49" s="6">
        <v>0</v>
      </c>
      <c r="C49" s="6">
        <f>B49*$Q$2*(1+J49-K49)</f>
        <v>0</v>
      </c>
      <c r="D49" s="6">
        <f t="shared" si="15"/>
        <v>30.0488904819366</v>
      </c>
      <c r="E49" s="6">
        <f t="shared" si="0"/>
        <v>30.0488904819366</v>
      </c>
      <c r="F49" s="6">
        <f t="shared" si="16"/>
        <v>1927.92092135999</v>
      </c>
      <c r="G49" s="6">
        <f t="shared" si="1"/>
        <v>466.888516953668</v>
      </c>
      <c r="H49" s="10">
        <f t="shared" si="17"/>
        <v>33.6030481901332</v>
      </c>
      <c r="I49" s="10">
        <f>SUM(H$2:H49)</f>
        <v>1461.03240440632</v>
      </c>
      <c r="J49" s="11">
        <f t="shared" si="2"/>
        <v>0.0638736494378077</v>
      </c>
      <c r="K49" s="9">
        <f>$K$2</f>
        <v>0.0714285714285714</v>
      </c>
      <c r="L49" s="12">
        <f t="shared" si="35"/>
        <v>0.894231092129308</v>
      </c>
      <c r="S49" s="6">
        <v>0</v>
      </c>
      <c r="T49" s="6">
        <f>S49*$Q$2*(1+AA49-AB49)</f>
        <v>0</v>
      </c>
      <c r="U49" s="6">
        <f t="shared" si="18"/>
        <v>13.6976081483607</v>
      </c>
      <c r="V49" s="6">
        <f t="shared" si="4"/>
        <v>13.6976081483607</v>
      </c>
      <c r="W49" s="6">
        <f t="shared" si="19"/>
        <v>1606.96645959264</v>
      </c>
      <c r="X49" s="6">
        <f t="shared" si="5"/>
        <v>298.17010476103</v>
      </c>
      <c r="Y49" s="10">
        <f t="shared" si="20"/>
        <v>21.8824997394361</v>
      </c>
      <c r="Z49" s="10">
        <f>SUM(Y$2:Y49)</f>
        <v>1308.79635483161</v>
      </c>
      <c r="AA49" s="11">
        <f t="shared" si="6"/>
        <v>0.0447115546064654</v>
      </c>
      <c r="AB49" s="9">
        <f>$K$2</f>
        <v>0.0714285714285714</v>
      </c>
      <c r="AC49" s="12">
        <f t="shared" si="39"/>
        <v>0.625961764490516</v>
      </c>
      <c r="AJ49" s="6">
        <v>0</v>
      </c>
      <c r="AK49" s="6">
        <f>AJ49*$Q$2*(1+AR49-AS49)</f>
        <v>0</v>
      </c>
      <c r="AL49" s="6">
        <f t="shared" si="21"/>
        <v>7.31610714928251</v>
      </c>
      <c r="AM49" s="6">
        <f t="shared" si="8"/>
        <v>7.31610714928251</v>
      </c>
      <c r="AN49" s="6">
        <f t="shared" si="22"/>
        <v>1447.29919046459</v>
      </c>
      <c r="AO49" s="6">
        <f t="shared" si="9"/>
        <v>220.033812399727</v>
      </c>
      <c r="AP49" s="10">
        <f t="shared" si="23"/>
        <v>16.3629004038803</v>
      </c>
      <c r="AQ49" s="10">
        <f>SUM(AP$2:AP49)</f>
        <v>1227.26537806487</v>
      </c>
      <c r="AR49" s="11">
        <f t="shared" si="10"/>
        <v>0.0319368247189039</v>
      </c>
      <c r="AS49" s="9">
        <f>$K$2</f>
        <v>0.0714285714285714</v>
      </c>
      <c r="AT49" s="12">
        <f t="shared" si="40"/>
        <v>0.447115546064654</v>
      </c>
      <c r="BA49" s="6">
        <v>0</v>
      </c>
      <c r="BB49" s="6">
        <f>BA49*$Q$2*(1+BI49-BJ49)</f>
        <v>0</v>
      </c>
      <c r="BC49" s="6">
        <f t="shared" si="24"/>
        <v>1.79421246768424</v>
      </c>
      <c r="BD49" s="6">
        <f t="shared" si="12"/>
        <v>1.79421246768424</v>
      </c>
      <c r="BE49" s="6">
        <f t="shared" si="25"/>
        <v>1208.87950387935</v>
      </c>
      <c r="BF49" s="6">
        <f t="shared" si="13"/>
        <v>132.212189907694</v>
      </c>
      <c r="BG49" s="10">
        <f t="shared" si="26"/>
        <v>10.03215211077</v>
      </c>
      <c r="BH49" s="10">
        <f>SUM(BG$2:BG49)</f>
        <v>1076.66731397165</v>
      </c>
      <c r="BI49" s="11">
        <f t="shared" si="14"/>
        <v>0.0127747298875615</v>
      </c>
      <c r="BJ49" s="9">
        <f>$K$2</f>
        <v>0.0714285714285714</v>
      </c>
      <c r="BK49" s="12">
        <f t="shared" si="41"/>
        <v>0.178846218425862</v>
      </c>
    </row>
    <row r="50" spans="1:63">
      <c r="A50" s="5">
        <v>43889</v>
      </c>
      <c r="B50" s="9">
        <v>0</v>
      </c>
      <c r="C50" s="6">
        <f>B50*$Q$2*(1+J50-K50)</f>
        <v>0</v>
      </c>
      <c r="D50" s="6">
        <f t="shared" si="15"/>
        <v>29.8218734584365</v>
      </c>
      <c r="E50" s="6">
        <f t="shared" si="0"/>
        <v>29.8218734584365</v>
      </c>
      <c r="F50" s="6">
        <f t="shared" si="16"/>
        <v>1957.74279481842</v>
      </c>
      <c r="G50" s="6">
        <f t="shared" si="1"/>
        <v>463.3612106297</v>
      </c>
      <c r="H50" s="10">
        <f t="shared" si="17"/>
        <v>33.3491797824049</v>
      </c>
      <c r="I50" s="10">
        <f>SUM(H$2:H50)</f>
        <v>1494.38158418872</v>
      </c>
      <c r="J50" s="11">
        <f t="shared" si="2"/>
        <v>0.0638736494378077</v>
      </c>
      <c r="K50" s="9">
        <f>$K$2</f>
        <v>0.0714285714285714</v>
      </c>
      <c r="L50" s="12">
        <f t="shared" si="35"/>
        <v>0.894231092129308</v>
      </c>
      <c r="S50" s="9">
        <v>0</v>
      </c>
      <c r="T50" s="6">
        <f>S50*$Q$2*(1+AA50-AB50)</f>
        <v>0</v>
      </c>
      <c r="U50" s="6">
        <f t="shared" si="18"/>
        <v>13.3316489210383</v>
      </c>
      <c r="V50" s="6">
        <f t="shared" si="4"/>
        <v>13.3316489210383</v>
      </c>
      <c r="W50" s="6">
        <f t="shared" si="19"/>
        <v>1620.29810851368</v>
      </c>
      <c r="X50" s="6">
        <f t="shared" si="5"/>
        <v>290.203889056281</v>
      </c>
      <c r="Y50" s="10">
        <f t="shared" si="20"/>
        <v>21.2978646257879</v>
      </c>
      <c r="Z50" s="10">
        <f>SUM(Y$2:Y50)</f>
        <v>1330.0942194574</v>
      </c>
      <c r="AA50" s="11">
        <f t="shared" si="6"/>
        <v>0.0447115546064654</v>
      </c>
      <c r="AB50" s="9">
        <f>$K$2</f>
        <v>0.0714285714285714</v>
      </c>
      <c r="AC50" s="12">
        <f t="shared" si="39"/>
        <v>0.625961764490516</v>
      </c>
      <c r="AJ50" s="9">
        <v>0</v>
      </c>
      <c r="AK50" s="6">
        <f>AJ50*$Q$2*(1+AR50-AS50)</f>
        <v>0</v>
      </c>
      <c r="AL50" s="6">
        <f t="shared" si="21"/>
        <v>7.02718129884225</v>
      </c>
      <c r="AM50" s="6">
        <f t="shared" si="8"/>
        <v>7.02718129884225</v>
      </c>
      <c r="AN50" s="6">
        <f t="shared" si="22"/>
        <v>1454.32637176343</v>
      </c>
      <c r="AO50" s="6">
        <f t="shared" si="9"/>
        <v>211.344292812874</v>
      </c>
      <c r="AP50" s="10">
        <f t="shared" si="23"/>
        <v>15.7167008856948</v>
      </c>
      <c r="AQ50" s="10">
        <f>SUM(AP$2:AP50)</f>
        <v>1242.98207895056</v>
      </c>
      <c r="AR50" s="11">
        <f t="shared" si="10"/>
        <v>0.0319368247189039</v>
      </c>
      <c r="AS50" s="9">
        <f>$K$2</f>
        <v>0.0714285714285714</v>
      </c>
      <c r="AT50" s="12">
        <f t="shared" si="40"/>
        <v>0.447115546064654</v>
      </c>
      <c r="BA50" s="9">
        <v>0</v>
      </c>
      <c r="BB50" s="6">
        <f>BA50*$Q$2*(1+BI50-BJ50)</f>
        <v>0</v>
      </c>
      <c r="BC50" s="6">
        <f t="shared" si="24"/>
        <v>1.68897501391379</v>
      </c>
      <c r="BD50" s="6">
        <f t="shared" si="12"/>
        <v>1.68897501391379</v>
      </c>
      <c r="BE50" s="6">
        <f t="shared" si="25"/>
        <v>1210.56847889326</v>
      </c>
      <c r="BF50" s="6">
        <f t="shared" si="13"/>
        <v>124.457437071059</v>
      </c>
      <c r="BG50" s="10">
        <f t="shared" si="26"/>
        <v>9.4437278505496</v>
      </c>
      <c r="BH50" s="10">
        <f>SUM(BG$2:BG50)</f>
        <v>1086.1110418222</v>
      </c>
      <c r="BI50" s="11">
        <f t="shared" si="14"/>
        <v>0.0127747298875615</v>
      </c>
      <c r="BJ50" s="9">
        <f>$K$2</f>
        <v>0.0714285714285714</v>
      </c>
      <c r="BK50" s="12">
        <f t="shared" si="41"/>
        <v>0.178846218425862</v>
      </c>
    </row>
    <row r="51" spans="1:67">
      <c r="A51" s="7">
        <v>43890</v>
      </c>
      <c r="B51" s="8">
        <v>0</v>
      </c>
      <c r="C51" s="8">
        <f>B51*$Q$2*(1+J51-K51)</f>
        <v>0</v>
      </c>
      <c r="D51" s="8">
        <f t="shared" si="15"/>
        <v>29.5965715308396</v>
      </c>
      <c r="E51" s="8">
        <f t="shared" si="0"/>
        <v>29.5965715308396</v>
      </c>
      <c r="F51" s="8">
        <f t="shared" si="16"/>
        <v>1987.33936634926</v>
      </c>
      <c r="G51" s="8">
        <f t="shared" si="1"/>
        <v>459.860552829846</v>
      </c>
      <c r="H51" s="8">
        <f t="shared" si="17"/>
        <v>33.0972293306928</v>
      </c>
      <c r="I51" s="8">
        <f>SUM(H$2:H51)</f>
        <v>1527.47881351942</v>
      </c>
      <c r="J51" s="13">
        <f t="shared" si="2"/>
        <v>0.0638736494378077</v>
      </c>
      <c r="K51" s="13">
        <f>$K$2</f>
        <v>0.0714285714285714</v>
      </c>
      <c r="L51" s="14">
        <f t="shared" si="35"/>
        <v>0.894231092129308</v>
      </c>
      <c r="M51" s="13"/>
      <c r="N51" s="13"/>
      <c r="O51" s="13"/>
      <c r="P51" s="13"/>
      <c r="Q51" s="13"/>
      <c r="R51" s="13"/>
      <c r="S51" s="8">
        <v>0</v>
      </c>
      <c r="T51" s="8">
        <f>S51*$Q$2*(1+AA51-AB51)</f>
        <v>0</v>
      </c>
      <c r="U51" s="8">
        <f t="shared" si="18"/>
        <v>12.9754670325485</v>
      </c>
      <c r="V51" s="8">
        <f t="shared" si="4"/>
        <v>12.9754670325485</v>
      </c>
      <c r="W51" s="8">
        <f t="shared" si="19"/>
        <v>1633.27357554623</v>
      </c>
      <c r="X51" s="8">
        <f t="shared" si="5"/>
        <v>282.450506870523</v>
      </c>
      <c r="Y51" s="8">
        <f t="shared" si="20"/>
        <v>20.7288492183058</v>
      </c>
      <c r="Z51" s="8">
        <f>SUM(Y$2:Y51)</f>
        <v>1350.8230686757</v>
      </c>
      <c r="AA51" s="13">
        <f t="shared" si="6"/>
        <v>0.0447115546064654</v>
      </c>
      <c r="AB51" s="13">
        <f>$K$2</f>
        <v>0.0714285714285714</v>
      </c>
      <c r="AC51" s="14">
        <f t="shared" si="39"/>
        <v>0.625961764490516</v>
      </c>
      <c r="AD51" s="13"/>
      <c r="AE51" s="13"/>
      <c r="AF51" s="13"/>
      <c r="AG51" s="13"/>
      <c r="AH51" s="13"/>
      <c r="AI51" s="13"/>
      <c r="AJ51" s="8">
        <v>0</v>
      </c>
      <c r="AK51" s="8">
        <f>AJ51*$Q$2*(1+AR51-AS51)</f>
        <v>0</v>
      </c>
      <c r="AL51" s="8">
        <f t="shared" si="21"/>
        <v>6.74966563490546</v>
      </c>
      <c r="AM51" s="8">
        <f t="shared" si="8"/>
        <v>6.74966563490546</v>
      </c>
      <c r="AN51" s="8">
        <f t="shared" si="22"/>
        <v>1461.07603739834</v>
      </c>
      <c r="AO51" s="8">
        <f t="shared" si="9"/>
        <v>202.997937532574</v>
      </c>
      <c r="AP51" s="8">
        <f t="shared" si="23"/>
        <v>15.0960209152053</v>
      </c>
      <c r="AQ51" s="8">
        <f>SUM(AP$2:AP51)</f>
        <v>1258.07809986577</v>
      </c>
      <c r="AR51" s="13">
        <f t="shared" si="10"/>
        <v>0.0319368247189039</v>
      </c>
      <c r="AS51" s="13">
        <f>$K$2</f>
        <v>0.0714285714285714</v>
      </c>
      <c r="AT51" s="14">
        <f t="shared" si="40"/>
        <v>0.447115546064654</v>
      </c>
      <c r="AU51" s="13"/>
      <c r="AV51" s="13"/>
      <c r="AW51" s="13"/>
      <c r="AX51" s="13"/>
      <c r="AY51" s="13"/>
      <c r="AZ51" s="13"/>
      <c r="BA51" s="8">
        <v>0</v>
      </c>
      <c r="BB51" s="8">
        <f>BA51*$Q$2*(1+BI51-BJ51)</f>
        <v>0</v>
      </c>
      <c r="BC51" s="8">
        <f t="shared" si="24"/>
        <v>1.58991014108096</v>
      </c>
      <c r="BD51" s="8">
        <f t="shared" si="12"/>
        <v>1.58991014108096</v>
      </c>
      <c r="BE51" s="8">
        <f t="shared" si="25"/>
        <v>1212.15838903434</v>
      </c>
      <c r="BF51" s="8">
        <f t="shared" si="13"/>
        <v>117.157530278492</v>
      </c>
      <c r="BG51" s="8">
        <f t="shared" si="26"/>
        <v>8.88981693364704</v>
      </c>
      <c r="BH51" s="8">
        <f>SUM(BG$2:BG51)</f>
        <v>1095.00085875585</v>
      </c>
      <c r="BI51" s="13">
        <f t="shared" si="14"/>
        <v>0.0127747298875615</v>
      </c>
      <c r="BJ51" s="13">
        <f>$K$2</f>
        <v>0.0714285714285714</v>
      </c>
      <c r="BK51" s="14">
        <f t="shared" si="41"/>
        <v>0.178846218425862</v>
      </c>
      <c r="BL51" s="13"/>
      <c r="BM51" s="13"/>
      <c r="BN51" s="13"/>
      <c r="BO51" s="13"/>
    </row>
    <row r="52" spans="1:63">
      <c r="A52" s="5">
        <v>43891</v>
      </c>
      <c r="B52" s="9">
        <v>0</v>
      </c>
      <c r="C52" s="6">
        <f>B52*$Q$2*(1+J52-K52)</f>
        <v>0</v>
      </c>
      <c r="D52" s="6">
        <f t="shared" si="15"/>
        <v>29.3729717417301</v>
      </c>
      <c r="E52" s="6">
        <f t="shared" si="0"/>
        <v>29.3729717417301</v>
      </c>
      <c r="F52" s="6">
        <f t="shared" si="16"/>
        <v>2016.71233809099</v>
      </c>
      <c r="G52" s="6">
        <f t="shared" si="1"/>
        <v>456.386342226587</v>
      </c>
      <c r="H52" s="10">
        <f t="shared" si="17"/>
        <v>32.847182344989</v>
      </c>
      <c r="I52" s="10">
        <f>SUM(H$2:H52)</f>
        <v>1560.32599586441</v>
      </c>
      <c r="J52" s="11">
        <f t="shared" si="2"/>
        <v>0.0638736494378077</v>
      </c>
      <c r="K52" s="9">
        <f>$K$2</f>
        <v>0.0714285714285714</v>
      </c>
      <c r="L52" s="12">
        <f t="shared" si="35"/>
        <v>0.894231092129308</v>
      </c>
      <c r="S52" s="9">
        <v>0</v>
      </c>
      <c r="T52" s="6">
        <f>S52*$Q$2*(1+AA52-AB52)</f>
        <v>0</v>
      </c>
      <c r="U52" s="6">
        <f t="shared" si="18"/>
        <v>12.6288012615652</v>
      </c>
      <c r="V52" s="6">
        <f t="shared" si="4"/>
        <v>12.6288012615652</v>
      </c>
      <c r="W52" s="6">
        <f t="shared" si="19"/>
        <v>1645.90237680779</v>
      </c>
      <c r="X52" s="6">
        <f t="shared" si="5"/>
        <v>274.904271927051</v>
      </c>
      <c r="Y52" s="10">
        <f t="shared" si="20"/>
        <v>20.1750362050374</v>
      </c>
      <c r="Z52" s="10">
        <f>SUM(Y$2:Y52)</f>
        <v>1370.99810488074</v>
      </c>
      <c r="AA52" s="11">
        <f t="shared" si="6"/>
        <v>0.0447115546064654</v>
      </c>
      <c r="AB52" s="9">
        <f>$K$2</f>
        <v>0.0714285714285714</v>
      </c>
      <c r="AC52" s="12">
        <f t="shared" si="39"/>
        <v>0.625961764490516</v>
      </c>
      <c r="AJ52" s="9">
        <v>0</v>
      </c>
      <c r="AK52" s="6">
        <f>AJ52*$Q$2*(1+AR52-AS52)</f>
        <v>0</v>
      </c>
      <c r="AL52" s="6">
        <f t="shared" si="21"/>
        <v>6.48310954927683</v>
      </c>
      <c r="AM52" s="6">
        <f t="shared" si="8"/>
        <v>6.48310954927683</v>
      </c>
      <c r="AN52" s="6">
        <f t="shared" si="22"/>
        <v>1467.55914694762</v>
      </c>
      <c r="AO52" s="6">
        <f t="shared" si="9"/>
        <v>194.981194400953</v>
      </c>
      <c r="AP52" s="10">
        <f t="shared" si="23"/>
        <v>14.4998526808982</v>
      </c>
      <c r="AQ52" s="10">
        <f>SUM(AP$2:AP52)</f>
        <v>1272.57795254666</v>
      </c>
      <c r="AR52" s="11">
        <f t="shared" si="10"/>
        <v>0.0319368247189039</v>
      </c>
      <c r="AS52" s="9">
        <f>$K$2</f>
        <v>0.0714285714285714</v>
      </c>
      <c r="AT52" s="12">
        <f t="shared" si="40"/>
        <v>0.447115546064654</v>
      </c>
      <c r="BA52" s="9">
        <v>0</v>
      </c>
      <c r="BB52" s="6">
        <f>BA52*$Q$2*(1+BI52-BJ52)</f>
        <v>0</v>
      </c>
      <c r="BC52" s="6">
        <f t="shared" si="24"/>
        <v>1.49665580360155</v>
      </c>
      <c r="BD52" s="6">
        <f t="shared" si="12"/>
        <v>1.49665580360155</v>
      </c>
      <c r="BE52" s="6">
        <f t="shared" si="25"/>
        <v>1213.65504483794</v>
      </c>
      <c r="BF52" s="6">
        <f t="shared" si="13"/>
        <v>110.285791062201</v>
      </c>
      <c r="BG52" s="10">
        <f t="shared" si="26"/>
        <v>8.36839501989232</v>
      </c>
      <c r="BH52" s="10">
        <f>SUM(BG$2:BG52)</f>
        <v>1103.36925377574</v>
      </c>
      <c r="BI52" s="11">
        <f t="shared" si="14"/>
        <v>0.0127747298875615</v>
      </c>
      <c r="BJ52" s="9">
        <f>$K$2</f>
        <v>0.0714285714285714</v>
      </c>
      <c r="BK52" s="12">
        <f t="shared" si="41"/>
        <v>0.178846218425862</v>
      </c>
    </row>
    <row r="53" spans="1:63">
      <c r="A53" s="5">
        <v>43892</v>
      </c>
      <c r="B53" s="6">
        <v>0</v>
      </c>
      <c r="C53" s="6">
        <f>B53*$Q$2*(1+J53-K53)</f>
        <v>0</v>
      </c>
      <c r="D53" s="6">
        <f t="shared" si="15"/>
        <v>29.1510612315844</v>
      </c>
      <c r="E53" s="6">
        <f t="shared" si="0"/>
        <v>29.1510612315844</v>
      </c>
      <c r="F53" s="6">
        <f t="shared" si="16"/>
        <v>2045.86339932258</v>
      </c>
      <c r="G53" s="6">
        <f t="shared" si="1"/>
        <v>452.938379013415</v>
      </c>
      <c r="H53" s="10">
        <f t="shared" si="17"/>
        <v>32.5990244447562</v>
      </c>
      <c r="I53" s="10">
        <f>SUM(H$2:H53)</f>
        <v>1592.92502030916</v>
      </c>
      <c r="J53" s="11">
        <f t="shared" si="2"/>
        <v>0.0638736494378077</v>
      </c>
      <c r="K53" s="9">
        <f>$K$2</f>
        <v>0.0714285714285714</v>
      </c>
      <c r="L53" s="12">
        <f t="shared" si="35"/>
        <v>0.894231092129308</v>
      </c>
      <c r="S53" s="6">
        <v>0</v>
      </c>
      <c r="T53" s="6">
        <f>S53*$Q$2*(1+AA53-AB53)</f>
        <v>0</v>
      </c>
      <c r="U53" s="6">
        <f t="shared" si="18"/>
        <v>12.291397365817</v>
      </c>
      <c r="V53" s="6">
        <f t="shared" si="4"/>
        <v>12.291397365817</v>
      </c>
      <c r="W53" s="6">
        <f t="shared" si="19"/>
        <v>1658.19377417361</v>
      </c>
      <c r="X53" s="6">
        <f t="shared" si="5"/>
        <v>267.559649869507</v>
      </c>
      <c r="Y53" s="10">
        <f t="shared" si="20"/>
        <v>19.6360194233608</v>
      </c>
      <c r="Z53" s="10">
        <f>SUM(Y$2:Y53)</f>
        <v>1390.6341243041</v>
      </c>
      <c r="AA53" s="11">
        <f t="shared" si="6"/>
        <v>0.0447115546064654</v>
      </c>
      <c r="AB53" s="9">
        <f>$K$2</f>
        <v>0.0714285714285714</v>
      </c>
      <c r="AC53" s="12">
        <f t="shared" si="39"/>
        <v>0.625961764490516</v>
      </c>
      <c r="AJ53" s="6">
        <v>0</v>
      </c>
      <c r="AK53" s="6">
        <f>AJ53*$Q$2*(1+AR53-AS53)</f>
        <v>0</v>
      </c>
      <c r="AL53" s="6">
        <f t="shared" si="21"/>
        <v>6.22708022906576</v>
      </c>
      <c r="AM53" s="6">
        <f t="shared" si="8"/>
        <v>6.22708022906576</v>
      </c>
      <c r="AN53" s="6">
        <f t="shared" si="22"/>
        <v>1473.78622717668</v>
      </c>
      <c r="AO53" s="6">
        <f t="shared" si="9"/>
        <v>187.281046458522</v>
      </c>
      <c r="AP53" s="10">
        <f t="shared" si="23"/>
        <v>13.9272281714967</v>
      </c>
      <c r="AQ53" s="10">
        <f>SUM(AP$2:AP53)</f>
        <v>1286.50518071816</v>
      </c>
      <c r="AR53" s="11">
        <f t="shared" si="10"/>
        <v>0.0319368247189039</v>
      </c>
      <c r="AS53" s="9">
        <f>$K$2</f>
        <v>0.0714285714285714</v>
      </c>
      <c r="AT53" s="12">
        <f t="shared" si="40"/>
        <v>0.447115546064654</v>
      </c>
      <c r="BA53" s="6">
        <v>0</v>
      </c>
      <c r="BB53" s="6">
        <f>BA53*$Q$2*(1+BI53-BJ53)</f>
        <v>0</v>
      </c>
      <c r="BC53" s="6">
        <f t="shared" si="24"/>
        <v>1.40887119125567</v>
      </c>
      <c r="BD53" s="6">
        <f t="shared" si="12"/>
        <v>1.40887119125567</v>
      </c>
      <c r="BE53" s="6">
        <f t="shared" si="25"/>
        <v>1215.0639160292</v>
      </c>
      <c r="BF53" s="6">
        <f t="shared" si="13"/>
        <v>103.817105749014</v>
      </c>
      <c r="BG53" s="10">
        <f t="shared" si="26"/>
        <v>7.87755650444296</v>
      </c>
      <c r="BH53" s="10">
        <f>SUM(BG$2:BG53)</f>
        <v>1111.24681028018</v>
      </c>
      <c r="BI53" s="11">
        <f t="shared" si="14"/>
        <v>0.0127747298875615</v>
      </c>
      <c r="BJ53" s="9">
        <f>$K$2</f>
        <v>0.0714285714285714</v>
      </c>
      <c r="BK53" s="12">
        <f t="shared" si="41"/>
        <v>0.178846218425862</v>
      </c>
    </row>
    <row r="54" spans="1:63">
      <c r="A54" s="5">
        <v>43893</v>
      </c>
      <c r="B54" s="9">
        <v>0</v>
      </c>
      <c r="C54" s="6">
        <f>B54*$Q$2*(1+J54-K54)</f>
        <v>0</v>
      </c>
      <c r="D54" s="6">
        <f t="shared" si="15"/>
        <v>28.9308272380318</v>
      </c>
      <c r="E54" s="6">
        <f t="shared" si="0"/>
        <v>28.9308272380318</v>
      </c>
      <c r="F54" s="6">
        <f t="shared" si="16"/>
        <v>2074.79422656061</v>
      </c>
      <c r="G54" s="6">
        <f t="shared" si="1"/>
        <v>449.516464893346</v>
      </c>
      <c r="H54" s="10">
        <f t="shared" si="17"/>
        <v>32.3527413581011</v>
      </c>
      <c r="I54" s="10">
        <f>SUM(H$2:H54)</f>
        <v>1625.27776166726</v>
      </c>
      <c r="J54" s="11">
        <f t="shared" si="2"/>
        <v>0.0638736494378077</v>
      </c>
      <c r="K54" s="9">
        <f>$K$2</f>
        <v>0.0714285714285714</v>
      </c>
      <c r="L54" s="12">
        <f t="shared" si="35"/>
        <v>0.894231092129308</v>
      </c>
      <c r="S54" s="9">
        <v>0</v>
      </c>
      <c r="T54" s="6">
        <f>S54*$Q$2*(1+AA54-AB54)</f>
        <v>0</v>
      </c>
      <c r="U54" s="6">
        <f t="shared" si="18"/>
        <v>11.9630078956272</v>
      </c>
      <c r="V54" s="6">
        <f t="shared" si="4"/>
        <v>11.9630078956272</v>
      </c>
      <c r="W54" s="6">
        <f t="shared" si="19"/>
        <v>1670.15678206924</v>
      </c>
      <c r="X54" s="6">
        <f t="shared" si="5"/>
        <v>260.411254203027</v>
      </c>
      <c r="Y54" s="10">
        <f t="shared" si="20"/>
        <v>19.1114035621077</v>
      </c>
      <c r="Z54" s="10">
        <f>SUM(Y$2:Y54)</f>
        <v>1409.74552786621</v>
      </c>
      <c r="AA54" s="11">
        <f t="shared" si="6"/>
        <v>0.0447115546064654</v>
      </c>
      <c r="AB54" s="9">
        <f>$K$2</f>
        <v>0.0714285714285714</v>
      </c>
      <c r="AC54" s="12">
        <f t="shared" si="39"/>
        <v>0.625961764490516</v>
      </c>
      <c r="AJ54" s="9">
        <v>0</v>
      </c>
      <c r="AK54" s="6">
        <f>AJ54*$Q$2*(1+AR54-AS54)</f>
        <v>0</v>
      </c>
      <c r="AL54" s="6">
        <f t="shared" si="21"/>
        <v>5.98116195391872</v>
      </c>
      <c r="AM54" s="6">
        <f t="shared" si="8"/>
        <v>5.98116195391872</v>
      </c>
      <c r="AN54" s="6">
        <f t="shared" si="22"/>
        <v>1479.7673891306</v>
      </c>
      <c r="AO54" s="6">
        <f t="shared" si="9"/>
        <v>179.884990808261</v>
      </c>
      <c r="AP54" s="10">
        <f t="shared" si="23"/>
        <v>13.3772176041802</v>
      </c>
      <c r="AQ54" s="10">
        <f>SUM(AP$2:AP54)</f>
        <v>1299.88239832234</v>
      </c>
      <c r="AR54" s="11">
        <f t="shared" si="10"/>
        <v>0.0319368247189039</v>
      </c>
      <c r="AS54" s="9">
        <f>$K$2</f>
        <v>0.0714285714285714</v>
      </c>
      <c r="AT54" s="12">
        <f t="shared" si="40"/>
        <v>0.447115546064654</v>
      </c>
      <c r="BA54" s="9">
        <v>0</v>
      </c>
      <c r="BB54" s="6">
        <f>BA54*$Q$2*(1+BI54-BJ54)</f>
        <v>0</v>
      </c>
      <c r="BC54" s="6">
        <f t="shared" si="24"/>
        <v>1.32623548365207</v>
      </c>
      <c r="BD54" s="6">
        <f t="shared" si="12"/>
        <v>1.32623548365207</v>
      </c>
      <c r="BE54" s="6">
        <f t="shared" si="25"/>
        <v>1216.39015151285</v>
      </c>
      <c r="BF54" s="6">
        <f t="shared" si="13"/>
        <v>97.7278336791653</v>
      </c>
      <c r="BG54" s="10">
        <f t="shared" si="26"/>
        <v>7.41550755350102</v>
      </c>
      <c r="BH54" s="10">
        <f>SUM(BG$2:BG54)</f>
        <v>1118.66231783369</v>
      </c>
      <c r="BI54" s="11">
        <f t="shared" si="14"/>
        <v>0.0127747298875615</v>
      </c>
      <c r="BJ54" s="9">
        <f>$K$2</f>
        <v>0.0714285714285714</v>
      </c>
      <c r="BK54" s="12">
        <f t="shared" si="41"/>
        <v>0.178846218425862</v>
      </c>
    </row>
    <row r="55" ht="18.35" spans="1:63">
      <c r="A55" s="5">
        <v>43894</v>
      </c>
      <c r="B55" s="6">
        <v>0</v>
      </c>
      <c r="C55" s="6">
        <f>B55*$Q$2*(1+J55-K55)</f>
        <v>0</v>
      </c>
      <c r="D55" s="6">
        <f t="shared" si="15"/>
        <v>28.7122570951202</v>
      </c>
      <c r="E55" s="6">
        <f t="shared" si="0"/>
        <v>28.7122570951202</v>
      </c>
      <c r="F55" s="6">
        <f t="shared" si="16"/>
        <v>2103.50648365573</v>
      </c>
      <c r="G55" s="6">
        <f t="shared" si="1"/>
        <v>446.120403067513</v>
      </c>
      <c r="H55" s="10">
        <f t="shared" si="17"/>
        <v>32.1083189209533</v>
      </c>
      <c r="I55" s="10">
        <f>SUM(H$2:H55)</f>
        <v>1657.38608058822</v>
      </c>
      <c r="J55" s="11">
        <f t="shared" si="2"/>
        <v>0.0638736494378077</v>
      </c>
      <c r="K55" s="9">
        <f>$K$2</f>
        <v>0.0714285714285714</v>
      </c>
      <c r="L55" s="12">
        <f t="shared" si="35"/>
        <v>0.894231092129308</v>
      </c>
      <c r="S55" s="6">
        <v>0</v>
      </c>
      <c r="T55" s="6">
        <f>S55*$Q$2*(1+AA55-AB55)</f>
        <v>0</v>
      </c>
      <c r="U55" s="6">
        <f t="shared" si="18"/>
        <v>11.6433920124368</v>
      </c>
      <c r="V55" s="6">
        <f t="shared" si="4"/>
        <v>11.6433920124368</v>
      </c>
      <c r="W55" s="6">
        <f t="shared" si="19"/>
        <v>1681.80017408167</v>
      </c>
      <c r="X55" s="6">
        <f t="shared" si="5"/>
        <v>253.453842343819</v>
      </c>
      <c r="Y55" s="10">
        <f t="shared" si="20"/>
        <v>18.6008038716448</v>
      </c>
      <c r="Z55" s="10">
        <f>SUM(Y$2:Y55)</f>
        <v>1428.34633173785</v>
      </c>
      <c r="AA55" s="11">
        <f t="shared" si="6"/>
        <v>0.0447115546064654</v>
      </c>
      <c r="AB55" s="9">
        <f>$K$2</f>
        <v>0.0714285714285714</v>
      </c>
      <c r="AC55" s="12">
        <f t="shared" si="39"/>
        <v>0.625961764490516</v>
      </c>
      <c r="AJ55" s="6">
        <v>0</v>
      </c>
      <c r="AK55" s="6">
        <f>AJ55*$Q$2*(1+AR55-AS55)</f>
        <v>0</v>
      </c>
      <c r="AL55" s="6">
        <f t="shared" si="21"/>
        <v>5.74495542100505</v>
      </c>
      <c r="AM55" s="6">
        <f t="shared" si="8"/>
        <v>5.74495542100505</v>
      </c>
      <c r="AN55" s="6">
        <f t="shared" si="22"/>
        <v>1485.51234455161</v>
      </c>
      <c r="AO55" s="6">
        <f t="shared" si="9"/>
        <v>172.78101831439</v>
      </c>
      <c r="AP55" s="10">
        <f t="shared" si="23"/>
        <v>12.8489279148758</v>
      </c>
      <c r="AQ55" s="10">
        <f>SUM(AP$2:AP55)</f>
        <v>1312.73132623722</v>
      </c>
      <c r="AR55" s="11">
        <f t="shared" si="10"/>
        <v>0.0319368247189039</v>
      </c>
      <c r="AS55" s="9">
        <f>$K$2</f>
        <v>0.0714285714285714</v>
      </c>
      <c r="AT55" s="12">
        <f t="shared" si="40"/>
        <v>0.447115546064654</v>
      </c>
      <c r="BA55" s="6">
        <v>0</v>
      </c>
      <c r="BB55" s="6">
        <f>BA55*$Q$2*(1+BI55-BJ55)</f>
        <v>0</v>
      </c>
      <c r="BC55" s="6">
        <f t="shared" si="24"/>
        <v>1.24844667774788</v>
      </c>
      <c r="BD55" s="6">
        <f t="shared" si="12"/>
        <v>1.24844667774788</v>
      </c>
      <c r="BE55" s="6">
        <f t="shared" si="25"/>
        <v>1217.6385981906</v>
      </c>
      <c r="BF55" s="6">
        <f t="shared" si="13"/>
        <v>91.9957208084013</v>
      </c>
      <c r="BG55" s="10">
        <f t="shared" si="26"/>
        <v>6.98055954851181</v>
      </c>
      <c r="BH55" s="10">
        <f>SUM(BG$2:BG55)</f>
        <v>1125.6428773822</v>
      </c>
      <c r="BI55" s="11">
        <f t="shared" si="14"/>
        <v>0.0127747298875615</v>
      </c>
      <c r="BJ55" s="9">
        <f>$K$2</f>
        <v>0.0714285714285714</v>
      </c>
      <c r="BK55" s="12">
        <f t="shared" si="41"/>
        <v>0.178846218425862</v>
      </c>
    </row>
    <row r="56" ht="24.75" spans="1:63">
      <c r="A56" s="5">
        <v>43895</v>
      </c>
      <c r="B56" s="9">
        <v>0</v>
      </c>
      <c r="C56" s="6">
        <f>B56*$Q$2*(1+J56-K56)</f>
        <v>0</v>
      </c>
      <c r="D56" s="6">
        <f t="shared" si="15"/>
        <v>28.4953382325878</v>
      </c>
      <c r="E56" s="6">
        <f t="shared" si="0"/>
        <v>28.4953382325878</v>
      </c>
      <c r="F56" s="6">
        <f t="shared" si="16"/>
        <v>2132.00182188832</v>
      </c>
      <c r="G56" s="6">
        <f t="shared" si="1"/>
        <v>442.74999822385</v>
      </c>
      <c r="H56" s="10">
        <f t="shared" si="17"/>
        <v>31.8657430762509</v>
      </c>
      <c r="I56" s="10">
        <f>SUM(H$2:H56)</f>
        <v>1689.25182366447</v>
      </c>
      <c r="J56" s="11">
        <f t="shared" si="2"/>
        <v>0.0638736494378077</v>
      </c>
      <c r="K56" s="9">
        <f>$K$2</f>
        <v>0.0714285714285714</v>
      </c>
      <c r="L56" s="12">
        <f t="shared" si="35"/>
        <v>0.894231092129308</v>
      </c>
      <c r="N56" s="20" t="s">
        <v>58</v>
      </c>
      <c r="O56" s="21" t="s">
        <v>59</v>
      </c>
      <c r="P56" s="21" t="s">
        <v>59</v>
      </c>
      <c r="Q56" s="21" t="s">
        <v>60</v>
      </c>
      <c r="S56" s="9">
        <v>0</v>
      </c>
      <c r="T56" s="6">
        <f>S56*$Q$2*(1+AA56-AB56)</f>
        <v>0</v>
      </c>
      <c r="U56" s="6">
        <f t="shared" si="18"/>
        <v>11.3323153121741</v>
      </c>
      <c r="V56" s="6">
        <f t="shared" si="4"/>
        <v>11.3323153121741</v>
      </c>
      <c r="W56" s="6">
        <f t="shared" si="19"/>
        <v>1693.13248939385</v>
      </c>
      <c r="X56" s="6">
        <f t="shared" si="5"/>
        <v>246.682311774292</v>
      </c>
      <c r="Y56" s="10">
        <f t="shared" si="20"/>
        <v>18.1038458817013</v>
      </c>
      <c r="Z56" s="10">
        <f>SUM(Y$2:Y56)</f>
        <v>1446.45017761956</v>
      </c>
      <c r="AA56" s="11">
        <f t="shared" si="6"/>
        <v>0.0447115546064654</v>
      </c>
      <c r="AB56" s="9">
        <f>$K$2</f>
        <v>0.0714285714285714</v>
      </c>
      <c r="AC56" s="12">
        <f t="shared" si="39"/>
        <v>0.625961764490516</v>
      </c>
      <c r="AJ56" s="9">
        <v>0</v>
      </c>
      <c r="AK56" s="6">
        <f>AJ56*$Q$2*(1+AR56-AS56)</f>
        <v>0</v>
      </c>
      <c r="AL56" s="6">
        <f t="shared" si="21"/>
        <v>5.51807709666039</v>
      </c>
      <c r="AM56" s="6">
        <f t="shared" si="8"/>
        <v>5.51807709666039</v>
      </c>
      <c r="AN56" s="6">
        <f t="shared" si="22"/>
        <v>1491.03042164827</v>
      </c>
      <c r="AO56" s="6">
        <f t="shared" si="9"/>
        <v>165.95759410288</v>
      </c>
      <c r="AP56" s="10">
        <f t="shared" si="23"/>
        <v>12.3415013081707</v>
      </c>
      <c r="AQ56" s="10">
        <f>SUM(AP$2:AP56)</f>
        <v>1325.07282754539</v>
      </c>
      <c r="AR56" s="11">
        <f t="shared" si="10"/>
        <v>0.0319368247189039</v>
      </c>
      <c r="AS56" s="9">
        <f>$K$2</f>
        <v>0.0714285714285714</v>
      </c>
      <c r="AT56" s="12">
        <f t="shared" si="40"/>
        <v>0.447115546064654</v>
      </c>
      <c r="BA56" s="9">
        <v>0</v>
      </c>
      <c r="BB56" s="6">
        <f>BA56*$Q$2*(1+BI56-BJ56)</f>
        <v>0</v>
      </c>
      <c r="BC56" s="6">
        <f t="shared" si="24"/>
        <v>1.17522048413885</v>
      </c>
      <c r="BD56" s="6">
        <f t="shared" si="12"/>
        <v>1.17522048413885</v>
      </c>
      <c r="BE56" s="6">
        <f t="shared" si="25"/>
        <v>1218.81381867474</v>
      </c>
      <c r="BF56" s="6">
        <f t="shared" si="13"/>
        <v>86.5998183776544</v>
      </c>
      <c r="BG56" s="10">
        <f t="shared" si="26"/>
        <v>6.57112291488581</v>
      </c>
      <c r="BH56" s="10">
        <f>SUM(BG$2:BG56)</f>
        <v>1132.21400029708</v>
      </c>
      <c r="BI56" s="11">
        <f t="shared" si="14"/>
        <v>0.0127747298875615</v>
      </c>
      <c r="BJ56" s="9">
        <f>$K$2</f>
        <v>0.0714285714285714</v>
      </c>
      <c r="BK56" s="12">
        <f t="shared" si="41"/>
        <v>0.178846218425862</v>
      </c>
    </row>
    <row r="57" ht="29.75" spans="1:63">
      <c r="A57" s="5">
        <v>43896</v>
      </c>
      <c r="B57" s="6">
        <v>0</v>
      </c>
      <c r="C57" s="6">
        <f>B57*$Q$2*(1+J57-K57)</f>
        <v>0</v>
      </c>
      <c r="D57" s="6">
        <f t="shared" si="15"/>
        <v>28.2800581751402</v>
      </c>
      <c r="E57" s="6">
        <f t="shared" si="0"/>
        <v>28.2800581751402</v>
      </c>
      <c r="F57" s="6">
        <f t="shared" si="16"/>
        <v>2160.28188006346</v>
      </c>
      <c r="G57" s="6">
        <f t="shared" si="1"/>
        <v>439.405056525858</v>
      </c>
      <c r="H57" s="10">
        <f t="shared" si="17"/>
        <v>31.6249998731321</v>
      </c>
      <c r="I57" s="10">
        <f>SUM(H$2:H57)</f>
        <v>1720.8768235376</v>
      </c>
      <c r="J57" s="11">
        <f t="shared" si="2"/>
        <v>0.0638736494378077</v>
      </c>
      <c r="K57" s="9">
        <f>$K$2</f>
        <v>0.0714285714285714</v>
      </c>
      <c r="L57" s="12">
        <f t="shared" si="35"/>
        <v>0.894231092129308</v>
      </c>
      <c r="N57" s="20"/>
      <c r="O57" s="22" t="s">
        <v>60</v>
      </c>
      <c r="P57" s="22" t="s">
        <v>61</v>
      </c>
      <c r="Q57" s="22" t="s">
        <v>62</v>
      </c>
      <c r="S57" s="6">
        <v>0</v>
      </c>
      <c r="T57" s="6">
        <f>S57*$Q$2*(1+AA57-AB57)</f>
        <v>0</v>
      </c>
      <c r="U57" s="6">
        <f t="shared" si="18"/>
        <v>11.0295496533454</v>
      </c>
      <c r="V57" s="6">
        <f t="shared" si="4"/>
        <v>11.0295496533454</v>
      </c>
      <c r="W57" s="6">
        <f t="shared" si="19"/>
        <v>1704.16203904719</v>
      </c>
      <c r="X57" s="6">
        <f t="shared" si="5"/>
        <v>240.091696300902</v>
      </c>
      <c r="Y57" s="10">
        <f t="shared" si="20"/>
        <v>17.6201651267351</v>
      </c>
      <c r="Z57" s="10">
        <f>SUM(Y$2:Y57)</f>
        <v>1464.07034274629</v>
      </c>
      <c r="AA57" s="11">
        <f t="shared" si="6"/>
        <v>0.0447115546064654</v>
      </c>
      <c r="AB57" s="9">
        <f>$K$2</f>
        <v>0.0714285714285714</v>
      </c>
      <c r="AC57" s="12">
        <f t="shared" si="39"/>
        <v>0.625961764490516</v>
      </c>
      <c r="AJ57" s="6">
        <v>0</v>
      </c>
      <c r="AK57" s="6">
        <f>AJ57*$Q$2*(1+AR57-AS57)</f>
        <v>0</v>
      </c>
      <c r="AL57" s="6">
        <f t="shared" si="21"/>
        <v>5.30015859363466</v>
      </c>
      <c r="AM57" s="6">
        <f t="shared" si="8"/>
        <v>5.30015859363466</v>
      </c>
      <c r="AN57" s="6">
        <f t="shared" si="22"/>
        <v>1496.3305802419</v>
      </c>
      <c r="AO57" s="6">
        <f t="shared" si="9"/>
        <v>159.403638832023</v>
      </c>
      <c r="AP57" s="10">
        <f t="shared" si="23"/>
        <v>11.8541138644914</v>
      </c>
      <c r="AQ57" s="10">
        <f>SUM(AP$2:AP57)</f>
        <v>1336.92694140988</v>
      </c>
      <c r="AR57" s="11">
        <f t="shared" si="10"/>
        <v>0.0319368247189039</v>
      </c>
      <c r="AS57" s="9">
        <f>$K$2</f>
        <v>0.0714285714285714</v>
      </c>
      <c r="AT57" s="12">
        <f t="shared" si="40"/>
        <v>0.447115546064654</v>
      </c>
      <c r="BA57" s="6">
        <v>0</v>
      </c>
      <c r="BB57" s="6">
        <f>BA57*$Q$2*(1+BI57-BJ57)</f>
        <v>0</v>
      </c>
      <c r="BC57" s="6">
        <f t="shared" si="24"/>
        <v>1.10628928808642</v>
      </c>
      <c r="BD57" s="6">
        <f t="shared" si="12"/>
        <v>1.10628928808642</v>
      </c>
      <c r="BE57" s="6">
        <f t="shared" si="25"/>
        <v>1219.92010796282</v>
      </c>
      <c r="BF57" s="6">
        <f t="shared" si="13"/>
        <v>81.5204063530512</v>
      </c>
      <c r="BG57" s="10">
        <f t="shared" si="26"/>
        <v>6.1857013126896</v>
      </c>
      <c r="BH57" s="10">
        <f>SUM(BG$2:BG57)</f>
        <v>1138.39970160977</v>
      </c>
      <c r="BI57" s="11">
        <f t="shared" si="14"/>
        <v>0.0127747298875615</v>
      </c>
      <c r="BJ57" s="9">
        <f>$K$2</f>
        <v>0.0714285714285714</v>
      </c>
      <c r="BK57" s="12">
        <f t="shared" si="41"/>
        <v>0.178846218425862</v>
      </c>
    </row>
    <row r="58" ht="23.75" spans="1:63">
      <c r="A58" s="5">
        <v>43897</v>
      </c>
      <c r="B58" s="9">
        <v>0</v>
      </c>
      <c r="C58" s="6">
        <f>B58*$Q$2*(1+J58-K58)</f>
        <v>0</v>
      </c>
      <c r="D58" s="6">
        <f t="shared" si="15"/>
        <v>28.0664045417328</v>
      </c>
      <c r="E58" s="6">
        <f t="shared" si="0"/>
        <v>28.0664045417328</v>
      </c>
      <c r="F58" s="6">
        <f t="shared" si="16"/>
        <v>2188.34828460519</v>
      </c>
      <c r="G58" s="6">
        <f t="shared" si="1"/>
        <v>436.085385601458</v>
      </c>
      <c r="H58" s="10">
        <f t="shared" si="17"/>
        <v>31.3860754661327</v>
      </c>
      <c r="I58" s="10">
        <f>SUM(H$2:H58)</f>
        <v>1752.26289900373</v>
      </c>
      <c r="J58" s="11">
        <f t="shared" si="2"/>
        <v>0.0638736494378077</v>
      </c>
      <c r="K58" s="9">
        <f>$K$2</f>
        <v>0.0714285714285714</v>
      </c>
      <c r="L58" s="12">
        <f t="shared" si="35"/>
        <v>0.894231092129308</v>
      </c>
      <c r="N58" s="23" t="s">
        <v>63</v>
      </c>
      <c r="O58" s="24">
        <v>30</v>
      </c>
      <c r="P58" s="24">
        <v>460</v>
      </c>
      <c r="Q58" s="24" t="s">
        <v>64</v>
      </c>
      <c r="S58" s="9">
        <v>0</v>
      </c>
      <c r="T58" s="6">
        <f>S58*$Q$2*(1+AA58-AB58)</f>
        <v>0</v>
      </c>
      <c r="U58" s="6">
        <f t="shared" si="18"/>
        <v>10.7348729897167</v>
      </c>
      <c r="V58" s="6">
        <f t="shared" si="4"/>
        <v>10.7348729897167</v>
      </c>
      <c r="W58" s="6">
        <f t="shared" si="19"/>
        <v>1714.89691203691</v>
      </c>
      <c r="X58" s="6">
        <f t="shared" si="5"/>
        <v>233.677162411983</v>
      </c>
      <c r="Y58" s="10">
        <f t="shared" si="20"/>
        <v>17.1494068786359</v>
      </c>
      <c r="Z58" s="10">
        <f>SUM(Y$2:Y58)</f>
        <v>1481.21974962493</v>
      </c>
      <c r="AA58" s="11">
        <f t="shared" si="6"/>
        <v>0.0447115546064654</v>
      </c>
      <c r="AB58" s="9">
        <f>$K$2</f>
        <v>0.0714285714285714</v>
      </c>
      <c r="AC58" s="12">
        <f t="shared" si="39"/>
        <v>0.625961764490516</v>
      </c>
      <c r="AJ58" s="9">
        <v>0</v>
      </c>
      <c r="AK58" s="6">
        <f>AJ58*$Q$2*(1+AR58-AS58)</f>
        <v>0</v>
      </c>
      <c r="AL58" s="6">
        <f t="shared" si="21"/>
        <v>5.09084607293377</v>
      </c>
      <c r="AM58" s="6">
        <f t="shared" si="8"/>
        <v>5.09084607293377</v>
      </c>
      <c r="AN58" s="6">
        <f t="shared" si="22"/>
        <v>1501.42142631484</v>
      </c>
      <c r="AO58" s="6">
        <f t="shared" si="9"/>
        <v>153.108510702669</v>
      </c>
      <c r="AP58" s="10">
        <f t="shared" si="23"/>
        <v>11.3859742022873</v>
      </c>
      <c r="AQ58" s="10">
        <f>SUM(AP$2:AP58)</f>
        <v>1348.31291561217</v>
      </c>
      <c r="AR58" s="11">
        <f t="shared" si="10"/>
        <v>0.0319368247189039</v>
      </c>
      <c r="AS58" s="9">
        <f>$K$2</f>
        <v>0.0714285714285714</v>
      </c>
      <c r="AT58" s="12">
        <f t="shared" si="40"/>
        <v>0.447115546064654</v>
      </c>
      <c r="BA58" s="9">
        <v>0</v>
      </c>
      <c r="BB58" s="6">
        <f>BA58*$Q$2*(1+BI58-BJ58)</f>
        <v>0</v>
      </c>
      <c r="BC58" s="6">
        <f t="shared" si="24"/>
        <v>1.04140117148448</v>
      </c>
      <c r="BD58" s="6">
        <f t="shared" si="12"/>
        <v>1.04140117148448</v>
      </c>
      <c r="BE58" s="6">
        <f t="shared" si="25"/>
        <v>1220.96150913431</v>
      </c>
      <c r="BF58" s="6">
        <f t="shared" si="13"/>
        <v>76.7389213564607</v>
      </c>
      <c r="BG58" s="10">
        <f t="shared" si="26"/>
        <v>5.82288616807508</v>
      </c>
      <c r="BH58" s="10">
        <f>SUM(BG$2:BG58)</f>
        <v>1144.22258777785</v>
      </c>
      <c r="BI58" s="11">
        <f t="shared" si="14"/>
        <v>0.0127747298875615</v>
      </c>
      <c r="BJ58" s="9">
        <f>$K$2</f>
        <v>0.0714285714285714</v>
      </c>
      <c r="BK58" s="12">
        <f t="shared" si="41"/>
        <v>0.178846218425862</v>
      </c>
    </row>
    <row r="59" ht="25.75" spans="1:63">
      <c r="A59" s="5">
        <v>43898</v>
      </c>
      <c r="B59" s="6">
        <v>0</v>
      </c>
      <c r="C59" s="6">
        <f>B59*$Q$2*(1+J59-K59)</f>
        <v>0</v>
      </c>
      <c r="D59" s="6">
        <f t="shared" si="15"/>
        <v>27.8543650448588</v>
      </c>
      <c r="E59" s="6">
        <f t="shared" si="0"/>
        <v>27.8543650448588</v>
      </c>
      <c r="F59" s="6">
        <f t="shared" si="16"/>
        <v>2216.20264965005</v>
      </c>
      <c r="G59" s="6">
        <f t="shared" si="1"/>
        <v>432.790794531927</v>
      </c>
      <c r="H59" s="10">
        <f t="shared" si="17"/>
        <v>31.1489561143899</v>
      </c>
      <c r="I59" s="10">
        <f>SUM(H$2:H59)</f>
        <v>1783.41185511812</v>
      </c>
      <c r="J59" s="11">
        <f t="shared" si="2"/>
        <v>0.0638736494378077</v>
      </c>
      <c r="K59" s="9">
        <f>$K$2</f>
        <v>0.0714285714285714</v>
      </c>
      <c r="L59" s="12">
        <f t="shared" si="35"/>
        <v>0.894231092129308</v>
      </c>
      <c r="N59" s="23" t="s">
        <v>65</v>
      </c>
      <c r="O59" s="24">
        <v>13</v>
      </c>
      <c r="P59" s="24">
        <v>282</v>
      </c>
      <c r="Q59" s="25">
        <v>43898</v>
      </c>
      <c r="S59" s="6">
        <v>0</v>
      </c>
      <c r="T59" s="6">
        <f>S59*$Q$2*(1+AA59-AB59)</f>
        <v>0</v>
      </c>
      <c r="U59" s="6">
        <f t="shared" si="18"/>
        <v>10.4480692074673</v>
      </c>
      <c r="V59" s="6">
        <f t="shared" si="4"/>
        <v>10.4480692074673</v>
      </c>
      <c r="W59" s="6">
        <f t="shared" si="19"/>
        <v>1725.34498124438</v>
      </c>
      <c r="X59" s="6">
        <f t="shared" si="5"/>
        <v>227.43400573288</v>
      </c>
      <c r="Y59" s="10">
        <f t="shared" si="20"/>
        <v>16.6912258865702</v>
      </c>
      <c r="Z59" s="10">
        <f>SUM(Y$2:Y59)</f>
        <v>1497.9109755115</v>
      </c>
      <c r="AA59" s="11">
        <f t="shared" si="6"/>
        <v>0.0447115546064654</v>
      </c>
      <c r="AB59" s="9">
        <f>$K$2</f>
        <v>0.0714285714285714</v>
      </c>
      <c r="AC59" s="12">
        <f t="shared" si="39"/>
        <v>0.625961764490516</v>
      </c>
      <c r="AJ59" s="6">
        <v>0</v>
      </c>
      <c r="AK59" s="6">
        <f>AJ59*$Q$2*(1+AR59-AS59)</f>
        <v>0</v>
      </c>
      <c r="AL59" s="6">
        <f t="shared" si="21"/>
        <v>4.88979966928356</v>
      </c>
      <c r="AM59" s="6">
        <f t="shared" si="8"/>
        <v>4.88979966928356</v>
      </c>
      <c r="AN59" s="6">
        <f t="shared" si="22"/>
        <v>1506.31122598412</v>
      </c>
      <c r="AO59" s="6">
        <f t="shared" si="9"/>
        <v>147.061988178905</v>
      </c>
      <c r="AP59" s="10">
        <f t="shared" si="23"/>
        <v>10.9363221930478</v>
      </c>
      <c r="AQ59" s="10">
        <f>SUM(AP$2:AP59)</f>
        <v>1359.24923780521</v>
      </c>
      <c r="AR59" s="11">
        <f t="shared" si="10"/>
        <v>0.0319368247189039</v>
      </c>
      <c r="AS59" s="9">
        <f>$K$2</f>
        <v>0.0714285714285714</v>
      </c>
      <c r="AT59" s="12">
        <f t="shared" si="40"/>
        <v>0.447115546064654</v>
      </c>
      <c r="BA59" s="6">
        <v>0</v>
      </c>
      <c r="BB59" s="6">
        <f>BA59*$Q$2*(1+BI59-BJ59)</f>
        <v>0</v>
      </c>
      <c r="BC59" s="6">
        <f t="shared" si="24"/>
        <v>0.980318992191613</v>
      </c>
      <c r="BD59" s="6">
        <f t="shared" si="12"/>
        <v>0.980318992191613</v>
      </c>
      <c r="BE59" s="6">
        <f t="shared" si="25"/>
        <v>1221.9418281265</v>
      </c>
      <c r="BF59" s="6">
        <f t="shared" si="13"/>
        <v>72.2378888231908</v>
      </c>
      <c r="BG59" s="10">
        <f t="shared" si="26"/>
        <v>5.48135152546147</v>
      </c>
      <c r="BH59" s="10">
        <f>SUM(BG$2:BG59)</f>
        <v>1149.70393930331</v>
      </c>
      <c r="BI59" s="11">
        <f t="shared" si="14"/>
        <v>0.0127747298875615</v>
      </c>
      <c r="BJ59" s="9">
        <f>$K$2</f>
        <v>0.0714285714285714</v>
      </c>
      <c r="BK59" s="12">
        <f t="shared" si="41"/>
        <v>0.178846218425862</v>
      </c>
    </row>
    <row r="60" ht="25.75" spans="1:63">
      <c r="A60" s="5">
        <v>43899</v>
      </c>
      <c r="B60" s="9">
        <v>0</v>
      </c>
      <c r="C60" s="6">
        <f>B60*$Q$2*(1+J60-K60)</f>
        <v>0</v>
      </c>
      <c r="D60" s="6">
        <f t="shared" si="15"/>
        <v>27.6439274898426</v>
      </c>
      <c r="E60" s="6">
        <f t="shared" si="0"/>
        <v>27.6439274898426</v>
      </c>
      <c r="F60" s="6">
        <f t="shared" si="16"/>
        <v>2243.84657713989</v>
      </c>
      <c r="G60" s="6">
        <f t="shared" si="1"/>
        <v>429.521093840918</v>
      </c>
      <c r="H60" s="10">
        <f t="shared" si="17"/>
        <v>30.9136281808519</v>
      </c>
      <c r="I60" s="10">
        <f>SUM(H$2:H60)</f>
        <v>1814.32548329897</v>
      </c>
      <c r="J60" s="11">
        <f t="shared" si="2"/>
        <v>0.0638736494378077</v>
      </c>
      <c r="K60" s="9">
        <f>$K$2</f>
        <v>0.0714285714285714</v>
      </c>
      <c r="L60" s="12">
        <f t="shared" si="35"/>
        <v>0.894231092129308</v>
      </c>
      <c r="N60" s="23" t="s">
        <v>66</v>
      </c>
      <c r="O60" s="24">
        <v>7</v>
      </c>
      <c r="P60" s="24">
        <v>203</v>
      </c>
      <c r="Q60" s="25">
        <v>43880</v>
      </c>
      <c r="S60" s="9">
        <v>0</v>
      </c>
      <c r="T60" s="6">
        <f>S60*$Q$2*(1+AA60-AB60)</f>
        <v>0</v>
      </c>
      <c r="U60" s="6">
        <f t="shared" si="18"/>
        <v>10.1689279666928</v>
      </c>
      <c r="V60" s="6">
        <f t="shared" si="4"/>
        <v>10.1689279666928</v>
      </c>
      <c r="W60" s="6">
        <f t="shared" si="19"/>
        <v>1735.51390921107</v>
      </c>
      <c r="X60" s="6">
        <f t="shared" si="5"/>
        <v>221.357647575796</v>
      </c>
      <c r="Y60" s="10">
        <f t="shared" si="20"/>
        <v>16.2452861237771</v>
      </c>
      <c r="Z60" s="10">
        <f>SUM(Y$2:Y60)</f>
        <v>1514.15626163527</v>
      </c>
      <c r="AA60" s="11">
        <f t="shared" si="6"/>
        <v>0.0447115546064654</v>
      </c>
      <c r="AB60" s="9">
        <f>$K$2</f>
        <v>0.0714285714285714</v>
      </c>
      <c r="AC60" s="12">
        <f t="shared" si="39"/>
        <v>0.625961764490516</v>
      </c>
      <c r="AJ60" s="9">
        <v>0</v>
      </c>
      <c r="AK60" s="6">
        <f>AJ60*$Q$2*(1+AR60-AS60)</f>
        <v>0</v>
      </c>
      <c r="AL60" s="6">
        <f t="shared" si="21"/>
        <v>4.6966929392832</v>
      </c>
      <c r="AM60" s="6">
        <f t="shared" si="8"/>
        <v>4.6966929392832</v>
      </c>
      <c r="AN60" s="6">
        <f t="shared" si="22"/>
        <v>1511.0079189234</v>
      </c>
      <c r="AO60" s="6">
        <f t="shared" si="9"/>
        <v>141.254253391123</v>
      </c>
      <c r="AP60" s="10">
        <f t="shared" si="23"/>
        <v>10.5044277270646</v>
      </c>
      <c r="AQ60" s="10">
        <f>SUM(AP$2:AP60)</f>
        <v>1369.75366553228</v>
      </c>
      <c r="AR60" s="11">
        <f t="shared" si="10"/>
        <v>0.0319368247189039</v>
      </c>
      <c r="AS60" s="9">
        <f>$K$2</f>
        <v>0.0714285714285714</v>
      </c>
      <c r="AT60" s="12">
        <f t="shared" si="40"/>
        <v>0.447115546064654</v>
      </c>
      <c r="BA60" s="9">
        <v>0</v>
      </c>
      <c r="BB60" s="6">
        <f>BA60*$Q$2*(1+BI60-BJ60)</f>
        <v>0</v>
      </c>
      <c r="BC60" s="6">
        <f t="shared" si="24"/>
        <v>0.922819517363964</v>
      </c>
      <c r="BD60" s="6">
        <f t="shared" si="12"/>
        <v>0.922819517363964</v>
      </c>
      <c r="BE60" s="6">
        <f t="shared" si="25"/>
        <v>1222.86464764386</v>
      </c>
      <c r="BF60" s="6">
        <f t="shared" si="13"/>
        <v>68.0008591388982</v>
      </c>
      <c r="BG60" s="10">
        <f t="shared" si="26"/>
        <v>5.15984920165649</v>
      </c>
      <c r="BH60" s="10">
        <f>SUM(BG$2:BG60)</f>
        <v>1154.86378850497</v>
      </c>
      <c r="BI60" s="11">
        <f t="shared" si="14"/>
        <v>0.0127747298875615</v>
      </c>
      <c r="BJ60" s="9">
        <f>$K$2</f>
        <v>0.0714285714285714</v>
      </c>
      <c r="BK60" s="12">
        <f t="shared" si="41"/>
        <v>0.178846218425862</v>
      </c>
    </row>
    <row r="61" ht="25.75" spans="1:63">
      <c r="A61" s="5">
        <v>43900</v>
      </c>
      <c r="B61" s="6">
        <v>0</v>
      </c>
      <c r="C61" s="6">
        <f>B61*$Q$2*(1+J61-K61)</f>
        <v>0</v>
      </c>
      <c r="D61" s="6">
        <f t="shared" si="15"/>
        <v>27.4350797741385</v>
      </c>
      <c r="E61" s="6">
        <f t="shared" si="0"/>
        <v>27.4350797741385</v>
      </c>
      <c r="F61" s="6">
        <f t="shared" si="16"/>
        <v>2271.28165691403</v>
      </c>
      <c r="G61" s="6">
        <f t="shared" si="1"/>
        <v>426.276095483562</v>
      </c>
      <c r="H61" s="10">
        <f t="shared" si="17"/>
        <v>30.6800781314941</v>
      </c>
      <c r="I61" s="10">
        <f>SUM(H$2:H61)</f>
        <v>1845.00556143047</v>
      </c>
      <c r="J61" s="11">
        <f t="shared" si="2"/>
        <v>0.0638736494378077</v>
      </c>
      <c r="K61" s="9">
        <f>$K$2</f>
        <v>0.0714285714285714</v>
      </c>
      <c r="L61" s="12">
        <f t="shared" si="35"/>
        <v>0.894231092129308</v>
      </c>
      <c r="N61" s="23" t="s">
        <v>67</v>
      </c>
      <c r="O61" s="24">
        <v>2</v>
      </c>
      <c r="P61" s="24">
        <v>117</v>
      </c>
      <c r="Q61" s="25">
        <v>43867</v>
      </c>
      <c r="S61" s="6">
        <v>0</v>
      </c>
      <c r="T61" s="6">
        <f>S61*$Q$2*(1+AA61-AB61)</f>
        <v>0</v>
      </c>
      <c r="U61" s="6">
        <f t="shared" si="18"/>
        <v>9.89724454714391</v>
      </c>
      <c r="V61" s="6">
        <f t="shared" si="4"/>
        <v>9.89724454714391</v>
      </c>
      <c r="W61" s="6">
        <f t="shared" si="19"/>
        <v>1745.41115375821</v>
      </c>
      <c r="X61" s="6">
        <f t="shared" si="5"/>
        <v>215.443631581811</v>
      </c>
      <c r="Y61" s="10">
        <f t="shared" si="20"/>
        <v>15.8112605411283</v>
      </c>
      <c r="Z61" s="10">
        <f>SUM(Y$2:Y61)</f>
        <v>1529.9675221764</v>
      </c>
      <c r="AA61" s="11">
        <f t="shared" si="6"/>
        <v>0.0447115546064654</v>
      </c>
      <c r="AB61" s="9">
        <f>$K$2</f>
        <v>0.0714285714285714</v>
      </c>
      <c r="AC61" s="12">
        <f t="shared" si="39"/>
        <v>0.625961764490516</v>
      </c>
      <c r="AJ61" s="6">
        <v>0</v>
      </c>
      <c r="AK61" s="6">
        <f>AJ61*$Q$2*(1+AR61-AS61)</f>
        <v>0</v>
      </c>
      <c r="AL61" s="6">
        <f t="shared" si="21"/>
        <v>4.51121233135194</v>
      </c>
      <c r="AM61" s="6">
        <f t="shared" si="8"/>
        <v>4.51121233135194</v>
      </c>
      <c r="AN61" s="6">
        <f t="shared" si="22"/>
        <v>1515.51913125475</v>
      </c>
      <c r="AO61" s="6">
        <f t="shared" si="9"/>
        <v>135.675876194538</v>
      </c>
      <c r="AP61" s="10">
        <f t="shared" si="23"/>
        <v>10.0895895279374</v>
      </c>
      <c r="AQ61" s="10">
        <f>SUM(AP$2:AP61)</f>
        <v>1379.84325506022</v>
      </c>
      <c r="AR61" s="11">
        <f t="shared" si="10"/>
        <v>0.0319368247189039</v>
      </c>
      <c r="AS61" s="9">
        <f>$K$2</f>
        <v>0.0714285714285714</v>
      </c>
      <c r="AT61" s="12">
        <f t="shared" si="40"/>
        <v>0.447115546064654</v>
      </c>
      <c r="BA61" s="6">
        <v>0</v>
      </c>
      <c r="BB61" s="6">
        <f>BA61*$Q$2*(1+BI61-BJ61)</f>
        <v>0</v>
      </c>
      <c r="BC61" s="6">
        <f t="shared" si="24"/>
        <v>0.868692607621546</v>
      </c>
      <c r="BD61" s="6">
        <f t="shared" si="12"/>
        <v>0.868692607621546</v>
      </c>
      <c r="BE61" s="6">
        <f t="shared" si="25"/>
        <v>1223.73334025149</v>
      </c>
      <c r="BF61" s="6">
        <f t="shared" si="13"/>
        <v>64.0123475223129</v>
      </c>
      <c r="BG61" s="10">
        <f t="shared" si="26"/>
        <v>4.85720422420702</v>
      </c>
      <c r="BH61" s="10">
        <f>SUM(BG$2:BG61)</f>
        <v>1159.72099272917</v>
      </c>
      <c r="BI61" s="11">
        <f t="shared" si="14"/>
        <v>0.0127747298875615</v>
      </c>
      <c r="BJ61" s="9">
        <f>$K$2</f>
        <v>0.0714285714285714</v>
      </c>
      <c r="BK61" s="12">
        <f t="shared" si="41"/>
        <v>0.178846218425862</v>
      </c>
    </row>
    <row r="62" spans="1:63">
      <c r="A62" s="5">
        <v>43901</v>
      </c>
      <c r="B62" s="9">
        <v>0</v>
      </c>
      <c r="C62" s="6">
        <f>B62*$Q$2*(1+J62-K62)</f>
        <v>0</v>
      </c>
      <c r="D62" s="6">
        <f t="shared" si="15"/>
        <v>27.2278098866345</v>
      </c>
      <c r="E62" s="6">
        <f t="shared" si="0"/>
        <v>27.2278098866345</v>
      </c>
      <c r="F62" s="6">
        <f t="shared" si="16"/>
        <v>2298.50946680066</v>
      </c>
      <c r="G62" s="6">
        <f t="shared" si="1"/>
        <v>423.055612835657</v>
      </c>
      <c r="H62" s="10">
        <f t="shared" si="17"/>
        <v>30.4482925345402</v>
      </c>
      <c r="I62" s="10">
        <f>SUM(H$2:H62)</f>
        <v>1875.45385396501</v>
      </c>
      <c r="J62" s="11">
        <f t="shared" si="2"/>
        <v>0.0638736494378077</v>
      </c>
      <c r="K62" s="9">
        <f>$K$2</f>
        <v>0.0714285714285714</v>
      </c>
      <c r="L62" s="12">
        <f t="shared" si="35"/>
        <v>0.894231092129308</v>
      </c>
      <c r="S62" s="9">
        <v>0</v>
      </c>
      <c r="T62" s="6">
        <f>S62*$Q$2*(1+AA62-AB62)</f>
        <v>0</v>
      </c>
      <c r="U62" s="6">
        <f t="shared" si="18"/>
        <v>9.63281969808536</v>
      </c>
      <c r="V62" s="6">
        <f t="shared" si="4"/>
        <v>9.63281969808536</v>
      </c>
      <c r="W62" s="6">
        <f t="shared" si="19"/>
        <v>1755.0439734563</v>
      </c>
      <c r="X62" s="6">
        <f t="shared" si="5"/>
        <v>209.687620452624</v>
      </c>
      <c r="Y62" s="10">
        <f t="shared" si="20"/>
        <v>15.3888308272722</v>
      </c>
      <c r="Z62" s="10">
        <f>SUM(Y$2:Y62)</f>
        <v>1545.35635300367</v>
      </c>
      <c r="AA62" s="11">
        <f t="shared" si="6"/>
        <v>0.0447115546064654</v>
      </c>
      <c r="AB62" s="9">
        <f>$K$2</f>
        <v>0.0714285714285714</v>
      </c>
      <c r="AC62" s="12">
        <f t="shared" si="39"/>
        <v>0.625961764490516</v>
      </c>
      <c r="AJ62" s="9">
        <v>0</v>
      </c>
      <c r="AK62" s="6">
        <f>AJ62*$Q$2*(1+AR62-AS62)</f>
        <v>0</v>
      </c>
      <c r="AL62" s="6">
        <f t="shared" si="21"/>
        <v>4.33305667660867</v>
      </c>
      <c r="AM62" s="6">
        <f t="shared" si="8"/>
        <v>4.33305667660867</v>
      </c>
      <c r="AN62" s="6">
        <f t="shared" si="22"/>
        <v>1519.85218793136</v>
      </c>
      <c r="AO62" s="6">
        <f t="shared" si="9"/>
        <v>130.317798857251</v>
      </c>
      <c r="AP62" s="10">
        <f t="shared" si="23"/>
        <v>9.69113401389559</v>
      </c>
      <c r="AQ62" s="10">
        <f>SUM(AP$2:AP62)</f>
        <v>1389.53438907411</v>
      </c>
      <c r="AR62" s="11">
        <f t="shared" si="10"/>
        <v>0.0319368247189039</v>
      </c>
      <c r="AS62" s="9">
        <f>$K$2</f>
        <v>0.0714285714285714</v>
      </c>
      <c r="AT62" s="12">
        <f t="shared" si="40"/>
        <v>0.447115546064654</v>
      </c>
      <c r="BA62" s="9">
        <v>0</v>
      </c>
      <c r="BB62" s="6">
        <f>BA62*$Q$2*(1+BI62-BJ62)</f>
        <v>0</v>
      </c>
      <c r="BC62" s="6">
        <f t="shared" si="24"/>
        <v>0.817740449066267</v>
      </c>
      <c r="BD62" s="6">
        <f t="shared" si="12"/>
        <v>0.817740449066267</v>
      </c>
      <c r="BE62" s="6">
        <f t="shared" si="25"/>
        <v>1224.55108070055</v>
      </c>
      <c r="BF62" s="6">
        <f t="shared" si="13"/>
        <v>60.2577774340712</v>
      </c>
      <c r="BG62" s="10">
        <f t="shared" si="26"/>
        <v>4.57231053730806</v>
      </c>
      <c r="BH62" s="10">
        <f>SUM(BG$2:BG62)</f>
        <v>1164.29330326648</v>
      </c>
      <c r="BI62" s="11">
        <f t="shared" si="14"/>
        <v>0.0127747298875615</v>
      </c>
      <c r="BJ62" s="9">
        <f>$K$2</f>
        <v>0.0714285714285714</v>
      </c>
      <c r="BK62" s="12">
        <f t="shared" si="41"/>
        <v>0.178846218425862</v>
      </c>
    </row>
    <row r="63" spans="1:63">
      <c r="A63" s="5">
        <v>43902</v>
      </c>
      <c r="B63" s="6">
        <v>0</v>
      </c>
      <c r="C63" s="6">
        <f>B63*$Q$2*(1+J63-K63)</f>
        <v>0</v>
      </c>
      <c r="D63" s="6">
        <f t="shared" si="15"/>
        <v>27.0221059069617</v>
      </c>
      <c r="E63" s="6">
        <f t="shared" si="0"/>
        <v>27.0221059069617</v>
      </c>
      <c r="F63" s="6">
        <f t="shared" si="16"/>
        <v>2325.53157270763</v>
      </c>
      <c r="G63" s="6">
        <f t="shared" si="1"/>
        <v>419.859460682929</v>
      </c>
      <c r="H63" s="10">
        <f t="shared" si="17"/>
        <v>30.2182580596898</v>
      </c>
      <c r="I63" s="10">
        <f>SUM(H$2:H63)</f>
        <v>1905.6721120247</v>
      </c>
      <c r="J63" s="11">
        <f t="shared" si="2"/>
        <v>0.0638736494378077</v>
      </c>
      <c r="K63" s="9">
        <f>$K$2</f>
        <v>0.0714285714285714</v>
      </c>
      <c r="L63" s="12">
        <f t="shared" si="35"/>
        <v>0.894231092129308</v>
      </c>
      <c r="S63" s="6">
        <v>0</v>
      </c>
      <c r="T63" s="6">
        <f>S63*$Q$2*(1+AA63-AB63)</f>
        <v>0</v>
      </c>
      <c r="U63" s="6">
        <f t="shared" si="18"/>
        <v>9.3754594921673</v>
      </c>
      <c r="V63" s="6">
        <f t="shared" si="4"/>
        <v>9.3754594921673</v>
      </c>
      <c r="W63" s="6">
        <f t="shared" si="19"/>
        <v>1764.41943294847</v>
      </c>
      <c r="X63" s="6">
        <f t="shared" si="5"/>
        <v>204.085392769604</v>
      </c>
      <c r="Y63" s="10">
        <f t="shared" si="20"/>
        <v>14.9776871751874</v>
      </c>
      <c r="Z63" s="10">
        <f>SUM(Y$2:Y63)</f>
        <v>1560.33404017886</v>
      </c>
      <c r="AA63" s="11">
        <f t="shared" si="6"/>
        <v>0.0447115546064654</v>
      </c>
      <c r="AB63" s="9">
        <f>$K$2</f>
        <v>0.0714285714285714</v>
      </c>
      <c r="AC63" s="12">
        <f t="shared" si="39"/>
        <v>0.625961764490516</v>
      </c>
      <c r="AJ63" s="6">
        <v>0</v>
      </c>
      <c r="AK63" s="6">
        <f>AJ63*$Q$2*(1+AR63-AS63)</f>
        <v>0</v>
      </c>
      <c r="AL63" s="6">
        <f t="shared" si="21"/>
        <v>4.16193669985741</v>
      </c>
      <c r="AM63" s="6">
        <f t="shared" si="8"/>
        <v>4.16193669985741</v>
      </c>
      <c r="AN63" s="6">
        <f t="shared" si="22"/>
        <v>1524.01412463122</v>
      </c>
      <c r="AO63" s="6">
        <f t="shared" si="9"/>
        <v>125.171321353019</v>
      </c>
      <c r="AP63" s="10">
        <f t="shared" si="23"/>
        <v>9.30841420408938</v>
      </c>
      <c r="AQ63" s="10">
        <f>SUM(AP$2:AP63)</f>
        <v>1398.8428032782</v>
      </c>
      <c r="AR63" s="11">
        <f t="shared" si="10"/>
        <v>0.0319368247189039</v>
      </c>
      <c r="AS63" s="9">
        <f>$K$2</f>
        <v>0.0714285714285714</v>
      </c>
      <c r="AT63" s="12">
        <f t="shared" si="40"/>
        <v>0.447115546064654</v>
      </c>
      <c r="BA63" s="6">
        <v>0</v>
      </c>
      <c r="BB63" s="6">
        <f>BA63*$Q$2*(1+BI63-BJ63)</f>
        <v>0</v>
      </c>
      <c r="BC63" s="6">
        <f t="shared" si="24"/>
        <v>0.769776830345061</v>
      </c>
      <c r="BD63" s="6">
        <f t="shared" si="12"/>
        <v>0.769776830345061</v>
      </c>
      <c r="BE63" s="6">
        <f t="shared" si="25"/>
        <v>1225.3208575309</v>
      </c>
      <c r="BF63" s="6">
        <f t="shared" si="13"/>
        <v>56.7234273048398</v>
      </c>
      <c r="BG63" s="10">
        <f t="shared" si="26"/>
        <v>4.30412695957651</v>
      </c>
      <c r="BH63" s="10">
        <f>SUM(BG$2:BG63)</f>
        <v>1168.59743022606</v>
      </c>
      <c r="BI63" s="11">
        <f t="shared" si="14"/>
        <v>0.0127747298875615</v>
      </c>
      <c r="BJ63" s="9">
        <f>$K$2</f>
        <v>0.0714285714285714</v>
      </c>
      <c r="BK63" s="12">
        <f t="shared" si="41"/>
        <v>0.178846218425862</v>
      </c>
    </row>
    <row r="64" spans="1:63">
      <c r="A64" s="5">
        <v>43903</v>
      </c>
      <c r="B64" s="9">
        <v>0</v>
      </c>
      <c r="C64" s="6">
        <f>B64*$Q$2*(1+J64-K64)</f>
        <v>0</v>
      </c>
      <c r="D64" s="6">
        <f t="shared" si="15"/>
        <v>26.8179560048084</v>
      </c>
      <c r="E64" s="6">
        <f t="shared" si="0"/>
        <v>26.8179560048084</v>
      </c>
      <c r="F64" s="6">
        <f t="shared" si="16"/>
        <v>2352.34952871244</v>
      </c>
      <c r="G64" s="6">
        <f t="shared" si="1"/>
        <v>416.687455210385</v>
      </c>
      <c r="H64" s="10">
        <f t="shared" si="17"/>
        <v>29.9899614773521</v>
      </c>
      <c r="I64" s="10">
        <f>SUM(H$2:H64)</f>
        <v>1935.66207350205</v>
      </c>
      <c r="J64" s="11">
        <f t="shared" si="2"/>
        <v>0.0638736494378077</v>
      </c>
      <c r="K64" s="9">
        <f>$K$2</f>
        <v>0.0714285714285714</v>
      </c>
      <c r="L64" s="12">
        <f t="shared" si="35"/>
        <v>0.894231092129308</v>
      </c>
      <c r="S64" s="9">
        <v>0</v>
      </c>
      <c r="T64" s="6">
        <f>S64*$Q$2*(1+AA64-AB64)</f>
        <v>0</v>
      </c>
      <c r="U64" s="6">
        <f t="shared" si="18"/>
        <v>9.12497518320009</v>
      </c>
      <c r="V64" s="6">
        <f t="shared" si="4"/>
        <v>9.12497518320009</v>
      </c>
      <c r="W64" s="6">
        <f t="shared" si="19"/>
        <v>1773.54440813167</v>
      </c>
      <c r="X64" s="6">
        <f t="shared" si="5"/>
        <v>198.632839897833</v>
      </c>
      <c r="Y64" s="10">
        <f t="shared" si="20"/>
        <v>14.5775280549717</v>
      </c>
      <c r="Z64" s="10">
        <f>SUM(Y$2:Y64)</f>
        <v>1574.91156823383</v>
      </c>
      <c r="AA64" s="11">
        <f t="shared" si="6"/>
        <v>0.0447115546064654</v>
      </c>
      <c r="AB64" s="9">
        <f>$K$2</f>
        <v>0.0714285714285714</v>
      </c>
      <c r="AC64" s="12">
        <f t="shared" si="39"/>
        <v>0.625961764490516</v>
      </c>
      <c r="AJ64" s="9">
        <v>0</v>
      </c>
      <c r="AK64" s="6">
        <f>AJ64*$Q$2*(1+AR64-AS64)</f>
        <v>0</v>
      </c>
      <c r="AL64" s="6">
        <f t="shared" si="21"/>
        <v>3.99757454988497</v>
      </c>
      <c r="AM64" s="6">
        <f t="shared" si="8"/>
        <v>3.99757454988497</v>
      </c>
      <c r="AN64" s="6">
        <f t="shared" si="22"/>
        <v>1528.01169918111</v>
      </c>
      <c r="AO64" s="6">
        <f t="shared" si="9"/>
        <v>120.228087234832</v>
      </c>
      <c r="AP64" s="10">
        <f t="shared" si="23"/>
        <v>8.94080866807282</v>
      </c>
      <c r="AQ64" s="10">
        <f>SUM(AP$2:AP64)</f>
        <v>1407.78361194627</v>
      </c>
      <c r="AR64" s="11">
        <f t="shared" si="10"/>
        <v>0.0319368247189039</v>
      </c>
      <c r="AS64" s="9">
        <f>$K$2</f>
        <v>0.0714285714285714</v>
      </c>
      <c r="AT64" s="12">
        <f t="shared" si="40"/>
        <v>0.447115546064654</v>
      </c>
      <c r="BA64" s="9">
        <v>0</v>
      </c>
      <c r="BB64" s="6">
        <f>BA64*$Q$2*(1+BI64-BJ64)</f>
        <v>0</v>
      </c>
      <c r="BC64" s="6">
        <f t="shared" si="24"/>
        <v>0.724626462116062</v>
      </c>
      <c r="BD64" s="6">
        <f t="shared" si="12"/>
        <v>0.724626462116062</v>
      </c>
      <c r="BE64" s="6">
        <f t="shared" si="25"/>
        <v>1226.04548399301</v>
      </c>
      <c r="BF64" s="6">
        <f t="shared" si="13"/>
        <v>53.3963803880388</v>
      </c>
      <c r="BG64" s="10">
        <f t="shared" si="26"/>
        <v>4.05167337891713</v>
      </c>
      <c r="BH64" s="10">
        <f>SUM(BG$2:BG64)</f>
        <v>1172.64910360497</v>
      </c>
      <c r="BI64" s="11">
        <f t="shared" si="14"/>
        <v>0.0127747298875615</v>
      </c>
      <c r="BJ64" s="9">
        <f>$K$2</f>
        <v>0.0714285714285714</v>
      </c>
      <c r="BK64" s="12">
        <f t="shared" si="41"/>
        <v>0.178846218425862</v>
      </c>
    </row>
    <row r="65" spans="1:63">
      <c r="A65" s="5">
        <v>43904</v>
      </c>
      <c r="B65" s="6">
        <v>0</v>
      </c>
      <c r="C65" s="6">
        <f>B65*$Q$2*(1+J65-K65)</f>
        <v>0</v>
      </c>
      <c r="D65" s="6">
        <f t="shared" si="15"/>
        <v>26.6153484392403</v>
      </c>
      <c r="E65" s="6">
        <f t="shared" si="0"/>
        <v>26.6153484392403</v>
      </c>
      <c r="F65" s="6">
        <f t="shared" si="16"/>
        <v>2378.96487715168</v>
      </c>
      <c r="G65" s="6">
        <f t="shared" si="1"/>
        <v>413.539413991741</v>
      </c>
      <c r="H65" s="10">
        <f t="shared" si="17"/>
        <v>29.7633896578846</v>
      </c>
      <c r="I65" s="10">
        <f>SUM(H$2:H65)</f>
        <v>1965.42546315993</v>
      </c>
      <c r="J65" s="11">
        <f t="shared" si="2"/>
        <v>0.0638736494378077</v>
      </c>
      <c r="K65" s="9">
        <f>$K$2</f>
        <v>0.0714285714285714</v>
      </c>
      <c r="L65" s="12">
        <f t="shared" si="35"/>
        <v>0.894231092129308</v>
      </c>
      <c r="S65" s="6">
        <v>0</v>
      </c>
      <c r="T65" s="6">
        <f>S65*$Q$2*(1+AA65-AB65)</f>
        <v>0</v>
      </c>
      <c r="U65" s="6">
        <f t="shared" si="18"/>
        <v>8.88118306772924</v>
      </c>
      <c r="V65" s="6">
        <f t="shared" si="4"/>
        <v>8.88118306772924</v>
      </c>
      <c r="W65" s="6">
        <f t="shared" si="19"/>
        <v>1782.4255911994</v>
      </c>
      <c r="X65" s="6">
        <f t="shared" si="5"/>
        <v>193.32596297286</v>
      </c>
      <c r="Y65" s="10">
        <f t="shared" si="20"/>
        <v>14.1880599927023</v>
      </c>
      <c r="Z65" s="10">
        <f>SUM(Y$2:Y65)</f>
        <v>1589.09962822654</v>
      </c>
      <c r="AA65" s="11">
        <f t="shared" si="6"/>
        <v>0.0447115546064654</v>
      </c>
      <c r="AB65" s="9">
        <f>$K$2</f>
        <v>0.0714285714285714</v>
      </c>
      <c r="AC65" s="12">
        <f t="shared" si="39"/>
        <v>0.625961764490516</v>
      </c>
      <c r="AJ65" s="6">
        <v>0</v>
      </c>
      <c r="AK65" s="6">
        <f>AJ65*$Q$2*(1+AR65-AS65)</f>
        <v>0</v>
      </c>
      <c r="AL65" s="6">
        <f t="shared" si="21"/>
        <v>3.8397033483079</v>
      </c>
      <c r="AM65" s="6">
        <f t="shared" si="8"/>
        <v>3.8397033483079</v>
      </c>
      <c r="AN65" s="6">
        <f t="shared" si="22"/>
        <v>1531.85140252941</v>
      </c>
      <c r="AO65" s="6">
        <f t="shared" si="9"/>
        <v>115.480070066366</v>
      </c>
      <c r="AP65" s="10">
        <f t="shared" si="23"/>
        <v>8.58772051677369</v>
      </c>
      <c r="AQ65" s="10">
        <f>SUM(AP$2:AP65)</f>
        <v>1416.37133246305</v>
      </c>
      <c r="AR65" s="11">
        <f t="shared" si="10"/>
        <v>0.0319368247189039</v>
      </c>
      <c r="AS65" s="9">
        <f>$K$2</f>
        <v>0.0714285714285714</v>
      </c>
      <c r="AT65" s="12">
        <f t="shared" si="40"/>
        <v>0.447115546064654</v>
      </c>
      <c r="BA65" s="6">
        <v>0</v>
      </c>
      <c r="BB65" s="6">
        <f>BA65*$Q$2*(1+BI65-BJ65)</f>
        <v>0</v>
      </c>
      <c r="BC65" s="6">
        <f t="shared" si="24"/>
        <v>0.682124336430684</v>
      </c>
      <c r="BD65" s="6">
        <f t="shared" si="12"/>
        <v>0.682124336430684</v>
      </c>
      <c r="BE65" s="6">
        <f t="shared" si="25"/>
        <v>1226.72760832944</v>
      </c>
      <c r="BF65" s="6">
        <f t="shared" si="13"/>
        <v>50.2644775538952</v>
      </c>
      <c r="BG65" s="10">
        <f t="shared" si="26"/>
        <v>3.8140271705742</v>
      </c>
      <c r="BH65" s="10">
        <f>SUM(BG$2:BG65)</f>
        <v>1176.46313077555</v>
      </c>
      <c r="BI65" s="11">
        <f t="shared" si="14"/>
        <v>0.0127747298875615</v>
      </c>
      <c r="BJ65" s="9">
        <f>$K$2</f>
        <v>0.0714285714285714</v>
      </c>
      <c r="BK65" s="12">
        <f t="shared" si="41"/>
        <v>0.178846218425862</v>
      </c>
    </row>
    <row r="66" spans="1:63">
      <c r="A66" s="5">
        <v>43905</v>
      </c>
      <c r="B66" s="9">
        <v>0</v>
      </c>
      <c r="C66" s="6">
        <f>B66*$Q$2*(1+J66-K66)</f>
        <v>0</v>
      </c>
      <c r="D66" s="6">
        <f t="shared" si="15"/>
        <v>26.4142715580249</v>
      </c>
      <c r="E66" s="6">
        <f t="shared" ref="E66:E82" si="42">C66+D66</f>
        <v>26.4142715580249</v>
      </c>
      <c r="F66" s="6">
        <f t="shared" si="16"/>
        <v>2405.3791487097</v>
      </c>
      <c r="G66" s="6">
        <f t="shared" ref="G66:G82" si="43">F66-I66</f>
        <v>410.415155978927</v>
      </c>
      <c r="H66" s="10">
        <f t="shared" si="17"/>
        <v>29.5385295708386</v>
      </c>
      <c r="I66" s="10">
        <f>SUM(H$2:H66)</f>
        <v>1994.96399273077</v>
      </c>
      <c r="J66" s="11">
        <f t="shared" ref="J66:J82" si="44">L66*K66</f>
        <v>0.0638736494378077</v>
      </c>
      <c r="K66" s="9">
        <f>$K$2</f>
        <v>0.0714285714285714</v>
      </c>
      <c r="L66" s="12">
        <f t="shared" si="35"/>
        <v>0.894231092129308</v>
      </c>
      <c r="S66" s="9">
        <v>0</v>
      </c>
      <c r="T66" s="6">
        <f>S66*$Q$2*(1+AA66-AB66)</f>
        <v>0</v>
      </c>
      <c r="U66" s="6">
        <f t="shared" si="18"/>
        <v>8.64390435030852</v>
      </c>
      <c r="V66" s="6">
        <f t="shared" ref="V66:V82" si="45">T66+U66</f>
        <v>8.64390435030852</v>
      </c>
      <c r="W66" s="6">
        <f t="shared" si="19"/>
        <v>1791.0694955497</v>
      </c>
      <c r="X66" s="6">
        <f t="shared" ref="X66:X82" si="46">W66-Z66</f>
        <v>188.160869967964</v>
      </c>
      <c r="Y66" s="10">
        <f t="shared" si="20"/>
        <v>13.8089973552043</v>
      </c>
      <c r="Z66" s="10">
        <f>SUM(Y$2:Y66)</f>
        <v>1602.90862558174</v>
      </c>
      <c r="AA66" s="11">
        <f t="shared" ref="AA66:AA82" si="47">AC66*AB66</f>
        <v>0.0447115546064654</v>
      </c>
      <c r="AB66" s="9">
        <f>$K$2</f>
        <v>0.0714285714285714</v>
      </c>
      <c r="AC66" s="12">
        <f t="shared" si="39"/>
        <v>0.625961764490516</v>
      </c>
      <c r="AJ66" s="9">
        <v>0</v>
      </c>
      <c r="AK66" s="6">
        <f>AJ66*$Q$2*(1+AR66-AS66)</f>
        <v>0</v>
      </c>
      <c r="AL66" s="6">
        <f t="shared" si="21"/>
        <v>3.68806675623626</v>
      </c>
      <c r="AM66" s="6">
        <f t="shared" ref="AM66:AM82" si="48">AK66+AL66</f>
        <v>3.68806675623626</v>
      </c>
      <c r="AN66" s="6">
        <f t="shared" si="22"/>
        <v>1535.53946928565</v>
      </c>
      <c r="AO66" s="6">
        <f t="shared" ref="AO66:AO82" si="49">AN66-AQ66</f>
        <v>110.91956038929</v>
      </c>
      <c r="AP66" s="10">
        <f t="shared" si="23"/>
        <v>8.24857643331185</v>
      </c>
      <c r="AQ66" s="10">
        <f>SUM(AP$2:AP66)</f>
        <v>1424.61990889636</v>
      </c>
      <c r="AR66" s="11">
        <f t="shared" ref="AR66:AR82" si="50">AT66*AS66</f>
        <v>0.0319368247189039</v>
      </c>
      <c r="AS66" s="9">
        <f>$K$2</f>
        <v>0.0714285714285714</v>
      </c>
      <c r="AT66" s="12">
        <f t="shared" si="40"/>
        <v>0.447115546064654</v>
      </c>
      <c r="BA66" s="9">
        <v>0</v>
      </c>
      <c r="BB66" s="6">
        <f>BA66*$Q$2*(1+BI66-BJ66)</f>
        <v>0</v>
      </c>
      <c r="BC66" s="6">
        <f t="shared" si="24"/>
        <v>0.642115123690411</v>
      </c>
      <c r="BD66" s="6">
        <f t="shared" ref="BD66:BD82" si="51">BB66+BC66</f>
        <v>0.642115123690411</v>
      </c>
      <c r="BE66" s="6">
        <f t="shared" si="25"/>
        <v>1227.36972345313</v>
      </c>
      <c r="BF66" s="6">
        <f t="shared" ref="BF66:BF82" si="52">BE66-BH66</f>
        <v>47.3162728523075</v>
      </c>
      <c r="BG66" s="10">
        <f t="shared" si="26"/>
        <v>3.59031982527823</v>
      </c>
      <c r="BH66" s="10">
        <f>SUM(BG$2:BG66)</f>
        <v>1180.05345060083</v>
      </c>
      <c r="BI66" s="11">
        <f t="shared" ref="BI66:BI82" si="53">BK66*BJ66</f>
        <v>0.0127747298875615</v>
      </c>
      <c r="BJ66" s="9">
        <f>$K$2</f>
        <v>0.0714285714285714</v>
      </c>
      <c r="BK66" s="12">
        <f t="shared" si="41"/>
        <v>0.178846218425862</v>
      </c>
    </row>
    <row r="67" spans="1:63">
      <c r="A67" s="5">
        <v>43906</v>
      </c>
      <c r="B67" s="6">
        <v>0</v>
      </c>
      <c r="C67" s="6">
        <f>B67*$Q$2*(1+J67-K67)</f>
        <v>0</v>
      </c>
      <c r="D67" s="6">
        <f t="shared" ref="D67:D82" si="54">(C66+G66)*J67</f>
        <v>26.2147137969611</v>
      </c>
      <c r="E67" s="6">
        <f t="shared" si="42"/>
        <v>26.2147137969611</v>
      </c>
      <c r="F67" s="6">
        <f t="shared" ref="F67:F82" si="55">F66+D67+C67</f>
        <v>2431.59386250666</v>
      </c>
      <c r="G67" s="6">
        <f t="shared" si="43"/>
        <v>407.314501491679</v>
      </c>
      <c r="H67" s="10">
        <f t="shared" ref="H67:H82" si="56">G66*K67</f>
        <v>29.3153682842091</v>
      </c>
      <c r="I67" s="10">
        <f>SUM(H$2:H67)</f>
        <v>2024.27936101498</v>
      </c>
      <c r="J67" s="11">
        <f t="shared" si="44"/>
        <v>0.0638736494378077</v>
      </c>
      <c r="K67" s="9">
        <f>$K$2</f>
        <v>0.0714285714285714</v>
      </c>
      <c r="L67" s="12">
        <f t="shared" si="35"/>
        <v>0.894231092129308</v>
      </c>
      <c r="S67" s="6">
        <v>0</v>
      </c>
      <c r="T67" s="6">
        <f>S67*$Q$2*(1+AA67-AB67)</f>
        <v>0</v>
      </c>
      <c r="U67" s="6">
        <f t="shared" ref="U67:U82" si="57">(T66+X66)*AA67</f>
        <v>8.41296501237265</v>
      </c>
      <c r="V67" s="6">
        <f t="shared" si="45"/>
        <v>8.41296501237265</v>
      </c>
      <c r="W67" s="6">
        <f t="shared" ref="W67:W82" si="58">W66+U67+T67</f>
        <v>1799.48246056208</v>
      </c>
      <c r="X67" s="6">
        <f t="shared" si="46"/>
        <v>183.133772839768</v>
      </c>
      <c r="Y67" s="10">
        <f t="shared" ref="Y67:Y82" si="59">X66*AB67</f>
        <v>13.4400621405688</v>
      </c>
      <c r="Z67" s="10">
        <f>SUM(Y$2:Y67)</f>
        <v>1616.34868772231</v>
      </c>
      <c r="AA67" s="11">
        <f t="shared" si="47"/>
        <v>0.0447115546064654</v>
      </c>
      <c r="AB67" s="9">
        <f>$K$2</f>
        <v>0.0714285714285714</v>
      </c>
      <c r="AC67" s="12">
        <f t="shared" si="39"/>
        <v>0.625961764490516</v>
      </c>
      <c r="AJ67" s="6">
        <v>0</v>
      </c>
      <c r="AK67" s="6">
        <f>AJ67*$Q$2*(1+AR67-AS67)</f>
        <v>0</v>
      </c>
      <c r="AL67" s="6">
        <f t="shared" ref="AL67:AL82" si="60">(AK66+AO66)*AR67</f>
        <v>3.54241855805064</v>
      </c>
      <c r="AM67" s="6">
        <f t="shared" si="48"/>
        <v>3.54241855805064</v>
      </c>
      <c r="AN67" s="6">
        <f t="shared" ref="AN67:AN82" si="61">AN66+AL67+AK67</f>
        <v>1539.0818878437</v>
      </c>
      <c r="AO67" s="6">
        <f t="shared" si="49"/>
        <v>106.539153205249</v>
      </c>
      <c r="AP67" s="10">
        <f t="shared" ref="AP67:AP82" si="62">AO66*AS67</f>
        <v>7.92282574209217</v>
      </c>
      <c r="AQ67" s="10">
        <f>SUM(AP$2:AP67)</f>
        <v>1432.54273463845</v>
      </c>
      <c r="AR67" s="11">
        <f t="shared" si="50"/>
        <v>0.0319368247189039</v>
      </c>
      <c r="AS67" s="9">
        <f>$K$2</f>
        <v>0.0714285714285714</v>
      </c>
      <c r="AT67" s="12">
        <f t="shared" si="40"/>
        <v>0.447115546064654</v>
      </c>
      <c r="BA67" s="6">
        <v>0</v>
      </c>
      <c r="BB67" s="6">
        <f>BA67*$Q$2*(1+BI67-BJ67)</f>
        <v>0</v>
      </c>
      <c r="BC67" s="6">
        <f t="shared" ref="BC67:BC82" si="63">(BB66+BF66)*BI67</f>
        <v>0.60445260497439</v>
      </c>
      <c r="BD67" s="6">
        <f t="shared" si="51"/>
        <v>0.60445260497439</v>
      </c>
      <c r="BE67" s="6">
        <f t="shared" ref="BE67:BE82" si="64">BE66+BC67+BB67</f>
        <v>1227.97417605811</v>
      </c>
      <c r="BF67" s="6">
        <f t="shared" si="52"/>
        <v>44.540991682117</v>
      </c>
      <c r="BG67" s="10">
        <f t="shared" ref="BG67:BG82" si="65">BF66*BJ67</f>
        <v>3.37973377516482</v>
      </c>
      <c r="BH67" s="10">
        <f>SUM(BG$2:BG67)</f>
        <v>1183.43318437599</v>
      </c>
      <c r="BI67" s="11">
        <f t="shared" si="53"/>
        <v>0.0127747298875615</v>
      </c>
      <c r="BJ67" s="9">
        <f>$K$2</f>
        <v>0.0714285714285714</v>
      </c>
      <c r="BK67" s="12">
        <f t="shared" si="41"/>
        <v>0.178846218425862</v>
      </c>
    </row>
    <row r="68" spans="1:63">
      <c r="A68" s="5">
        <v>43907</v>
      </c>
      <c r="B68" s="9">
        <v>0</v>
      </c>
      <c r="C68" s="6">
        <f>B68*$Q$2*(1+J68-K68)</f>
        <v>0</v>
      </c>
      <c r="D68" s="6">
        <f t="shared" si="54"/>
        <v>26.0166636792149</v>
      </c>
      <c r="E68" s="6">
        <f t="shared" si="42"/>
        <v>26.0166636792149</v>
      </c>
      <c r="F68" s="6">
        <f t="shared" si="55"/>
        <v>2457.61052618588</v>
      </c>
      <c r="G68" s="6">
        <f t="shared" si="43"/>
        <v>404.237272207202</v>
      </c>
      <c r="H68" s="10">
        <f t="shared" si="56"/>
        <v>29.0938929636913</v>
      </c>
      <c r="I68" s="10">
        <f>SUM(H$2:H68)</f>
        <v>2053.37325397867</v>
      </c>
      <c r="J68" s="11">
        <f t="shared" si="44"/>
        <v>0.0638736494378077</v>
      </c>
      <c r="K68" s="9">
        <f>$K$2</f>
        <v>0.0714285714285714</v>
      </c>
      <c r="L68" s="12">
        <f t="shared" si="35"/>
        <v>0.894231092129308</v>
      </c>
      <c r="S68" s="9">
        <v>0</v>
      </c>
      <c r="T68" s="6">
        <f>S68*$Q$2*(1+AA68-AB68)</f>
        <v>0</v>
      </c>
      <c r="U68" s="6">
        <f t="shared" si="57"/>
        <v>8.18819568461331</v>
      </c>
      <c r="V68" s="6">
        <f t="shared" si="45"/>
        <v>8.18819568461331</v>
      </c>
      <c r="W68" s="6">
        <f t="shared" si="58"/>
        <v>1807.67065624669</v>
      </c>
      <c r="X68" s="6">
        <f t="shared" si="46"/>
        <v>178.240984750112</v>
      </c>
      <c r="Y68" s="10">
        <f t="shared" si="59"/>
        <v>13.0809837742691</v>
      </c>
      <c r="Z68" s="10">
        <f>SUM(Y$2:Y68)</f>
        <v>1629.42967149658</v>
      </c>
      <c r="AA68" s="11">
        <f t="shared" si="47"/>
        <v>0.0447115546064654</v>
      </c>
      <c r="AB68" s="9">
        <f>$K$2</f>
        <v>0.0714285714285714</v>
      </c>
      <c r="AC68" s="12">
        <f t="shared" si="39"/>
        <v>0.625961764490516</v>
      </c>
      <c r="AJ68" s="9">
        <v>0</v>
      </c>
      <c r="AK68" s="6">
        <f>AJ68*$Q$2*(1+AR68-AS68)</f>
        <v>0</v>
      </c>
      <c r="AL68" s="6">
        <f t="shared" si="60"/>
        <v>3.40252226161648</v>
      </c>
      <c r="AM68" s="6">
        <f t="shared" si="48"/>
        <v>3.40252226161648</v>
      </c>
      <c r="AN68" s="6">
        <f t="shared" si="61"/>
        <v>1542.48441010532</v>
      </c>
      <c r="AO68" s="6">
        <f t="shared" si="49"/>
        <v>102.331735952205</v>
      </c>
      <c r="AP68" s="10">
        <f t="shared" si="62"/>
        <v>7.60993951466064</v>
      </c>
      <c r="AQ68" s="10">
        <f>SUM(AP$2:AP68)</f>
        <v>1440.15267415311</v>
      </c>
      <c r="AR68" s="11">
        <f t="shared" si="50"/>
        <v>0.0319368247189039</v>
      </c>
      <c r="AS68" s="9">
        <f>$K$2</f>
        <v>0.0714285714285714</v>
      </c>
      <c r="AT68" s="12">
        <f t="shared" si="40"/>
        <v>0.447115546064654</v>
      </c>
      <c r="BA68" s="9">
        <v>0</v>
      </c>
      <c r="BB68" s="6">
        <f>BA68*$Q$2*(1+BI68-BJ68)</f>
        <v>0</v>
      </c>
      <c r="BC68" s="6">
        <f t="shared" si="63"/>
        <v>0.56899913766317</v>
      </c>
      <c r="BD68" s="6">
        <f t="shared" si="51"/>
        <v>0.56899913766317</v>
      </c>
      <c r="BE68" s="6">
        <f t="shared" si="64"/>
        <v>1228.54317519577</v>
      </c>
      <c r="BF68" s="6">
        <f t="shared" si="52"/>
        <v>41.9284914139148</v>
      </c>
      <c r="BG68" s="10">
        <f t="shared" si="65"/>
        <v>3.1814994058655</v>
      </c>
      <c r="BH68" s="10">
        <f>SUM(BG$2:BG68)</f>
        <v>1186.61468378186</v>
      </c>
      <c r="BI68" s="11">
        <f t="shared" si="53"/>
        <v>0.0127747298875615</v>
      </c>
      <c r="BJ68" s="9">
        <f>$K$2</f>
        <v>0.0714285714285714</v>
      </c>
      <c r="BK68" s="12">
        <f t="shared" si="41"/>
        <v>0.178846218425862</v>
      </c>
    </row>
    <row r="69" spans="1:63">
      <c r="A69" s="5">
        <v>43908</v>
      </c>
      <c r="B69" s="6">
        <v>0</v>
      </c>
      <c r="C69" s="6">
        <f>B69*$Q$2*(1+J69-K69)</f>
        <v>0</v>
      </c>
      <c r="D69" s="6">
        <f t="shared" si="54"/>
        <v>25.8201098146585</v>
      </c>
      <c r="E69" s="6">
        <f t="shared" si="42"/>
        <v>25.8201098146585</v>
      </c>
      <c r="F69" s="6">
        <f t="shared" si="55"/>
        <v>2483.43063600053</v>
      </c>
      <c r="G69" s="6">
        <f t="shared" si="43"/>
        <v>401.183291149918</v>
      </c>
      <c r="H69" s="10">
        <f t="shared" si="56"/>
        <v>28.874090871943</v>
      </c>
      <c r="I69" s="10">
        <f>SUM(H$2:H69)</f>
        <v>2082.24734485062</v>
      </c>
      <c r="J69" s="11">
        <f t="shared" si="44"/>
        <v>0.0638736494378077</v>
      </c>
      <c r="K69" s="9">
        <f>$K$2</f>
        <v>0.0714285714285714</v>
      </c>
      <c r="L69" s="12">
        <f t="shared" si="35"/>
        <v>0.894231092129308</v>
      </c>
      <c r="S69" s="6">
        <v>0</v>
      </c>
      <c r="T69" s="6">
        <f>S69*$Q$2*(1+AA69-AB69)</f>
        <v>0</v>
      </c>
      <c r="U69" s="6">
        <f t="shared" si="57"/>
        <v>7.9694315227648</v>
      </c>
      <c r="V69" s="6">
        <f t="shared" si="45"/>
        <v>7.9694315227648</v>
      </c>
      <c r="W69" s="6">
        <f t="shared" si="58"/>
        <v>1815.64008776946</v>
      </c>
      <c r="X69" s="6">
        <f t="shared" si="46"/>
        <v>173.478917362155</v>
      </c>
      <c r="Y69" s="10">
        <f t="shared" si="59"/>
        <v>12.7314989107223</v>
      </c>
      <c r="Z69" s="10">
        <f>SUM(Y$2:Y69)</f>
        <v>1642.1611704073</v>
      </c>
      <c r="AA69" s="11">
        <f t="shared" si="47"/>
        <v>0.0447115546064654</v>
      </c>
      <c r="AB69" s="9">
        <f>$K$2</f>
        <v>0.0714285714285714</v>
      </c>
      <c r="AC69" s="12">
        <f t="shared" si="39"/>
        <v>0.625961764490516</v>
      </c>
      <c r="AJ69" s="6">
        <v>0</v>
      </c>
      <c r="AK69" s="6">
        <f>AJ69*$Q$2*(1+AR69-AS69)</f>
        <v>0</v>
      </c>
      <c r="AL69" s="6">
        <f t="shared" si="60"/>
        <v>3.26815071428672</v>
      </c>
      <c r="AM69" s="6">
        <f t="shared" si="48"/>
        <v>3.26815071428672</v>
      </c>
      <c r="AN69" s="6">
        <f t="shared" si="61"/>
        <v>1545.7525608196</v>
      </c>
      <c r="AO69" s="6">
        <f t="shared" si="49"/>
        <v>98.2904769556199</v>
      </c>
      <c r="AP69" s="10">
        <f t="shared" si="62"/>
        <v>7.30940971087177</v>
      </c>
      <c r="AQ69" s="10">
        <f>SUM(AP$2:AP69)</f>
        <v>1447.46208386398</v>
      </c>
      <c r="AR69" s="11">
        <f t="shared" si="50"/>
        <v>0.0319368247189039</v>
      </c>
      <c r="AS69" s="9">
        <f>$K$2</f>
        <v>0.0714285714285714</v>
      </c>
      <c r="AT69" s="12">
        <f t="shared" si="40"/>
        <v>0.447115546064654</v>
      </c>
      <c r="BA69" s="6">
        <v>0</v>
      </c>
      <c r="BB69" s="6">
        <f>BA69*$Q$2*(1+BI69-BJ69)</f>
        <v>0</v>
      </c>
      <c r="BC69" s="6">
        <f t="shared" si="63"/>
        <v>0.535625152405705</v>
      </c>
      <c r="BD69" s="6">
        <f t="shared" si="51"/>
        <v>0.535625152405705</v>
      </c>
      <c r="BE69" s="6">
        <f t="shared" si="64"/>
        <v>1229.07880034818</v>
      </c>
      <c r="BF69" s="6">
        <f t="shared" si="52"/>
        <v>39.4692243224692</v>
      </c>
      <c r="BG69" s="10">
        <f t="shared" si="65"/>
        <v>2.99489224385106</v>
      </c>
      <c r="BH69" s="10">
        <f>SUM(BG$2:BG69)</f>
        <v>1189.60957602571</v>
      </c>
      <c r="BI69" s="11">
        <f t="shared" si="53"/>
        <v>0.0127747298875615</v>
      </c>
      <c r="BJ69" s="9">
        <f>$K$2</f>
        <v>0.0714285714285714</v>
      </c>
      <c r="BK69" s="12">
        <f t="shared" si="41"/>
        <v>0.178846218425862</v>
      </c>
    </row>
    <row r="70" spans="1:63">
      <c r="A70" s="5">
        <v>43909</v>
      </c>
      <c r="B70" s="9">
        <v>0</v>
      </c>
      <c r="C70" s="6">
        <f>B70*$Q$2*(1+J70-K70)</f>
        <v>0</v>
      </c>
      <c r="D70" s="6">
        <f t="shared" si="54"/>
        <v>25.6250408992158</v>
      </c>
      <c r="E70" s="6">
        <f t="shared" si="42"/>
        <v>25.6250408992158</v>
      </c>
      <c r="F70" s="6">
        <f t="shared" si="55"/>
        <v>2509.05567689975</v>
      </c>
      <c r="G70" s="6">
        <f t="shared" si="43"/>
        <v>398.152382681282</v>
      </c>
      <c r="H70" s="10">
        <f t="shared" si="56"/>
        <v>28.6559493678513</v>
      </c>
      <c r="I70" s="10">
        <f>SUM(H$2:H70)</f>
        <v>2110.90329421847</v>
      </c>
      <c r="J70" s="11">
        <f t="shared" si="44"/>
        <v>0.0638736494378077</v>
      </c>
      <c r="K70" s="9">
        <f>$K$2</f>
        <v>0.0714285714285714</v>
      </c>
      <c r="L70" s="12">
        <f t="shared" si="35"/>
        <v>0.894231092129308</v>
      </c>
      <c r="S70" s="9">
        <v>0</v>
      </c>
      <c r="T70" s="6">
        <f>S70*$Q$2*(1+AA70-AB70)</f>
        <v>0</v>
      </c>
      <c r="U70" s="6">
        <f t="shared" si="57"/>
        <v>7.75651208670847</v>
      </c>
      <c r="V70" s="6">
        <f t="shared" si="45"/>
        <v>7.75651208670847</v>
      </c>
      <c r="W70" s="6">
        <f t="shared" si="58"/>
        <v>1823.39659985616</v>
      </c>
      <c r="X70" s="6">
        <f t="shared" si="46"/>
        <v>168.844078208709</v>
      </c>
      <c r="Y70" s="10">
        <f t="shared" si="59"/>
        <v>12.3913512401539</v>
      </c>
      <c r="Z70" s="10">
        <f>SUM(Y$2:Y70)</f>
        <v>1654.55252164745</v>
      </c>
      <c r="AA70" s="11">
        <f t="shared" si="47"/>
        <v>0.0447115546064654</v>
      </c>
      <c r="AB70" s="9">
        <f>$K$2</f>
        <v>0.0714285714285714</v>
      </c>
      <c r="AC70" s="12">
        <f t="shared" si="39"/>
        <v>0.625961764490516</v>
      </c>
      <c r="AJ70" s="9">
        <v>0</v>
      </c>
      <c r="AK70" s="6">
        <f>AJ70*$Q$2*(1+AR70-AS70)</f>
        <v>0</v>
      </c>
      <c r="AL70" s="6">
        <f t="shared" si="60"/>
        <v>3.13908573406909</v>
      </c>
      <c r="AM70" s="6">
        <f t="shared" si="48"/>
        <v>3.13908573406909</v>
      </c>
      <c r="AN70" s="6">
        <f t="shared" si="61"/>
        <v>1548.89164655367</v>
      </c>
      <c r="AO70" s="6">
        <f t="shared" si="49"/>
        <v>94.4088143357162</v>
      </c>
      <c r="AP70" s="10">
        <f t="shared" si="62"/>
        <v>7.02074835397285</v>
      </c>
      <c r="AQ70" s="10">
        <f>SUM(AP$2:AP70)</f>
        <v>1454.48283221796</v>
      </c>
      <c r="AR70" s="11">
        <f t="shared" si="50"/>
        <v>0.0319368247189039</v>
      </c>
      <c r="AS70" s="9">
        <f>$K$2</f>
        <v>0.0714285714285714</v>
      </c>
      <c r="AT70" s="12">
        <f t="shared" si="40"/>
        <v>0.447115546064654</v>
      </c>
      <c r="BA70" s="9">
        <v>0</v>
      </c>
      <c r="BB70" s="6">
        <f>BA70*$Q$2*(1+BI70-BJ70)</f>
        <v>0</v>
      </c>
      <c r="BC70" s="6">
        <f t="shared" si="63"/>
        <v>0.504208679591119</v>
      </c>
      <c r="BD70" s="6">
        <f t="shared" si="51"/>
        <v>0.504208679591119</v>
      </c>
      <c r="BE70" s="6">
        <f t="shared" si="64"/>
        <v>1229.58300902777</v>
      </c>
      <c r="BF70" s="6">
        <f t="shared" si="52"/>
        <v>37.1542026933125</v>
      </c>
      <c r="BG70" s="10">
        <f t="shared" si="65"/>
        <v>2.8192303087478</v>
      </c>
      <c r="BH70" s="10">
        <f>SUM(BG$2:BG70)</f>
        <v>1192.42880633446</v>
      </c>
      <c r="BI70" s="11">
        <f t="shared" si="53"/>
        <v>0.0127747298875615</v>
      </c>
      <c r="BJ70" s="9">
        <f>$K$2</f>
        <v>0.0714285714285714</v>
      </c>
      <c r="BK70" s="12">
        <f t="shared" si="41"/>
        <v>0.178846218425862</v>
      </c>
    </row>
    <row r="71" spans="1:63">
      <c r="A71" s="5">
        <v>43910</v>
      </c>
      <c r="B71" s="6">
        <v>0</v>
      </c>
      <c r="C71" s="6">
        <f>B71*$Q$2*(1+J71-K71)</f>
        <v>0</v>
      </c>
      <c r="D71" s="6">
        <f t="shared" si="54"/>
        <v>25.4314457142121</v>
      </c>
      <c r="E71" s="6">
        <f t="shared" si="42"/>
        <v>25.4314457142121</v>
      </c>
      <c r="F71" s="6">
        <f t="shared" si="55"/>
        <v>2534.48712261396</v>
      </c>
      <c r="G71" s="6">
        <f t="shared" si="43"/>
        <v>395.144372489689</v>
      </c>
      <c r="H71" s="10">
        <f t="shared" si="56"/>
        <v>28.4394559058059</v>
      </c>
      <c r="I71" s="10">
        <f>SUM(H$2:H71)</f>
        <v>2139.34275012427</v>
      </c>
      <c r="J71" s="11">
        <f t="shared" si="44"/>
        <v>0.0638736494378077</v>
      </c>
      <c r="K71" s="9">
        <f>$K$2</f>
        <v>0.0714285714285714</v>
      </c>
      <c r="L71" s="12">
        <f t="shared" si="35"/>
        <v>0.894231092129308</v>
      </c>
      <c r="S71" s="6">
        <v>0</v>
      </c>
      <c r="T71" s="6">
        <f>S71*$Q$2*(1+AA71-AB71)</f>
        <v>0</v>
      </c>
      <c r="U71" s="6">
        <f t="shared" si="57"/>
        <v>7.54928122280701</v>
      </c>
      <c r="V71" s="6">
        <f t="shared" si="45"/>
        <v>7.54928122280701</v>
      </c>
      <c r="W71" s="6">
        <f t="shared" si="58"/>
        <v>1830.94588107897</v>
      </c>
      <c r="X71" s="6">
        <f t="shared" si="46"/>
        <v>164.333068130894</v>
      </c>
      <c r="Y71" s="10">
        <f t="shared" si="59"/>
        <v>12.0602913006221</v>
      </c>
      <c r="Z71" s="10">
        <f>SUM(Y$2:Y71)</f>
        <v>1666.61281294808</v>
      </c>
      <c r="AA71" s="11">
        <f t="shared" si="47"/>
        <v>0.0447115546064654</v>
      </c>
      <c r="AB71" s="9">
        <f>$K$2</f>
        <v>0.0714285714285714</v>
      </c>
      <c r="AC71" s="12">
        <f t="shared" si="39"/>
        <v>0.625961764490516</v>
      </c>
      <c r="AJ71" s="6">
        <v>0</v>
      </c>
      <c r="AK71" s="6">
        <f>AJ71*$Q$2*(1+AR71-AS71)</f>
        <v>0</v>
      </c>
      <c r="AL71" s="6">
        <f t="shared" si="60"/>
        <v>3.01511775535931</v>
      </c>
      <c r="AM71" s="6">
        <f t="shared" si="48"/>
        <v>3.01511775535931</v>
      </c>
      <c r="AN71" s="6">
        <f t="shared" si="61"/>
        <v>1551.90676430903</v>
      </c>
      <c r="AO71" s="6">
        <f t="shared" si="49"/>
        <v>90.6804453528102</v>
      </c>
      <c r="AP71" s="10">
        <f t="shared" si="62"/>
        <v>6.74348673826544</v>
      </c>
      <c r="AQ71" s="10">
        <f>SUM(AP$2:AP71)</f>
        <v>1461.22631895622</v>
      </c>
      <c r="AR71" s="11">
        <f t="shared" si="50"/>
        <v>0.0319368247189039</v>
      </c>
      <c r="AS71" s="9">
        <f>$K$2</f>
        <v>0.0714285714285714</v>
      </c>
      <c r="AT71" s="12">
        <f t="shared" si="40"/>
        <v>0.447115546064654</v>
      </c>
      <c r="BA71" s="6">
        <v>0</v>
      </c>
      <c r="BB71" s="6">
        <f>BA71*$Q$2*(1+BI71-BJ71)</f>
        <v>0</v>
      </c>
      <c r="BC71" s="6">
        <f t="shared" si="63"/>
        <v>0.474634903594779</v>
      </c>
      <c r="BD71" s="6">
        <f t="shared" si="51"/>
        <v>0.474634903594779</v>
      </c>
      <c r="BE71" s="6">
        <f t="shared" si="64"/>
        <v>1230.05764393136</v>
      </c>
      <c r="BF71" s="6">
        <f t="shared" si="52"/>
        <v>34.9749659759564</v>
      </c>
      <c r="BG71" s="10">
        <f t="shared" si="65"/>
        <v>2.65387162095089</v>
      </c>
      <c r="BH71" s="10">
        <f>SUM(BG$2:BG71)</f>
        <v>1195.08267795541</v>
      </c>
      <c r="BI71" s="11">
        <f t="shared" si="53"/>
        <v>0.0127747298875615</v>
      </c>
      <c r="BJ71" s="9">
        <f>$K$2</f>
        <v>0.0714285714285714</v>
      </c>
      <c r="BK71" s="12">
        <f t="shared" si="41"/>
        <v>0.178846218425862</v>
      </c>
    </row>
    <row r="72" spans="1:63">
      <c r="A72" s="5">
        <v>43911</v>
      </c>
      <c r="B72" s="9">
        <v>0</v>
      </c>
      <c r="C72" s="6">
        <f>B72*$Q$2*(1+J72-K72)</f>
        <v>0</v>
      </c>
      <c r="D72" s="6">
        <f t="shared" si="54"/>
        <v>25.2393131257289</v>
      </c>
      <c r="E72" s="6">
        <f t="shared" si="42"/>
        <v>25.2393131257289</v>
      </c>
      <c r="F72" s="6">
        <f t="shared" si="55"/>
        <v>2559.72643573969</v>
      </c>
      <c r="G72" s="6">
        <f t="shared" si="43"/>
        <v>392.15908758044</v>
      </c>
      <c r="H72" s="10">
        <f t="shared" si="56"/>
        <v>28.2245980349777</v>
      </c>
      <c r="I72" s="10">
        <f>SUM(H$2:H72)</f>
        <v>2167.56734815925</v>
      </c>
      <c r="J72" s="11">
        <f t="shared" si="44"/>
        <v>0.0638736494378077</v>
      </c>
      <c r="K72" s="9">
        <f>$K$2</f>
        <v>0.0714285714285714</v>
      </c>
      <c r="L72" s="12">
        <f t="shared" si="35"/>
        <v>0.894231092129308</v>
      </c>
      <c r="S72" s="9">
        <v>0</v>
      </c>
      <c r="T72" s="6">
        <f>S72*$Q$2*(1+AA72-AB72)</f>
        <v>0</v>
      </c>
      <c r="U72" s="6">
        <f t="shared" si="57"/>
        <v>7.34758694938246</v>
      </c>
      <c r="V72" s="6">
        <f t="shared" si="45"/>
        <v>7.34758694938246</v>
      </c>
      <c r="W72" s="6">
        <f t="shared" si="58"/>
        <v>1838.29346802835</v>
      </c>
      <c r="X72" s="6">
        <f t="shared" si="46"/>
        <v>159.942578785213</v>
      </c>
      <c r="Y72" s="10">
        <f t="shared" si="59"/>
        <v>11.7380762950639</v>
      </c>
      <c r="Z72" s="10">
        <f>SUM(Y$2:Y72)</f>
        <v>1678.35088924314</v>
      </c>
      <c r="AA72" s="11">
        <f t="shared" si="47"/>
        <v>0.0447115546064654</v>
      </c>
      <c r="AB72" s="9">
        <f>$K$2</f>
        <v>0.0714285714285714</v>
      </c>
      <c r="AC72" s="12">
        <f t="shared" si="39"/>
        <v>0.625961764490516</v>
      </c>
      <c r="AJ72" s="9">
        <v>0</v>
      </c>
      <c r="AK72" s="6">
        <f>AJ72*$Q$2*(1+AR72-AS72)</f>
        <v>0</v>
      </c>
      <c r="AL72" s="6">
        <f t="shared" si="60"/>
        <v>2.89604548866484</v>
      </c>
      <c r="AM72" s="6">
        <f t="shared" si="48"/>
        <v>2.89604548866484</v>
      </c>
      <c r="AN72" s="6">
        <f t="shared" si="61"/>
        <v>1554.8028097977</v>
      </c>
      <c r="AO72" s="6">
        <f t="shared" si="49"/>
        <v>87.0993161734173</v>
      </c>
      <c r="AP72" s="10">
        <f t="shared" si="62"/>
        <v>6.47717466805787</v>
      </c>
      <c r="AQ72" s="10">
        <f>SUM(AP$2:AP72)</f>
        <v>1467.70349362428</v>
      </c>
      <c r="AR72" s="11">
        <f t="shared" si="50"/>
        <v>0.0319368247189039</v>
      </c>
      <c r="AS72" s="9">
        <f>$K$2</f>
        <v>0.0714285714285714</v>
      </c>
      <c r="AT72" s="12">
        <f t="shared" si="40"/>
        <v>0.447115546064654</v>
      </c>
      <c r="BA72" s="9">
        <v>0</v>
      </c>
      <c r="BB72" s="6">
        <f>BA72*$Q$2*(1+BI72-BJ72)</f>
        <v>0</v>
      </c>
      <c r="BC72" s="6">
        <f t="shared" si="63"/>
        <v>0.446795743169498</v>
      </c>
      <c r="BD72" s="6">
        <f t="shared" si="51"/>
        <v>0.446795743169498</v>
      </c>
      <c r="BE72" s="6">
        <f t="shared" si="64"/>
        <v>1230.50443967453</v>
      </c>
      <c r="BF72" s="6">
        <f t="shared" si="52"/>
        <v>32.9235498637004</v>
      </c>
      <c r="BG72" s="10">
        <f t="shared" si="65"/>
        <v>2.49821185542545</v>
      </c>
      <c r="BH72" s="10">
        <f>SUM(BG$2:BG72)</f>
        <v>1197.58088981083</v>
      </c>
      <c r="BI72" s="11">
        <f t="shared" si="53"/>
        <v>0.0127747298875615</v>
      </c>
      <c r="BJ72" s="9">
        <f>$K$2</f>
        <v>0.0714285714285714</v>
      </c>
      <c r="BK72" s="12">
        <f t="shared" si="41"/>
        <v>0.178846218425862</v>
      </c>
    </row>
    <row r="73" spans="1:63">
      <c r="A73" s="5">
        <v>43912</v>
      </c>
      <c r="B73" s="6">
        <v>0</v>
      </c>
      <c r="C73" s="6">
        <f>B73*$Q$2*(1+J73-K73)</f>
        <v>0</v>
      </c>
      <c r="D73" s="6">
        <f t="shared" si="54"/>
        <v>25.0486320839636</v>
      </c>
      <c r="E73" s="6">
        <f t="shared" si="42"/>
        <v>25.0486320839636</v>
      </c>
      <c r="F73" s="6">
        <f t="shared" si="55"/>
        <v>2584.77506782366</v>
      </c>
      <c r="G73" s="6">
        <f t="shared" si="43"/>
        <v>389.196356265801</v>
      </c>
      <c r="H73" s="10">
        <f t="shared" si="56"/>
        <v>28.0113633986029</v>
      </c>
      <c r="I73" s="10">
        <f>SUM(H$2:H73)</f>
        <v>2195.57871155785</v>
      </c>
      <c r="J73" s="11">
        <f t="shared" si="44"/>
        <v>0.0638736494378077</v>
      </c>
      <c r="K73" s="9">
        <f>$K$2</f>
        <v>0.0714285714285714</v>
      </c>
      <c r="L73" s="12">
        <f t="shared" si="35"/>
        <v>0.894231092129308</v>
      </c>
      <c r="S73" s="6">
        <v>0</v>
      </c>
      <c r="T73" s="6">
        <f>S73*$Q$2*(1+AA73-AB73)</f>
        <v>0</v>
      </c>
      <c r="U73" s="6">
        <f t="shared" si="57"/>
        <v>7.15128134525393</v>
      </c>
      <c r="V73" s="6">
        <f t="shared" si="45"/>
        <v>7.15128134525393</v>
      </c>
      <c r="W73" s="6">
        <f t="shared" si="58"/>
        <v>1845.44474937361</v>
      </c>
      <c r="X73" s="6">
        <f t="shared" si="46"/>
        <v>155.669390217237</v>
      </c>
      <c r="Y73" s="10">
        <f t="shared" si="59"/>
        <v>11.4244699132295</v>
      </c>
      <c r="Z73" s="10">
        <f>SUM(Y$2:Y73)</f>
        <v>1689.77535915637</v>
      </c>
      <c r="AA73" s="11">
        <f t="shared" si="47"/>
        <v>0.0447115546064654</v>
      </c>
      <c r="AB73" s="9">
        <f>$K$2</f>
        <v>0.0714285714285714</v>
      </c>
      <c r="AC73" s="12">
        <f t="shared" si="39"/>
        <v>0.625961764490516</v>
      </c>
      <c r="AJ73" s="6">
        <v>0</v>
      </c>
      <c r="AK73" s="6">
        <f>AJ73*$Q$2*(1+AR73-AS73)</f>
        <v>0</v>
      </c>
      <c r="AL73" s="6">
        <f t="shared" si="60"/>
        <v>2.78167559376682</v>
      </c>
      <c r="AM73" s="6">
        <f t="shared" si="48"/>
        <v>2.78167559376682</v>
      </c>
      <c r="AN73" s="6">
        <f t="shared" si="61"/>
        <v>1557.58448539146</v>
      </c>
      <c r="AO73" s="6">
        <f t="shared" si="49"/>
        <v>83.6596120405113</v>
      </c>
      <c r="AP73" s="10">
        <f t="shared" si="62"/>
        <v>6.22137972667266</v>
      </c>
      <c r="AQ73" s="10">
        <f>SUM(AP$2:AP73)</f>
        <v>1473.92487335095</v>
      </c>
      <c r="AR73" s="11">
        <f t="shared" si="50"/>
        <v>0.0319368247189039</v>
      </c>
      <c r="AS73" s="9">
        <f>$K$2</f>
        <v>0.0714285714285714</v>
      </c>
      <c r="AT73" s="12">
        <f t="shared" si="40"/>
        <v>0.447115546064654</v>
      </c>
      <c r="BA73" s="6">
        <v>0</v>
      </c>
      <c r="BB73" s="6">
        <f>BA73*$Q$2*(1+BI73-BJ73)</f>
        <v>0</v>
      </c>
      <c r="BC73" s="6">
        <f t="shared" si="63"/>
        <v>0.420589456448436</v>
      </c>
      <c r="BD73" s="6">
        <f t="shared" si="51"/>
        <v>0.420589456448436</v>
      </c>
      <c r="BE73" s="6">
        <f t="shared" si="64"/>
        <v>1230.92502913098</v>
      </c>
      <c r="BF73" s="6">
        <f t="shared" si="52"/>
        <v>30.9924571870274</v>
      </c>
      <c r="BG73" s="10">
        <f t="shared" si="65"/>
        <v>2.35168213312145</v>
      </c>
      <c r="BH73" s="10">
        <f>SUM(BG$2:BG73)</f>
        <v>1199.93257194395</v>
      </c>
      <c r="BI73" s="11">
        <f t="shared" si="53"/>
        <v>0.0127747298875615</v>
      </c>
      <c r="BJ73" s="9">
        <f>$K$2</f>
        <v>0.0714285714285714</v>
      </c>
      <c r="BK73" s="12">
        <f t="shared" si="41"/>
        <v>0.178846218425862</v>
      </c>
    </row>
    <row r="74" spans="1:63">
      <c r="A74" s="5">
        <v>43913</v>
      </c>
      <c r="B74" s="9">
        <v>0</v>
      </c>
      <c r="C74" s="6">
        <f>B74*$Q$2*(1+J74-K74)</f>
        <v>0</v>
      </c>
      <c r="D74" s="6">
        <f t="shared" si="54"/>
        <v>24.8593916225939</v>
      </c>
      <c r="E74" s="6">
        <f t="shared" si="42"/>
        <v>24.8593916225939</v>
      </c>
      <c r="F74" s="6">
        <f t="shared" si="55"/>
        <v>2609.63445944625</v>
      </c>
      <c r="G74" s="6">
        <f t="shared" si="43"/>
        <v>386.256008155123</v>
      </c>
      <c r="H74" s="10">
        <f t="shared" si="56"/>
        <v>27.7997397332715</v>
      </c>
      <c r="I74" s="10">
        <f>SUM(H$2:H74)</f>
        <v>2223.37845129113</v>
      </c>
      <c r="J74" s="11">
        <f t="shared" si="44"/>
        <v>0.0638736494378077</v>
      </c>
      <c r="K74" s="9">
        <f>$K$2</f>
        <v>0.0714285714285714</v>
      </c>
      <c r="L74" s="12">
        <f t="shared" si="35"/>
        <v>0.894231092129308</v>
      </c>
      <c r="S74" s="9">
        <v>0</v>
      </c>
      <c r="T74" s="6">
        <f>S74*$Q$2*(1+AA74-AB74)</f>
        <v>0</v>
      </c>
      <c r="U74" s="6">
        <f t="shared" si="57"/>
        <v>6.96022044125316</v>
      </c>
      <c r="V74" s="6">
        <f t="shared" si="45"/>
        <v>6.96022044125316</v>
      </c>
      <c r="W74" s="6">
        <f t="shared" si="58"/>
        <v>1852.40496981486</v>
      </c>
      <c r="X74" s="6">
        <f t="shared" si="46"/>
        <v>151.510368500116</v>
      </c>
      <c r="Y74" s="10">
        <f t="shared" si="59"/>
        <v>11.1192421583741</v>
      </c>
      <c r="Z74" s="10">
        <f>SUM(Y$2:Y74)</f>
        <v>1700.89460131474</v>
      </c>
      <c r="AA74" s="11">
        <f t="shared" si="47"/>
        <v>0.0447115546064654</v>
      </c>
      <c r="AB74" s="9">
        <f>$K$2</f>
        <v>0.0714285714285714</v>
      </c>
      <c r="AC74" s="12">
        <f t="shared" si="39"/>
        <v>0.625961764490516</v>
      </c>
      <c r="AJ74" s="9">
        <v>0</v>
      </c>
      <c r="AK74" s="6">
        <f>AJ74*$Q$2*(1+AR74-AS74)</f>
        <v>0</v>
      </c>
      <c r="AL74" s="6">
        <f t="shared" si="60"/>
        <v>2.67182236578931</v>
      </c>
      <c r="AM74" s="6">
        <f t="shared" si="48"/>
        <v>2.67182236578931</v>
      </c>
      <c r="AN74" s="6">
        <f t="shared" si="61"/>
        <v>1560.25630775725</v>
      </c>
      <c r="AO74" s="6">
        <f t="shared" si="49"/>
        <v>80.3557478319783</v>
      </c>
      <c r="AP74" s="10">
        <f t="shared" si="62"/>
        <v>5.97568657432224</v>
      </c>
      <c r="AQ74" s="10">
        <f>SUM(AP$2:AP74)</f>
        <v>1479.90055992527</v>
      </c>
      <c r="AR74" s="11">
        <f t="shared" si="50"/>
        <v>0.0319368247189039</v>
      </c>
      <c r="AS74" s="9">
        <f>$K$2</f>
        <v>0.0714285714285714</v>
      </c>
      <c r="AT74" s="12">
        <f t="shared" si="40"/>
        <v>0.447115546064654</v>
      </c>
      <c r="BA74" s="9">
        <v>0</v>
      </c>
      <c r="BB74" s="6">
        <f>BA74*$Q$2*(1+BI74-BJ74)</f>
        <v>0</v>
      </c>
      <c r="BC74" s="6">
        <f t="shared" si="63"/>
        <v>0.395920269116091</v>
      </c>
      <c r="BD74" s="6">
        <f t="shared" si="51"/>
        <v>0.395920269116091</v>
      </c>
      <c r="BE74" s="6">
        <f t="shared" si="64"/>
        <v>1231.3209494001</v>
      </c>
      <c r="BF74" s="6">
        <f t="shared" si="52"/>
        <v>29.1746305142128</v>
      </c>
      <c r="BG74" s="10">
        <f t="shared" si="65"/>
        <v>2.21374694193053</v>
      </c>
      <c r="BH74" s="10">
        <f>SUM(BG$2:BG74)</f>
        <v>1202.14631888588</v>
      </c>
      <c r="BI74" s="11">
        <f t="shared" si="53"/>
        <v>0.0127747298875615</v>
      </c>
      <c r="BJ74" s="9">
        <f>$K$2</f>
        <v>0.0714285714285714</v>
      </c>
      <c r="BK74" s="12">
        <f t="shared" si="41"/>
        <v>0.178846218425862</v>
      </c>
    </row>
    <row r="75" spans="1:63">
      <c r="A75" s="5">
        <v>43914</v>
      </c>
      <c r="B75" s="6">
        <v>0</v>
      </c>
      <c r="C75" s="6">
        <f>B75*$Q$2*(1+J75-K75)</f>
        <v>0</v>
      </c>
      <c r="D75" s="6">
        <f t="shared" si="54"/>
        <v>24.6715808581473</v>
      </c>
      <c r="E75" s="6">
        <f t="shared" si="42"/>
        <v>24.6715808581473</v>
      </c>
      <c r="F75" s="6">
        <f t="shared" si="55"/>
        <v>2634.3060403044</v>
      </c>
      <c r="G75" s="6">
        <f t="shared" si="43"/>
        <v>383.337874145047</v>
      </c>
      <c r="H75" s="10">
        <f t="shared" si="56"/>
        <v>27.5897148682231</v>
      </c>
      <c r="I75" s="10">
        <f>SUM(H$2:H75)</f>
        <v>2250.96816615935</v>
      </c>
      <c r="J75" s="11">
        <f t="shared" si="44"/>
        <v>0.0638736494378077</v>
      </c>
      <c r="K75" s="9">
        <f>$K$2</f>
        <v>0.0714285714285714</v>
      </c>
      <c r="L75" s="12">
        <f t="shared" si="35"/>
        <v>0.894231092129308</v>
      </c>
      <c r="S75" s="6">
        <v>0</v>
      </c>
      <c r="T75" s="6">
        <f>S75*$Q$2*(1+AA75-AB75)</f>
        <v>0</v>
      </c>
      <c r="U75" s="6">
        <f t="shared" si="57"/>
        <v>6.77426411463863</v>
      </c>
      <c r="V75" s="6">
        <f t="shared" si="45"/>
        <v>6.77426411463863</v>
      </c>
      <c r="W75" s="6">
        <f t="shared" si="58"/>
        <v>1859.1792339295</v>
      </c>
      <c r="X75" s="6">
        <f t="shared" si="46"/>
        <v>147.462463436175</v>
      </c>
      <c r="Y75" s="10">
        <f t="shared" si="59"/>
        <v>10.8221691785797</v>
      </c>
      <c r="Z75" s="10">
        <f>SUM(Y$2:Y75)</f>
        <v>1711.71677049332</v>
      </c>
      <c r="AA75" s="11">
        <f t="shared" si="47"/>
        <v>0.0447115546064654</v>
      </c>
      <c r="AB75" s="9">
        <f>$K$2</f>
        <v>0.0714285714285714</v>
      </c>
      <c r="AC75" s="12">
        <f t="shared" si="39"/>
        <v>0.625961764490516</v>
      </c>
      <c r="AJ75" s="6">
        <v>0</v>
      </c>
      <c r="AK75" s="6">
        <f>AJ75*$Q$2*(1+AR75-AS75)</f>
        <v>0</v>
      </c>
      <c r="AL75" s="6">
        <f t="shared" si="60"/>
        <v>2.56630743366633</v>
      </c>
      <c r="AM75" s="6">
        <f t="shared" si="48"/>
        <v>2.56630743366633</v>
      </c>
      <c r="AN75" s="6">
        <f t="shared" si="61"/>
        <v>1562.82261519092</v>
      </c>
      <c r="AO75" s="6">
        <f t="shared" si="49"/>
        <v>77.1823589919318</v>
      </c>
      <c r="AP75" s="10">
        <f t="shared" si="62"/>
        <v>5.73969627371274</v>
      </c>
      <c r="AQ75" s="10">
        <f>SUM(AP$2:AP75)</f>
        <v>1485.64025619899</v>
      </c>
      <c r="AR75" s="11">
        <f t="shared" si="50"/>
        <v>0.0319368247189039</v>
      </c>
      <c r="AS75" s="9">
        <f>$K$2</f>
        <v>0.0714285714285714</v>
      </c>
      <c r="AT75" s="12">
        <f t="shared" si="40"/>
        <v>0.447115546064654</v>
      </c>
      <c r="BA75" s="6">
        <v>0</v>
      </c>
      <c r="BB75" s="6">
        <f>BA75*$Q$2*(1+BI75-BJ75)</f>
        <v>0</v>
      </c>
      <c r="BC75" s="6">
        <f t="shared" si="63"/>
        <v>0.37269802438848</v>
      </c>
      <c r="BD75" s="6">
        <f t="shared" si="51"/>
        <v>0.37269802438848</v>
      </c>
      <c r="BE75" s="6">
        <f t="shared" si="64"/>
        <v>1231.69364742449</v>
      </c>
      <c r="BF75" s="6">
        <f t="shared" si="52"/>
        <v>27.4634263590146</v>
      </c>
      <c r="BG75" s="10">
        <f t="shared" si="65"/>
        <v>2.08390217958663</v>
      </c>
      <c r="BH75" s="10">
        <f>SUM(BG$2:BG75)</f>
        <v>1204.23022106547</v>
      </c>
      <c r="BI75" s="11">
        <f t="shared" si="53"/>
        <v>0.0127747298875615</v>
      </c>
      <c r="BJ75" s="9">
        <f>$K$2</f>
        <v>0.0714285714285714</v>
      </c>
      <c r="BK75" s="12">
        <f t="shared" si="41"/>
        <v>0.178846218425862</v>
      </c>
    </row>
    <row r="76" spans="1:63">
      <c r="A76" s="5">
        <v>43915</v>
      </c>
      <c r="B76" s="9">
        <v>0</v>
      </c>
      <c r="C76" s="6">
        <f>B76*$Q$2*(1+J76-K76)</f>
        <v>0</v>
      </c>
      <c r="D76" s="6">
        <f t="shared" si="54"/>
        <v>24.4851889893752</v>
      </c>
      <c r="E76" s="6">
        <f t="shared" si="42"/>
        <v>24.4851889893752</v>
      </c>
      <c r="F76" s="6">
        <f t="shared" si="55"/>
        <v>2658.79122929377</v>
      </c>
      <c r="G76" s="6">
        <f t="shared" si="43"/>
        <v>380.441786409776</v>
      </c>
      <c r="H76" s="10">
        <f t="shared" si="56"/>
        <v>27.3812767246462</v>
      </c>
      <c r="I76" s="10">
        <f>SUM(H$2:H76)</f>
        <v>2278.349442884</v>
      </c>
      <c r="J76" s="11">
        <f t="shared" si="44"/>
        <v>0.0638736494378077</v>
      </c>
      <c r="K76" s="9">
        <f>$K$2</f>
        <v>0.0714285714285714</v>
      </c>
      <c r="L76" s="12">
        <f t="shared" si="35"/>
        <v>0.894231092129308</v>
      </c>
      <c r="S76" s="9">
        <v>0</v>
      </c>
      <c r="T76" s="6">
        <f>S76*$Q$2*(1+AA76-AB76)</f>
        <v>0</v>
      </c>
      <c r="U76" s="6">
        <f t="shared" si="57"/>
        <v>6.59327598633043</v>
      </c>
      <c r="V76" s="6">
        <f t="shared" si="45"/>
        <v>6.59327598633043</v>
      </c>
      <c r="W76" s="6">
        <f t="shared" si="58"/>
        <v>1865.77250991583</v>
      </c>
      <c r="X76" s="6">
        <f t="shared" si="46"/>
        <v>143.522706319921</v>
      </c>
      <c r="Y76" s="10">
        <f t="shared" si="59"/>
        <v>10.5330331025839</v>
      </c>
      <c r="Z76" s="10">
        <f>SUM(Y$2:Y76)</f>
        <v>1722.24980359591</v>
      </c>
      <c r="AA76" s="11">
        <f t="shared" si="47"/>
        <v>0.0447115546064654</v>
      </c>
      <c r="AB76" s="9">
        <f>$K$2</f>
        <v>0.0714285714285714</v>
      </c>
      <c r="AC76" s="12">
        <f t="shared" si="39"/>
        <v>0.625961764490516</v>
      </c>
      <c r="AJ76" s="9">
        <v>0</v>
      </c>
      <c r="AK76" s="6">
        <f>AJ76*$Q$2*(1+AR76-AS76)</f>
        <v>0</v>
      </c>
      <c r="AL76" s="6">
        <f t="shared" si="60"/>
        <v>2.46495947051684</v>
      </c>
      <c r="AM76" s="6">
        <f t="shared" si="48"/>
        <v>2.46495947051684</v>
      </c>
      <c r="AN76" s="6">
        <f t="shared" si="61"/>
        <v>1565.28757466144</v>
      </c>
      <c r="AO76" s="6">
        <f t="shared" si="49"/>
        <v>74.1342928201677</v>
      </c>
      <c r="AP76" s="10">
        <f t="shared" si="62"/>
        <v>5.51302564228084</v>
      </c>
      <c r="AQ76" s="10">
        <f>SUM(AP$2:AP76)</f>
        <v>1491.15328184127</v>
      </c>
      <c r="AR76" s="11">
        <f t="shared" si="50"/>
        <v>0.0319368247189039</v>
      </c>
      <c r="AS76" s="9">
        <f>$K$2</f>
        <v>0.0714285714285714</v>
      </c>
      <c r="AT76" s="12">
        <f t="shared" si="40"/>
        <v>0.447115546064654</v>
      </c>
      <c r="BA76" s="9">
        <v>0</v>
      </c>
      <c r="BB76" s="6">
        <f>BA76*$Q$2*(1+BI76-BJ76)</f>
        <v>0</v>
      </c>
      <c r="BC76" s="6">
        <f t="shared" si="63"/>
        <v>0.35083785352335</v>
      </c>
      <c r="BD76" s="6">
        <f t="shared" si="51"/>
        <v>0.35083785352335</v>
      </c>
      <c r="BE76" s="6">
        <f t="shared" si="64"/>
        <v>1232.04448527801</v>
      </c>
      <c r="BF76" s="6">
        <f t="shared" si="52"/>
        <v>25.8525909011798</v>
      </c>
      <c r="BG76" s="10">
        <f t="shared" si="65"/>
        <v>1.96167331135819</v>
      </c>
      <c r="BH76" s="10">
        <f>SUM(BG$2:BG76)</f>
        <v>1206.19189437683</v>
      </c>
      <c r="BI76" s="11">
        <f t="shared" si="53"/>
        <v>0.0127747298875615</v>
      </c>
      <c r="BJ76" s="9">
        <f>$K$2</f>
        <v>0.0714285714285714</v>
      </c>
      <c r="BK76" s="12">
        <f t="shared" si="41"/>
        <v>0.178846218425862</v>
      </c>
    </row>
    <row r="77" spans="1:63">
      <c r="A77" s="5">
        <v>43916</v>
      </c>
      <c r="B77" s="6">
        <v>0</v>
      </c>
      <c r="C77" s="6">
        <f>B77*$Q$2*(1+J77-K77)</f>
        <v>0</v>
      </c>
      <c r="D77" s="6">
        <f t="shared" si="54"/>
        <v>24.3002052966314</v>
      </c>
      <c r="E77" s="6">
        <f t="shared" si="42"/>
        <v>24.3002052966314</v>
      </c>
      <c r="F77" s="6">
        <f t="shared" si="55"/>
        <v>2683.0914345904</v>
      </c>
      <c r="G77" s="6">
        <f t="shared" si="43"/>
        <v>377.567578391423</v>
      </c>
      <c r="H77" s="10">
        <f t="shared" si="56"/>
        <v>27.174413314984</v>
      </c>
      <c r="I77" s="10">
        <f>SUM(H$2:H77)</f>
        <v>2305.52385619898</v>
      </c>
      <c r="J77" s="11">
        <f t="shared" si="44"/>
        <v>0.0638736494378077</v>
      </c>
      <c r="K77" s="9">
        <f>$K$2</f>
        <v>0.0714285714285714</v>
      </c>
      <c r="L77" s="12">
        <f t="shared" si="35"/>
        <v>0.894231092129308</v>
      </c>
      <c r="S77" s="6">
        <v>0</v>
      </c>
      <c r="T77" s="6">
        <f>S77*$Q$2*(1+AA77-AB77)</f>
        <v>0</v>
      </c>
      <c r="U77" s="6">
        <f t="shared" si="57"/>
        <v>6.41712332089085</v>
      </c>
      <c r="V77" s="6">
        <f t="shared" si="45"/>
        <v>6.41712332089085</v>
      </c>
      <c r="W77" s="6">
        <f t="shared" si="58"/>
        <v>1872.18963323672</v>
      </c>
      <c r="X77" s="6">
        <f t="shared" si="46"/>
        <v>139.688207760817</v>
      </c>
      <c r="Y77" s="10">
        <f t="shared" si="59"/>
        <v>10.2516218799944</v>
      </c>
      <c r="Z77" s="10">
        <f>SUM(Y$2:Y77)</f>
        <v>1732.5014254759</v>
      </c>
      <c r="AA77" s="11">
        <f t="shared" si="47"/>
        <v>0.0447115546064654</v>
      </c>
      <c r="AB77" s="9">
        <f>$K$2</f>
        <v>0.0714285714285714</v>
      </c>
      <c r="AC77" s="12">
        <f t="shared" si="39"/>
        <v>0.625961764490516</v>
      </c>
      <c r="AJ77" s="6">
        <v>0</v>
      </c>
      <c r="AK77" s="6">
        <f>AJ77*$Q$2*(1+AR77-AS77)</f>
        <v>0</v>
      </c>
      <c r="AL77" s="6">
        <f t="shared" si="60"/>
        <v>2.36761391545759</v>
      </c>
      <c r="AM77" s="6">
        <f t="shared" si="48"/>
        <v>2.36761391545759</v>
      </c>
      <c r="AN77" s="6">
        <f t="shared" si="61"/>
        <v>1567.65518857689</v>
      </c>
      <c r="AO77" s="6">
        <f t="shared" si="49"/>
        <v>71.2066001056135</v>
      </c>
      <c r="AP77" s="10">
        <f t="shared" si="62"/>
        <v>5.29530663001198</v>
      </c>
      <c r="AQ77" s="10">
        <f>SUM(AP$2:AP77)</f>
        <v>1496.44858847128</v>
      </c>
      <c r="AR77" s="11">
        <f t="shared" si="50"/>
        <v>0.0319368247189039</v>
      </c>
      <c r="AS77" s="9">
        <f>$K$2</f>
        <v>0.0714285714285714</v>
      </c>
      <c r="AT77" s="12">
        <f t="shared" si="40"/>
        <v>0.447115546064654</v>
      </c>
      <c r="BA77" s="6">
        <v>0</v>
      </c>
      <c r="BB77" s="6">
        <f>BA77*$Q$2*(1+BI77-BJ77)</f>
        <v>0</v>
      </c>
      <c r="BC77" s="6">
        <f t="shared" si="63"/>
        <v>0.330259865656204</v>
      </c>
      <c r="BD77" s="6">
        <f t="shared" si="51"/>
        <v>0.330259865656204</v>
      </c>
      <c r="BE77" s="6">
        <f t="shared" si="64"/>
        <v>1232.37474514367</v>
      </c>
      <c r="BF77" s="6">
        <f t="shared" si="52"/>
        <v>24.3362371310375</v>
      </c>
      <c r="BG77" s="10">
        <f t="shared" si="65"/>
        <v>1.84661363579856</v>
      </c>
      <c r="BH77" s="10">
        <f>SUM(BG$2:BG77)</f>
        <v>1208.03850801263</v>
      </c>
      <c r="BI77" s="11">
        <f t="shared" si="53"/>
        <v>0.0127747298875615</v>
      </c>
      <c r="BJ77" s="9">
        <f>$K$2</f>
        <v>0.0714285714285714</v>
      </c>
      <c r="BK77" s="12">
        <f t="shared" si="41"/>
        <v>0.178846218425862</v>
      </c>
    </row>
    <row r="78" spans="1:63">
      <c r="A78" s="5">
        <v>43917</v>
      </c>
      <c r="B78" s="9">
        <v>0</v>
      </c>
      <c r="C78" s="6">
        <f>B78*$Q$2*(1+J78-K78)</f>
        <v>0</v>
      </c>
      <c r="D78" s="6">
        <f t="shared" si="54"/>
        <v>24.1166191412558</v>
      </c>
      <c r="E78" s="6">
        <f t="shared" si="42"/>
        <v>24.1166191412558</v>
      </c>
      <c r="F78" s="6">
        <f t="shared" si="55"/>
        <v>2707.20805373166</v>
      </c>
      <c r="G78" s="6">
        <f t="shared" si="43"/>
        <v>374.715084790435</v>
      </c>
      <c r="H78" s="10">
        <f t="shared" si="56"/>
        <v>26.9691127422445</v>
      </c>
      <c r="I78" s="10">
        <f>SUM(H$2:H78)</f>
        <v>2332.49296894122</v>
      </c>
      <c r="J78" s="11">
        <f t="shared" si="44"/>
        <v>0.0638736494378077</v>
      </c>
      <c r="K78" s="9">
        <f>$K$2</f>
        <v>0.0714285714285714</v>
      </c>
      <c r="L78" s="12">
        <f t="shared" si="35"/>
        <v>0.894231092129308</v>
      </c>
      <c r="S78" s="9">
        <v>0</v>
      </c>
      <c r="T78" s="6">
        <f>S78*$Q$2*(1+AA78-AB78)</f>
        <v>0</v>
      </c>
      <c r="U78" s="6">
        <f t="shared" si="57"/>
        <v>6.24567692917707</v>
      </c>
      <c r="V78" s="6">
        <f t="shared" si="45"/>
        <v>6.24567692917707</v>
      </c>
      <c r="W78" s="6">
        <f t="shared" si="58"/>
        <v>1878.4353101659</v>
      </c>
      <c r="X78" s="6">
        <f t="shared" si="46"/>
        <v>135.956155564222</v>
      </c>
      <c r="Y78" s="10">
        <f t="shared" si="59"/>
        <v>9.97772912577268</v>
      </c>
      <c r="Z78" s="10">
        <f>SUM(Y$2:Y78)</f>
        <v>1742.47915460167</v>
      </c>
      <c r="AA78" s="11">
        <f t="shared" si="47"/>
        <v>0.0447115546064654</v>
      </c>
      <c r="AB78" s="9">
        <f>$K$2</f>
        <v>0.0714285714285714</v>
      </c>
      <c r="AC78" s="12">
        <f t="shared" si="39"/>
        <v>0.625961764490516</v>
      </c>
      <c r="AJ78" s="9">
        <v>0</v>
      </c>
      <c r="AK78" s="6">
        <f>AJ78*$Q$2*(1+AR78-AS78)</f>
        <v>0</v>
      </c>
      <c r="AL78" s="6">
        <f t="shared" si="60"/>
        <v>2.27411270640206</v>
      </c>
      <c r="AM78" s="6">
        <f t="shared" si="48"/>
        <v>2.27411270640206</v>
      </c>
      <c r="AN78" s="6">
        <f t="shared" si="61"/>
        <v>1569.9293012833</v>
      </c>
      <c r="AO78" s="6">
        <f t="shared" si="49"/>
        <v>68.3945270901861</v>
      </c>
      <c r="AP78" s="10">
        <f t="shared" si="62"/>
        <v>5.08618572182953</v>
      </c>
      <c r="AQ78" s="10">
        <f>SUM(AP$2:AP78)</f>
        <v>1501.53477419311</v>
      </c>
      <c r="AR78" s="11">
        <f t="shared" si="50"/>
        <v>0.0319368247189039</v>
      </c>
      <c r="AS78" s="9">
        <f>$K$2</f>
        <v>0.0714285714285714</v>
      </c>
      <c r="AT78" s="12">
        <f t="shared" si="40"/>
        <v>0.447115546064654</v>
      </c>
      <c r="BA78" s="9">
        <v>0</v>
      </c>
      <c r="BB78" s="6">
        <f>BA78*$Q$2*(1+BI78-BJ78)</f>
        <v>0</v>
      </c>
      <c r="BC78" s="6">
        <f t="shared" si="63"/>
        <v>0.31088885582865</v>
      </c>
      <c r="BD78" s="6">
        <f t="shared" si="51"/>
        <v>0.31088885582865</v>
      </c>
      <c r="BE78" s="6">
        <f t="shared" si="64"/>
        <v>1232.68563399949</v>
      </c>
      <c r="BF78" s="6">
        <f t="shared" si="52"/>
        <v>22.908823334649</v>
      </c>
      <c r="BG78" s="10">
        <f t="shared" si="65"/>
        <v>1.73830265221696</v>
      </c>
      <c r="BH78" s="10">
        <f>SUM(BG$2:BG78)</f>
        <v>1209.77681066485</v>
      </c>
      <c r="BI78" s="11">
        <f t="shared" si="53"/>
        <v>0.0127747298875615</v>
      </c>
      <c r="BJ78" s="9">
        <f>$K$2</f>
        <v>0.0714285714285714</v>
      </c>
      <c r="BK78" s="12">
        <f t="shared" si="41"/>
        <v>0.178846218425862</v>
      </c>
    </row>
    <row r="79" spans="1:63">
      <c r="A79" s="5">
        <v>43918</v>
      </c>
      <c r="B79" s="6">
        <v>0</v>
      </c>
      <c r="C79" s="6">
        <f>B79*$Q$2*(1+J79-K79)</f>
        <v>0</v>
      </c>
      <c r="D79" s="6">
        <f t="shared" si="54"/>
        <v>23.9344199649626</v>
      </c>
      <c r="E79" s="6">
        <f t="shared" si="42"/>
        <v>23.9344199649626</v>
      </c>
      <c r="F79" s="6">
        <f t="shared" si="55"/>
        <v>2731.14247369662</v>
      </c>
      <c r="G79" s="6">
        <f t="shared" si="43"/>
        <v>371.884141556081</v>
      </c>
      <c r="H79" s="10">
        <f t="shared" si="56"/>
        <v>26.7653631993168</v>
      </c>
      <c r="I79" s="10">
        <f>SUM(H$2:H79)</f>
        <v>2359.25833214054</v>
      </c>
      <c r="J79" s="11">
        <f t="shared" si="44"/>
        <v>0.0638736494378077</v>
      </c>
      <c r="K79" s="9">
        <f>$K$2</f>
        <v>0.0714285714285714</v>
      </c>
      <c r="L79" s="12">
        <f t="shared" si="35"/>
        <v>0.894231092129308</v>
      </c>
      <c r="S79" s="6">
        <v>0</v>
      </c>
      <c r="T79" s="6">
        <f>S79*$Q$2*(1+AA79-AB79)</f>
        <v>0</v>
      </c>
      <c r="U79" s="6">
        <f t="shared" si="57"/>
        <v>6.07881107359481</v>
      </c>
      <c r="V79" s="6">
        <f t="shared" si="45"/>
        <v>6.07881107359481</v>
      </c>
      <c r="W79" s="6">
        <f t="shared" si="58"/>
        <v>1884.51412123949</v>
      </c>
      <c r="X79" s="6">
        <f t="shared" si="46"/>
        <v>132.323812668944</v>
      </c>
      <c r="Y79" s="10">
        <f t="shared" si="59"/>
        <v>9.711153968873</v>
      </c>
      <c r="Z79" s="10">
        <f>SUM(Y$2:Y79)</f>
        <v>1752.19030857055</v>
      </c>
      <c r="AA79" s="11">
        <f t="shared" si="47"/>
        <v>0.0447115546064654</v>
      </c>
      <c r="AB79" s="9">
        <f>$K$2</f>
        <v>0.0714285714285714</v>
      </c>
      <c r="AC79" s="12">
        <f t="shared" si="39"/>
        <v>0.625961764490516</v>
      </c>
      <c r="AJ79" s="6">
        <v>0</v>
      </c>
      <c r="AK79" s="6">
        <f>AJ79*$Q$2*(1+AR79-AS79)</f>
        <v>0</v>
      </c>
      <c r="AL79" s="6">
        <f t="shared" si="60"/>
        <v>2.1843040234116</v>
      </c>
      <c r="AM79" s="6">
        <f t="shared" si="48"/>
        <v>2.1843040234116</v>
      </c>
      <c r="AN79" s="6">
        <f t="shared" si="61"/>
        <v>1572.11360530671</v>
      </c>
      <c r="AO79" s="6">
        <f t="shared" si="49"/>
        <v>65.6935077500129</v>
      </c>
      <c r="AP79" s="10">
        <f t="shared" si="62"/>
        <v>4.88532336358472</v>
      </c>
      <c r="AQ79" s="10">
        <f>SUM(AP$2:AP79)</f>
        <v>1506.42009755669</v>
      </c>
      <c r="AR79" s="11">
        <f t="shared" si="50"/>
        <v>0.0319368247189039</v>
      </c>
      <c r="AS79" s="9">
        <f>$K$2</f>
        <v>0.0714285714285714</v>
      </c>
      <c r="AT79" s="12">
        <f t="shared" si="40"/>
        <v>0.447115546064654</v>
      </c>
      <c r="BA79" s="6">
        <v>0</v>
      </c>
      <c r="BB79" s="6">
        <f>BA79*$Q$2*(1+BI79-BJ79)</f>
        <v>0</v>
      </c>
      <c r="BC79" s="6">
        <f t="shared" si="63"/>
        <v>0.292654030142008</v>
      </c>
      <c r="BD79" s="6">
        <f t="shared" si="51"/>
        <v>0.292654030142008</v>
      </c>
      <c r="BE79" s="6">
        <f t="shared" si="64"/>
        <v>1232.97828802964</v>
      </c>
      <c r="BF79" s="6">
        <f t="shared" si="52"/>
        <v>21.5651328408876</v>
      </c>
      <c r="BG79" s="10">
        <f t="shared" si="65"/>
        <v>1.6363445239035</v>
      </c>
      <c r="BH79" s="10">
        <f>SUM(BG$2:BG79)</f>
        <v>1211.41315518875</v>
      </c>
      <c r="BI79" s="11">
        <f t="shared" si="53"/>
        <v>0.0127747298875615</v>
      </c>
      <c r="BJ79" s="9">
        <f>$K$2</f>
        <v>0.0714285714285714</v>
      </c>
      <c r="BK79" s="12">
        <f t="shared" si="41"/>
        <v>0.178846218425862</v>
      </c>
    </row>
    <row r="80" spans="1:63">
      <c r="A80" s="5">
        <v>43919</v>
      </c>
      <c r="B80" s="9">
        <v>0</v>
      </c>
      <c r="C80" s="6">
        <f>B80*$Q$2*(1+J80-K80)</f>
        <v>0</v>
      </c>
      <c r="D80" s="6">
        <f t="shared" si="54"/>
        <v>23.7535972892332</v>
      </c>
      <c r="E80" s="6">
        <f t="shared" si="42"/>
        <v>23.7535972892332</v>
      </c>
      <c r="F80" s="6">
        <f t="shared" si="55"/>
        <v>2754.89607098585</v>
      </c>
      <c r="G80" s="6">
        <f t="shared" si="43"/>
        <v>369.074585877023</v>
      </c>
      <c r="H80" s="10">
        <f t="shared" si="56"/>
        <v>26.5631529682915</v>
      </c>
      <c r="I80" s="10">
        <f>SUM(H$2:H80)</f>
        <v>2385.82148510883</v>
      </c>
      <c r="J80" s="11">
        <f t="shared" si="44"/>
        <v>0.0638736494378077</v>
      </c>
      <c r="K80" s="9">
        <f>$K$2</f>
        <v>0.0714285714285714</v>
      </c>
      <c r="L80" s="12">
        <f t="shared" si="35"/>
        <v>0.894231092129308</v>
      </c>
      <c r="S80" s="9">
        <v>0</v>
      </c>
      <c r="T80" s="6">
        <f>S80*$Q$2*(1+AA80-AB80)</f>
        <v>0</v>
      </c>
      <c r="U80" s="6">
        <f t="shared" si="57"/>
        <v>5.91640337588317</v>
      </c>
      <c r="V80" s="6">
        <f t="shared" si="45"/>
        <v>5.91640337588317</v>
      </c>
      <c r="W80" s="6">
        <f t="shared" si="58"/>
        <v>1890.43052461537</v>
      </c>
      <c r="X80" s="6">
        <f t="shared" si="46"/>
        <v>128.788515139902</v>
      </c>
      <c r="Y80" s="10">
        <f t="shared" si="59"/>
        <v>9.45170090492455</v>
      </c>
      <c r="Z80" s="10">
        <f>SUM(Y$2:Y80)</f>
        <v>1761.64200947547</v>
      </c>
      <c r="AA80" s="11">
        <f t="shared" si="47"/>
        <v>0.0447115546064654</v>
      </c>
      <c r="AB80" s="9">
        <f>$K$2</f>
        <v>0.0714285714285714</v>
      </c>
      <c r="AC80" s="12">
        <f t="shared" si="39"/>
        <v>0.625961764490516</v>
      </c>
      <c r="AJ80" s="9">
        <v>0</v>
      </c>
      <c r="AK80" s="6">
        <f>AJ80*$Q$2*(1+AR80-AS80)</f>
        <v>0</v>
      </c>
      <c r="AL80" s="6">
        <f t="shared" si="60"/>
        <v>2.09804204218212</v>
      </c>
      <c r="AM80" s="6">
        <f t="shared" si="48"/>
        <v>2.09804204218212</v>
      </c>
      <c r="AN80" s="6">
        <f t="shared" si="61"/>
        <v>1574.21164734889</v>
      </c>
      <c r="AO80" s="6">
        <f t="shared" si="49"/>
        <v>63.09915638148</v>
      </c>
      <c r="AP80" s="10">
        <f t="shared" si="62"/>
        <v>4.69239341071521</v>
      </c>
      <c r="AQ80" s="10">
        <f>SUM(AP$2:AP80)</f>
        <v>1511.11249096741</v>
      </c>
      <c r="AR80" s="11">
        <f t="shared" si="50"/>
        <v>0.0319368247189039</v>
      </c>
      <c r="AS80" s="9">
        <f>$K$2</f>
        <v>0.0714285714285714</v>
      </c>
      <c r="AT80" s="12">
        <f t="shared" si="40"/>
        <v>0.447115546064654</v>
      </c>
      <c r="BA80" s="9">
        <v>0</v>
      </c>
      <c r="BB80" s="6">
        <f>BA80*$Q$2*(1+BI80-BJ80)</f>
        <v>0</v>
      </c>
      <c r="BC80" s="6">
        <f t="shared" si="63"/>
        <v>0.275488747031722</v>
      </c>
      <c r="BD80" s="6">
        <f t="shared" si="51"/>
        <v>0.275488747031722</v>
      </c>
      <c r="BE80" s="6">
        <f t="shared" si="64"/>
        <v>1233.25377677667</v>
      </c>
      <c r="BF80" s="6">
        <f t="shared" si="52"/>
        <v>20.3002549564274</v>
      </c>
      <c r="BG80" s="10">
        <f t="shared" si="65"/>
        <v>1.54036663149197</v>
      </c>
      <c r="BH80" s="10">
        <f>SUM(BG$2:BG80)</f>
        <v>1212.95352182024</v>
      </c>
      <c r="BI80" s="11">
        <f t="shared" si="53"/>
        <v>0.0127747298875615</v>
      </c>
      <c r="BJ80" s="9">
        <f>$K$2</f>
        <v>0.0714285714285714</v>
      </c>
      <c r="BK80" s="12">
        <f t="shared" si="41"/>
        <v>0.178846218425862</v>
      </c>
    </row>
    <row r="81" spans="1:63">
      <c r="A81" s="5">
        <v>43920</v>
      </c>
      <c r="B81" s="6">
        <v>0</v>
      </c>
      <c r="C81" s="6">
        <f>B81*$Q$2*(1+J81-K81)</f>
        <v>0</v>
      </c>
      <c r="D81" s="6">
        <f t="shared" si="54"/>
        <v>23.574140714713</v>
      </c>
      <c r="E81" s="6">
        <f t="shared" si="42"/>
        <v>23.574140714713</v>
      </c>
      <c r="F81" s="6">
        <f t="shared" si="55"/>
        <v>2778.47021170057</v>
      </c>
      <c r="G81" s="6">
        <f t="shared" si="43"/>
        <v>366.286256171948</v>
      </c>
      <c r="H81" s="10">
        <f t="shared" si="56"/>
        <v>26.3624704197873</v>
      </c>
      <c r="I81" s="10">
        <f>SUM(H$2:H81)</f>
        <v>2412.18395552862</v>
      </c>
      <c r="J81" s="11">
        <f t="shared" si="44"/>
        <v>0.0638736494378077</v>
      </c>
      <c r="K81" s="9">
        <f>$K$2</f>
        <v>0.0714285714285714</v>
      </c>
      <c r="L81" s="12">
        <f t="shared" si="35"/>
        <v>0.894231092129308</v>
      </c>
      <c r="S81" s="6">
        <v>0</v>
      </c>
      <c r="T81" s="6">
        <f>S81*$Q$2*(1+AA81-AB81)</f>
        <v>0</v>
      </c>
      <c r="U81" s="6">
        <f t="shared" si="57"/>
        <v>5.75833472736334</v>
      </c>
      <c r="V81" s="6">
        <f t="shared" si="45"/>
        <v>5.75833472736334</v>
      </c>
      <c r="W81" s="6">
        <f t="shared" si="58"/>
        <v>1896.18885934274</v>
      </c>
      <c r="X81" s="6">
        <f t="shared" si="46"/>
        <v>125.347670214415</v>
      </c>
      <c r="Y81" s="10">
        <f t="shared" si="59"/>
        <v>9.19917965285016</v>
      </c>
      <c r="Z81" s="10">
        <f>SUM(Y$2:Y81)</f>
        <v>1770.84118912832</v>
      </c>
      <c r="AA81" s="11">
        <f t="shared" si="47"/>
        <v>0.0447115546064654</v>
      </c>
      <c r="AB81" s="9">
        <f>$K$2</f>
        <v>0.0714285714285714</v>
      </c>
      <c r="AC81" s="12">
        <f t="shared" si="39"/>
        <v>0.625961764490516</v>
      </c>
      <c r="AJ81" s="6">
        <v>0</v>
      </c>
      <c r="AK81" s="6">
        <f>AJ81*$Q$2*(1+AR81-AS81)</f>
        <v>0</v>
      </c>
      <c r="AL81" s="6">
        <f t="shared" si="60"/>
        <v>2.01518669726603</v>
      </c>
      <c r="AM81" s="6">
        <f t="shared" si="48"/>
        <v>2.01518669726603</v>
      </c>
      <c r="AN81" s="6">
        <f t="shared" si="61"/>
        <v>1576.22683404616</v>
      </c>
      <c r="AO81" s="6">
        <f t="shared" si="49"/>
        <v>60.6072604800688</v>
      </c>
      <c r="AP81" s="10">
        <f t="shared" si="62"/>
        <v>4.50708259867715</v>
      </c>
      <c r="AQ81" s="10">
        <f>SUM(AP$2:AP81)</f>
        <v>1515.61957356609</v>
      </c>
      <c r="AR81" s="11">
        <f t="shared" si="50"/>
        <v>0.0319368247189039</v>
      </c>
      <c r="AS81" s="9">
        <f>$K$2</f>
        <v>0.0714285714285714</v>
      </c>
      <c r="AT81" s="12">
        <f t="shared" si="40"/>
        <v>0.447115546064654</v>
      </c>
      <c r="BA81" s="6">
        <v>0</v>
      </c>
      <c r="BB81" s="6">
        <f>BA81*$Q$2*(1+BI81-BJ81)</f>
        <v>0</v>
      </c>
      <c r="BC81" s="6">
        <f t="shared" si="63"/>
        <v>0.259330273716992</v>
      </c>
      <c r="BD81" s="6">
        <f t="shared" si="51"/>
        <v>0.259330273716992</v>
      </c>
      <c r="BE81" s="6">
        <f t="shared" si="64"/>
        <v>1233.51310705038</v>
      </c>
      <c r="BF81" s="6">
        <f t="shared" si="52"/>
        <v>19.1095670189711</v>
      </c>
      <c r="BG81" s="10">
        <f t="shared" si="65"/>
        <v>1.45001821117338</v>
      </c>
      <c r="BH81" s="10">
        <f>SUM(BG$2:BG81)</f>
        <v>1214.40354003141</v>
      </c>
      <c r="BI81" s="11">
        <f t="shared" si="53"/>
        <v>0.0127747298875615</v>
      </c>
      <c r="BJ81" s="9">
        <f>$K$2</f>
        <v>0.0714285714285714</v>
      </c>
      <c r="BK81" s="12">
        <f t="shared" si="41"/>
        <v>0.178846218425862</v>
      </c>
    </row>
    <row r="82" spans="1:63">
      <c r="A82" s="5">
        <v>43921</v>
      </c>
      <c r="B82" s="9">
        <v>0</v>
      </c>
      <c r="C82" s="6">
        <f>B82*$Q$2*(1+J82-K82)</f>
        <v>0</v>
      </c>
      <c r="D82" s="6">
        <f t="shared" si="54"/>
        <v>23.3960399206141</v>
      </c>
      <c r="E82" s="6">
        <f t="shared" si="42"/>
        <v>23.3960399206141</v>
      </c>
      <c r="F82" s="6">
        <f t="shared" si="55"/>
        <v>2801.86625162118</v>
      </c>
      <c r="G82" s="6">
        <f t="shared" si="43"/>
        <v>363.51899208028</v>
      </c>
      <c r="H82" s="10">
        <f t="shared" si="56"/>
        <v>26.163304012282</v>
      </c>
      <c r="I82" s="10">
        <f>SUM(H$2:H82)</f>
        <v>2438.3472595409</v>
      </c>
      <c r="J82" s="11">
        <f t="shared" si="44"/>
        <v>0.0638736494378077</v>
      </c>
      <c r="K82" s="9">
        <f>$K$2</f>
        <v>0.0714285714285714</v>
      </c>
      <c r="L82" s="12">
        <f t="shared" si="35"/>
        <v>0.894231092129308</v>
      </c>
      <c r="S82" s="9">
        <v>0</v>
      </c>
      <c r="T82" s="6">
        <f>S82*$Q$2*(1+AA82-AB82)</f>
        <v>0</v>
      </c>
      <c r="U82" s="6">
        <f t="shared" si="57"/>
        <v>5.60448920158505</v>
      </c>
      <c r="V82" s="6">
        <f t="shared" si="45"/>
        <v>5.60448920158505</v>
      </c>
      <c r="W82" s="6">
        <f t="shared" si="58"/>
        <v>1901.79334854432</v>
      </c>
      <c r="X82" s="6">
        <f t="shared" si="46"/>
        <v>121.998754400685</v>
      </c>
      <c r="Y82" s="10">
        <f t="shared" si="59"/>
        <v>8.95340501531538</v>
      </c>
      <c r="Z82" s="10">
        <f>SUM(Y$2:Y82)</f>
        <v>1779.79459414364</v>
      </c>
      <c r="AA82" s="11">
        <f t="shared" si="47"/>
        <v>0.0447115546064654</v>
      </c>
      <c r="AB82" s="9">
        <f>$K$2</f>
        <v>0.0714285714285714</v>
      </c>
      <c r="AC82" s="12">
        <f t="shared" si="39"/>
        <v>0.625961764490516</v>
      </c>
      <c r="AJ82" s="9">
        <v>0</v>
      </c>
      <c r="AK82" s="6">
        <f>AJ82*$Q$2*(1+AR82-AS82)</f>
        <v>0</v>
      </c>
      <c r="AL82" s="6">
        <f t="shared" si="60"/>
        <v>1.93560345464491</v>
      </c>
      <c r="AM82" s="6">
        <f t="shared" si="48"/>
        <v>1.93560345464491</v>
      </c>
      <c r="AN82" s="6">
        <f t="shared" si="61"/>
        <v>1578.1624375008</v>
      </c>
      <c r="AO82" s="6">
        <f t="shared" si="49"/>
        <v>58.2137739004231</v>
      </c>
      <c r="AP82" s="10">
        <f t="shared" si="62"/>
        <v>4.32909003429063</v>
      </c>
      <c r="AQ82" s="10">
        <f>SUM(AP$2:AP82)</f>
        <v>1519.94866360038</v>
      </c>
      <c r="AR82" s="11">
        <f t="shared" si="50"/>
        <v>0.0319368247189039</v>
      </c>
      <c r="AS82" s="9">
        <f>$K$2</f>
        <v>0.0714285714285714</v>
      </c>
      <c r="AT82" s="12">
        <f t="shared" si="40"/>
        <v>0.447115546064654</v>
      </c>
      <c r="BA82" s="9">
        <v>0</v>
      </c>
      <c r="BB82" s="6">
        <f>BA82*$Q$2*(1+BI82-BJ82)</f>
        <v>0</v>
      </c>
      <c r="BC82" s="6">
        <f t="shared" si="63"/>
        <v>0.244119556935611</v>
      </c>
      <c r="BD82" s="6">
        <f t="shared" si="51"/>
        <v>0.244119556935611</v>
      </c>
      <c r="BE82" s="6">
        <f t="shared" si="64"/>
        <v>1233.75722660732</v>
      </c>
      <c r="BF82" s="6">
        <f t="shared" si="52"/>
        <v>17.9887175031231</v>
      </c>
      <c r="BG82" s="10">
        <f t="shared" si="65"/>
        <v>1.36496907278365</v>
      </c>
      <c r="BH82" s="10">
        <f>SUM(BG$2:BG82)</f>
        <v>1215.7685091042</v>
      </c>
      <c r="BI82" s="11">
        <f t="shared" si="53"/>
        <v>0.0127747298875615</v>
      </c>
      <c r="BJ82" s="9">
        <f>$K$2</f>
        <v>0.0714285714285714</v>
      </c>
      <c r="BK82" s="12">
        <f t="shared" si="41"/>
        <v>0.178846218425862</v>
      </c>
    </row>
  </sheetData>
  <mergeCells count="1">
    <mergeCell ref="N56:N57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确诊人数</vt:lpstr>
      <vt:lpstr>武汉迁入人数计算</vt:lpstr>
      <vt:lpstr>感染者数量（R0=4.4，α=0.0011）</vt:lpstr>
      <vt:lpstr>R值变化情况</vt:lpstr>
      <vt:lpstr>R值优化</vt:lpstr>
      <vt:lpstr>三种假设</vt:lpstr>
      <vt:lpstr>复工时间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ranmo</dc:creator>
  <cp:lastModifiedBy>aa</cp:lastModifiedBy>
  <dcterms:created xsi:type="dcterms:W3CDTF">2020-02-09T16:05:00Z</dcterms:created>
  <dcterms:modified xsi:type="dcterms:W3CDTF">2020-02-10T15:09:02Z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