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C:\Users\salones\Desktop\"/>
    </mc:Choice>
  </mc:AlternateContent>
  <xr:revisionPtr revIDLastSave="0" documentId="13_ncr:1_{A0326F01-F121-49D1-952F-5EEA91847D11}" xr6:coauthVersionLast="36" xr6:coauthVersionMax="47" xr10:uidLastSave="{00000000-0000-0000-0000-000000000000}"/>
  <bookViews>
    <workbookView xWindow="0" yWindow="0" windowWidth="23040" windowHeight="10404" tabRatio="291" activeTab="1" xr2:uid="{E312D88A-8CD9-4618-8376-A3D53611A629}"/>
  </bookViews>
  <sheets>
    <sheet name="RLS" sheetId="1" r:id="rId1"/>
    <sheet name="RLM (Traditional)" sheetId="2" r:id="rId2"/>
  </sheets>
  <definedNames>
    <definedName name="solver_adj" localSheetId="1" hidden="1">'RLM (Traditional)'!#REF!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'RLM (Traditional)'!#REF!</definedName>
    <definedName name="solver_lhs2" localSheetId="1" hidden="1">'RLM (Traditional)'!#REF!</definedName>
    <definedName name="solver_lhs3" localSheetId="1" hidden="1">'RLM (Traditional)'!#REF!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'RLM (Traditional)'!#REF!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hs1" localSheetId="1" hidden="1">'RLM (Traditional)'!#REF!</definedName>
    <definedName name="solver_rhs2" localSheetId="1" hidden="1">'RLM (Traditional)'!#REF!</definedName>
    <definedName name="solver_rhs3" localSheetId="1" hidden="1">'RLM (Traditional)'!#REF!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" l="1"/>
  <c r="B27" i="2"/>
  <c r="C27" i="2"/>
  <c r="Q34" i="1"/>
  <c r="P34" i="1"/>
  <c r="O35" i="1"/>
  <c r="O34" i="1"/>
  <c r="N36" i="1"/>
  <c r="N35" i="1"/>
  <c r="M35" i="1"/>
  <c r="M36" i="1"/>
  <c r="M34" i="1"/>
  <c r="I58" i="1"/>
  <c r="I53" i="1"/>
  <c r="I54" i="1" s="1"/>
  <c r="I52" i="1"/>
  <c r="L18" i="1"/>
  <c r="L16" i="1"/>
  <c r="L17" i="1"/>
  <c r="L19" i="1"/>
  <c r="I26" i="1"/>
  <c r="I27" i="1" s="1"/>
  <c r="P19" i="1"/>
  <c r="P20" i="1"/>
  <c r="P21" i="1"/>
  <c r="P22" i="1"/>
  <c r="P23" i="1"/>
  <c r="P24" i="1"/>
  <c r="P25" i="1"/>
  <c r="P26" i="1"/>
  <c r="P27" i="1"/>
  <c r="P28" i="1"/>
  <c r="E2" i="1"/>
  <c r="H6" i="1" s="1"/>
  <c r="I6" i="1" s="1"/>
  <c r="D2" i="1"/>
  <c r="G7" i="1" s="1"/>
  <c r="I57" i="1" l="1"/>
  <c r="G2" i="1"/>
  <c r="H5" i="1"/>
  <c r="I5" i="1" s="1"/>
  <c r="G6" i="1"/>
  <c r="J6" i="1" s="1"/>
  <c r="K7" i="1"/>
  <c r="G5" i="1"/>
  <c r="H4" i="1"/>
  <c r="I4" i="1" s="1"/>
  <c r="H2" i="1"/>
  <c r="I2" i="1" s="1"/>
  <c r="G4" i="1"/>
  <c r="H11" i="1"/>
  <c r="I11" i="1" s="1"/>
  <c r="H3" i="1"/>
  <c r="I3" i="1" s="1"/>
  <c r="G11" i="1"/>
  <c r="G3" i="1"/>
  <c r="H10" i="1"/>
  <c r="I10" i="1" s="1"/>
  <c r="G10" i="1"/>
  <c r="H9" i="1"/>
  <c r="I9" i="1" s="1"/>
  <c r="G9" i="1"/>
  <c r="H8" i="1"/>
  <c r="I8" i="1" s="1"/>
  <c r="G8" i="1"/>
  <c r="H7" i="1"/>
  <c r="J7" i="1" l="1"/>
  <c r="I7" i="1"/>
  <c r="K6" i="1"/>
  <c r="J10" i="1"/>
  <c r="K10" i="1"/>
  <c r="J3" i="1"/>
  <c r="K3" i="1"/>
  <c r="J11" i="1"/>
  <c r="K11" i="1"/>
  <c r="J4" i="1"/>
  <c r="K4" i="1"/>
  <c r="K2" i="1"/>
  <c r="J2" i="1"/>
  <c r="J5" i="1"/>
  <c r="K5" i="1"/>
  <c r="J9" i="1"/>
  <c r="K9" i="1"/>
  <c r="J8" i="1"/>
  <c r="K8" i="1"/>
  <c r="J12" i="1" l="1"/>
  <c r="K12" i="1"/>
  <c r="I15" i="1" s="1"/>
  <c r="I16" i="1" l="1"/>
  <c r="M15" i="1" s="1"/>
  <c r="O15" i="1"/>
  <c r="M11" i="1"/>
  <c r="N11" i="1" s="1"/>
  <c r="O11" i="1" s="1"/>
  <c r="M4" i="1"/>
  <c r="N4" i="1" s="1"/>
  <c r="O4" i="1" s="1"/>
  <c r="M9" i="1"/>
  <c r="N9" i="1" s="1"/>
  <c r="O9" i="1" s="1"/>
  <c r="M6" i="1"/>
  <c r="N6" i="1" s="1"/>
  <c r="O6" i="1" s="1"/>
  <c r="M7" i="1"/>
  <c r="N7" i="1" s="1"/>
  <c r="O7" i="1" s="1"/>
  <c r="M8" i="1"/>
  <c r="N8" i="1" s="1"/>
  <c r="O8" i="1" s="1"/>
  <c r="M2" i="1"/>
  <c r="N2" i="1" s="1"/>
  <c r="O2" i="1" s="1"/>
  <c r="M5" i="1"/>
  <c r="N5" i="1" s="1"/>
  <c r="O5" i="1" s="1"/>
  <c r="M3" i="1"/>
  <c r="N3" i="1" s="1"/>
  <c r="O3" i="1" s="1"/>
  <c r="M10" i="1"/>
  <c r="N10" i="1" s="1"/>
  <c r="O10" i="1" s="1"/>
  <c r="I14" i="1" l="1"/>
  <c r="I42" i="1"/>
  <c r="L21" i="1"/>
  <c r="L26" i="1"/>
  <c r="L27" i="1"/>
  <c r="L22" i="1"/>
  <c r="L28" i="1"/>
  <c r="L15" i="1"/>
  <c r="L25" i="1"/>
  <c r="L24" i="1"/>
  <c r="L23" i="1"/>
  <c r="L20" i="1"/>
  <c r="I23" i="1"/>
  <c r="I17" i="1"/>
  <c r="I43" i="1" s="1"/>
  <c r="I44" i="1" s="1"/>
  <c r="I47" i="1" s="1"/>
  <c r="I48" i="1" l="1"/>
  <c r="I18" i="1"/>
  <c r="I19" i="1" s="1"/>
  <c r="I20" i="1"/>
  <c r="I21" i="1" l="1"/>
  <c r="I22" i="1"/>
  <c r="I37" i="1" l="1"/>
  <c r="I38" i="1" s="1"/>
  <c r="I31" i="1"/>
  <c r="I30" i="1"/>
</calcChain>
</file>

<file path=xl/sharedStrings.xml><?xml version="1.0" encoding="utf-8"?>
<sst xmlns="http://schemas.openxmlformats.org/spreadsheetml/2006/main" count="69" uniqueCount="57">
  <si>
    <t>Xi</t>
  </si>
  <si>
    <t>Yi</t>
  </si>
  <si>
    <t>x barra</t>
  </si>
  <si>
    <t>y barra</t>
  </si>
  <si>
    <t>xi-x barra</t>
  </si>
  <si>
    <t>yi-y barra</t>
  </si>
  <si>
    <t>(xi-xbarra)(yi-y barra)</t>
  </si>
  <si>
    <t>xi-x barra cuadrado</t>
  </si>
  <si>
    <t>beta 2</t>
  </si>
  <si>
    <t>beta 1</t>
  </si>
  <si>
    <t>Yhat</t>
  </si>
  <si>
    <t>Yi-Yhat</t>
  </si>
  <si>
    <t>(Yi-Yhat)(Yi-Yhat)</t>
  </si>
  <si>
    <t>Var (beta 2)</t>
  </si>
  <si>
    <t>Var(beta 1)</t>
  </si>
  <si>
    <t>ee(beta 1)</t>
  </si>
  <si>
    <t>ee(beta 2)</t>
  </si>
  <si>
    <t>Cov (beta 1, beta 2)</t>
  </si>
  <si>
    <t>suma residuos cuadrados</t>
  </si>
  <si>
    <t>(yi-ybarra)(yi-ybarra)</t>
  </si>
  <si>
    <t>r cuadrado</t>
  </si>
  <si>
    <t>Recta</t>
  </si>
  <si>
    <t>+</t>
  </si>
  <si>
    <t>Grados de libertad</t>
  </si>
  <si>
    <t>Alpha</t>
  </si>
  <si>
    <t>t</t>
  </si>
  <si>
    <t>Cota inferior</t>
  </si>
  <si>
    <t>Cota superior</t>
  </si>
  <si>
    <t>Intervalo de Confianza beta 2</t>
  </si>
  <si>
    <t>Prueba de Hipótesis</t>
  </si>
  <si>
    <t>Ho</t>
  </si>
  <si>
    <t>H1</t>
  </si>
  <si>
    <t>Dif 3</t>
  </si>
  <si>
    <t>Prueba t</t>
  </si>
  <si>
    <t>Intervalo de Confianza Forecast</t>
  </si>
  <si>
    <t>Varianza(Y0)</t>
  </si>
  <si>
    <t>ee(Y0)</t>
  </si>
  <si>
    <t>Dummies for visualization</t>
  </si>
  <si>
    <t>X0=</t>
  </si>
  <si>
    <t>Forecast (Unique value)</t>
  </si>
  <si>
    <t>Forecast (Mean)</t>
  </si>
  <si>
    <t>sigma cuadrada</t>
  </si>
  <si>
    <t>ANOVA</t>
  </si>
  <si>
    <t>Regresión</t>
  </si>
  <si>
    <t>Errores</t>
  </si>
  <si>
    <t xml:space="preserve">Total </t>
  </si>
  <si>
    <t>Suma de Cuadrados</t>
  </si>
  <si>
    <t>Grados de Libertad</t>
  </si>
  <si>
    <t>Media Cuadrática</t>
  </si>
  <si>
    <t>F Value</t>
  </si>
  <si>
    <t>Fuente de Variación</t>
  </si>
  <si>
    <t>Prob</t>
  </si>
  <si>
    <t>Observation Number</t>
  </si>
  <si>
    <t>Y</t>
  </si>
  <si>
    <t>X2</t>
  </si>
  <si>
    <t>X3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</si>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</sst>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00"/>
    <numFmt numFmtId="166" formatCode="0.0000"/>
    <numFmt numFmtId="167" formatCode="_(* #,##0_);_(* \(#,##0\);_(* &quot;-&quot;??_);_(@_)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1" fillId="0" borderId="2" xfId="0" applyFont="1" applyBorder="1"/>
    <xf numFmtId="9" fontId="0" fillId="0" borderId="3" xfId="0" applyNumberForma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14" xfId="0" applyBorder="1"/>
    <xf numFmtId="0" fontId="0" fillId="3" borderId="0" xfId="0" applyFill="1"/>
    <xf numFmtId="0" fontId="1" fillId="0" borderId="9" xfId="0" applyFont="1" applyBorder="1" applyAlignment="1">
      <alignment horizontal="center"/>
    </xf>
    <xf numFmtId="0" fontId="0" fillId="0" borderId="16" xfId="0" applyBorder="1"/>
    <xf numFmtId="2" fontId="0" fillId="0" borderId="16" xfId="0" applyNumberFormat="1" applyBorder="1"/>
    <xf numFmtId="0" fontId="0" fillId="0" borderId="17" xfId="0" applyBorder="1"/>
    <xf numFmtId="2" fontId="0" fillId="0" borderId="17" xfId="0" applyNumberFormat="1" applyBorder="1"/>
    <xf numFmtId="167" fontId="0" fillId="0" borderId="0" xfId="1" applyNumberFormat="1" applyFont="1"/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167" fontId="0" fillId="0" borderId="13" xfId="1" applyNumberFormat="1" applyFont="1" applyBorder="1"/>
    <xf numFmtId="167" fontId="0" fillId="0" borderId="3" xfId="1" applyNumberFormat="1" applyFont="1" applyBorder="1"/>
    <xf numFmtId="167" fontId="0" fillId="0" borderId="0" xfId="1" applyNumberFormat="1" applyFont="1" applyBorder="1"/>
    <xf numFmtId="167" fontId="0" fillId="0" borderId="5" xfId="1" applyNumberFormat="1" applyFont="1" applyBorder="1"/>
    <xf numFmtId="167" fontId="0" fillId="0" borderId="14" xfId="1" applyNumberFormat="1" applyFont="1" applyBorder="1"/>
    <xf numFmtId="167" fontId="0" fillId="0" borderId="7" xfId="1" applyNumberFormat="1" applyFont="1" applyBorder="1"/>
    <xf numFmtId="0" fontId="3" fillId="0" borderId="0" xfId="0" applyFont="1"/>
    <xf numFmtId="167" fontId="3" fillId="0" borderId="0" xfId="1" applyNumberFormat="1" applyFont="1"/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Regresión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RLS!$P$15:$P$28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xVal>
          <c:yVal>
            <c:numRef>
              <c:f>RLS!$L$15:$L$28</c:f>
              <c:numCache>
                <c:formatCode>General</c:formatCode>
                <c:ptCount val="14"/>
                <c:pt idx="0">
                  <c:v>24.454545454545467</c:v>
                </c:pt>
                <c:pt idx="1">
                  <c:v>34.636363636363647</c:v>
                </c:pt>
                <c:pt idx="2">
                  <c:v>44.818181818181827</c:v>
                </c:pt>
                <c:pt idx="3">
                  <c:v>55.000000000000014</c:v>
                </c:pt>
                <c:pt idx="4">
                  <c:v>65.181818181818187</c:v>
                </c:pt>
                <c:pt idx="5">
                  <c:v>75.363636363636374</c:v>
                </c:pt>
                <c:pt idx="6">
                  <c:v>85.545454545454561</c:v>
                </c:pt>
                <c:pt idx="7">
                  <c:v>95.727272727272734</c:v>
                </c:pt>
                <c:pt idx="8">
                  <c:v>105.90909090909091</c:v>
                </c:pt>
                <c:pt idx="9">
                  <c:v>116.09090909090909</c:v>
                </c:pt>
                <c:pt idx="10">
                  <c:v>126.27272727272728</c:v>
                </c:pt>
                <c:pt idx="11">
                  <c:v>136.45454545454544</c:v>
                </c:pt>
                <c:pt idx="12">
                  <c:v>146.63636363636363</c:v>
                </c:pt>
                <c:pt idx="13">
                  <c:v>156.81818181818181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A-4B5E-BDB4-8C7DBC71B4E7}"/>
            </c:ext>
          </c:extLst>
        </c:ser>
        <c:ser>
          <c:idx val="1"/>
          <c:order val="1"/>
          <c:tx>
            <c:v>Datos Originales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RLS!$A$2:$A$11</c:f>
              <c:numCache>
                <c:formatCode>General</c:formatCode>
                <c:ptCount val="10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260</c:v>
                </c:pt>
              </c:numCache>
            </c:numRef>
          </c:xVal>
          <c:yVal>
            <c:numRef>
              <c:f>RLS!$B$2:$B$11</c:f>
              <c:numCache>
                <c:formatCode>General</c:formatCode>
                <c:ptCount val="10"/>
                <c:pt idx="0">
                  <c:v>70</c:v>
                </c:pt>
                <c:pt idx="1">
                  <c:v>65</c:v>
                </c:pt>
                <c:pt idx="2">
                  <c:v>90</c:v>
                </c:pt>
                <c:pt idx="3">
                  <c:v>95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  <c:pt idx="7">
                  <c:v>140</c:v>
                </c:pt>
                <c:pt idx="8">
                  <c:v>155</c:v>
                </c:pt>
                <c:pt idx="9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62A-4B5E-BDB4-8C7DBC71B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95711"/>
        <c:axId val="761951023"/>
      </c:scatterChart>
      <c:valAx>
        <c:axId val="16419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1951023"/>
        <c:crosses val="autoZero"/>
        <c:crossBetween val="midCat"/>
      </c:valAx>
      <c:valAx>
        <c:axId val="76195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195711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</xdr:rowOff>
    </xdr:from>
    <xdr:to>
      <xdr:col>6</xdr:col>
      <xdr:colOff>5715</xdr:colOff>
      <xdr:row>26</xdr:row>
      <xdr:rowOff>70485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DE6068-D407-B67A-4255-B9D768D28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F0FB-B99D-481B-ADDF-C05537301841}">
  <dimension ref="A1:R58"/>
  <sheetViews>
    <sheetView workbookViewId="0">
      <selection activeCell="Q34" sqref="Q34"/>
    </sheetView>
  </sheetViews>
  <sheetFormatPr baseColWidth="10" defaultRowHeight="13.8"/>
  <cols>
    <col min="8" max="8" width="24.3984375" bestFit="1" customWidth="1"/>
    <col min="9" max="9" width="19.69921875" bestFit="1" customWidth="1"/>
    <col min="10" max="10" width="20.09765625" bestFit="1" customWidth="1"/>
    <col min="11" max="11" width="18.09765625" bestFit="1" customWidth="1"/>
    <col min="12" max="12" width="12" bestFit="1" customWidth="1"/>
    <col min="13" max="13" width="13.59765625" bestFit="1" customWidth="1"/>
    <col min="14" max="14" width="12.69921875" bestFit="1" customWidth="1"/>
    <col min="15" max="15" width="16.8984375" bestFit="1" customWidth="1"/>
    <col min="16" max="16" width="26" bestFit="1" customWidth="1"/>
    <col min="17" max="17" width="12.09765625" bestFit="1" customWidth="1"/>
    <col min="18" max="18" width="16.09765625" bestFit="1" customWidth="1"/>
  </cols>
  <sheetData>
    <row r="1" spans="1:18" ht="15.75" thickBot="1">
      <c r="A1" s="11" t="s">
        <v>0</v>
      </c>
      <c r="B1" s="12" t="s">
        <v>1</v>
      </c>
      <c r="D1" s="7" t="s">
        <v>2</v>
      </c>
      <c r="E1" s="13" t="s">
        <v>3</v>
      </c>
      <c r="G1" s="7" t="s">
        <v>4</v>
      </c>
      <c r="H1" s="13" t="s">
        <v>5</v>
      </c>
      <c r="I1" s="14" t="s">
        <v>19</v>
      </c>
      <c r="J1" s="13" t="s">
        <v>6</v>
      </c>
      <c r="K1" s="13" t="s">
        <v>7</v>
      </c>
      <c r="M1" s="13" t="s">
        <v>10</v>
      </c>
      <c r="N1" s="13" t="s">
        <v>11</v>
      </c>
      <c r="O1" s="13" t="s">
        <v>12</v>
      </c>
    </row>
    <row r="2" spans="1:18" ht="15.75" thickBot="1">
      <c r="A2" s="3">
        <v>80</v>
      </c>
      <c r="B2" s="4">
        <v>70</v>
      </c>
      <c r="D2" s="15">
        <f>+AVERAGE(A2:A11)</f>
        <v>170</v>
      </c>
      <c r="E2" s="16">
        <f>+AVERAGE(B2:B11)</f>
        <v>111</v>
      </c>
      <c r="G2" s="17">
        <f>+A2-$D$2</f>
        <v>-90</v>
      </c>
      <c r="H2" s="18">
        <f>+B2-$E$2</f>
        <v>-41</v>
      </c>
      <c r="I2" s="19">
        <f>+H2*H2</f>
        <v>1681</v>
      </c>
      <c r="J2" s="18">
        <f t="shared" ref="J2:J11" si="0">+G2*H2</f>
        <v>3690</v>
      </c>
      <c r="K2" s="20">
        <f t="shared" ref="K2:K11" si="1">+G2*G2</f>
        <v>8100</v>
      </c>
      <c r="M2" s="18">
        <f t="shared" ref="M2:M11" si="2">+$I$16+$I$15*A2</f>
        <v>65.181818181818187</v>
      </c>
      <c r="N2" s="18">
        <f t="shared" ref="N2:N11" si="3">+B2-M2</f>
        <v>4.818181818181813</v>
      </c>
      <c r="O2" s="18">
        <f>+N2*N2</f>
        <v>23.214876033057802</v>
      </c>
    </row>
    <row r="3" spans="1:18" ht="15">
      <c r="A3" s="3">
        <v>100</v>
      </c>
      <c r="B3" s="4">
        <v>65</v>
      </c>
      <c r="G3" s="3">
        <f t="shared" ref="G3:G11" si="4">+A3-$D$2</f>
        <v>-70</v>
      </c>
      <c r="H3" s="21">
        <f t="shared" ref="H3:H11" si="5">+B3-$E$2</f>
        <v>-46</v>
      </c>
      <c r="I3" s="2">
        <f t="shared" ref="I3:I11" si="6">+H3*H3</f>
        <v>2116</v>
      </c>
      <c r="J3" s="21">
        <f t="shared" si="0"/>
        <v>3220</v>
      </c>
      <c r="K3" s="4">
        <f t="shared" si="1"/>
        <v>4900</v>
      </c>
      <c r="M3" s="21">
        <f t="shared" si="2"/>
        <v>75.363636363636374</v>
      </c>
      <c r="N3" s="21">
        <f t="shared" si="3"/>
        <v>-10.363636363636374</v>
      </c>
      <c r="O3" s="21">
        <f t="shared" ref="O3:O11" si="7">+N3*N3</f>
        <v>107.40495867768617</v>
      </c>
    </row>
    <row r="4" spans="1:18" ht="15">
      <c r="A4" s="3">
        <v>120</v>
      </c>
      <c r="B4" s="4">
        <v>90</v>
      </c>
      <c r="G4" s="3">
        <f t="shared" si="4"/>
        <v>-50</v>
      </c>
      <c r="H4" s="21">
        <f t="shared" si="5"/>
        <v>-21</v>
      </c>
      <c r="I4" s="2">
        <f t="shared" si="6"/>
        <v>441</v>
      </c>
      <c r="J4" s="21">
        <f t="shared" si="0"/>
        <v>1050</v>
      </c>
      <c r="K4" s="4">
        <f t="shared" si="1"/>
        <v>2500</v>
      </c>
      <c r="M4" s="21">
        <f t="shared" si="2"/>
        <v>85.545454545454561</v>
      </c>
      <c r="N4" s="21">
        <f t="shared" si="3"/>
        <v>4.454545454545439</v>
      </c>
      <c r="O4" s="21">
        <f t="shared" si="7"/>
        <v>19.842975206611431</v>
      </c>
    </row>
    <row r="5" spans="1:18" ht="15">
      <c r="A5" s="3">
        <v>140</v>
      </c>
      <c r="B5" s="4">
        <v>95</v>
      </c>
      <c r="G5" s="3">
        <f t="shared" si="4"/>
        <v>-30</v>
      </c>
      <c r="H5" s="21">
        <f t="shared" si="5"/>
        <v>-16</v>
      </c>
      <c r="I5" s="2">
        <f t="shared" si="6"/>
        <v>256</v>
      </c>
      <c r="J5" s="21">
        <f t="shared" si="0"/>
        <v>480</v>
      </c>
      <c r="K5" s="4">
        <f t="shared" si="1"/>
        <v>900</v>
      </c>
      <c r="M5" s="21">
        <f t="shared" si="2"/>
        <v>95.727272727272734</v>
      </c>
      <c r="N5" s="21">
        <f t="shared" si="3"/>
        <v>-0.72727272727273373</v>
      </c>
      <c r="O5" s="21">
        <f t="shared" si="7"/>
        <v>0.52892561983472008</v>
      </c>
    </row>
    <row r="6" spans="1:18" ht="15">
      <c r="A6" s="3">
        <v>160</v>
      </c>
      <c r="B6" s="4">
        <v>110</v>
      </c>
      <c r="G6" s="3">
        <f t="shared" si="4"/>
        <v>-10</v>
      </c>
      <c r="H6" s="21">
        <f t="shared" si="5"/>
        <v>-1</v>
      </c>
      <c r="I6" s="2">
        <f t="shared" si="6"/>
        <v>1</v>
      </c>
      <c r="J6" s="21">
        <f t="shared" si="0"/>
        <v>10</v>
      </c>
      <c r="K6" s="4">
        <f t="shared" si="1"/>
        <v>100</v>
      </c>
      <c r="M6" s="21">
        <f t="shared" si="2"/>
        <v>105.90909090909091</v>
      </c>
      <c r="N6" s="21">
        <f t="shared" si="3"/>
        <v>4.0909090909090935</v>
      </c>
      <c r="O6" s="21">
        <f t="shared" si="7"/>
        <v>16.735537190082667</v>
      </c>
    </row>
    <row r="7" spans="1:18" ht="15">
      <c r="A7" s="3">
        <v>180</v>
      </c>
      <c r="B7" s="4">
        <v>115</v>
      </c>
      <c r="G7" s="3">
        <f t="shared" si="4"/>
        <v>10</v>
      </c>
      <c r="H7" s="21">
        <f t="shared" si="5"/>
        <v>4</v>
      </c>
      <c r="I7" s="2">
        <f t="shared" si="6"/>
        <v>16</v>
      </c>
      <c r="J7" s="21">
        <f t="shared" si="0"/>
        <v>40</v>
      </c>
      <c r="K7" s="4">
        <f t="shared" si="1"/>
        <v>100</v>
      </c>
      <c r="M7" s="21">
        <f t="shared" si="2"/>
        <v>116.09090909090909</v>
      </c>
      <c r="N7" s="21">
        <f t="shared" si="3"/>
        <v>-1.0909090909090935</v>
      </c>
      <c r="O7" s="21">
        <f t="shared" si="7"/>
        <v>1.1900826446281048</v>
      </c>
    </row>
    <row r="8" spans="1:18" ht="15">
      <c r="A8" s="3">
        <v>200</v>
      </c>
      <c r="B8" s="4">
        <v>120</v>
      </c>
      <c r="G8" s="3">
        <f t="shared" si="4"/>
        <v>30</v>
      </c>
      <c r="H8" s="21">
        <f t="shared" si="5"/>
        <v>9</v>
      </c>
      <c r="I8" s="2">
        <f t="shared" si="6"/>
        <v>81</v>
      </c>
      <c r="J8" s="21">
        <f t="shared" si="0"/>
        <v>270</v>
      </c>
      <c r="K8" s="4">
        <f t="shared" si="1"/>
        <v>900</v>
      </c>
      <c r="M8" s="21">
        <f t="shared" si="2"/>
        <v>126.27272727272728</v>
      </c>
      <c r="N8" s="21">
        <f t="shared" si="3"/>
        <v>-6.2727272727272805</v>
      </c>
      <c r="O8" s="21">
        <f t="shared" si="7"/>
        <v>39.347107438016629</v>
      </c>
    </row>
    <row r="9" spans="1:18" ht="15">
      <c r="A9" s="3">
        <v>220</v>
      </c>
      <c r="B9" s="4">
        <v>140</v>
      </c>
      <c r="G9" s="3">
        <f t="shared" si="4"/>
        <v>50</v>
      </c>
      <c r="H9" s="21">
        <f t="shared" si="5"/>
        <v>29</v>
      </c>
      <c r="I9" s="2">
        <f t="shared" si="6"/>
        <v>841</v>
      </c>
      <c r="J9" s="21">
        <f t="shared" si="0"/>
        <v>1450</v>
      </c>
      <c r="K9" s="4">
        <f t="shared" si="1"/>
        <v>2500</v>
      </c>
      <c r="M9" s="21">
        <f t="shared" si="2"/>
        <v>136.45454545454544</v>
      </c>
      <c r="N9" s="21">
        <f t="shared" si="3"/>
        <v>3.545454545454561</v>
      </c>
      <c r="O9" s="21">
        <f t="shared" si="7"/>
        <v>12.570247933884408</v>
      </c>
    </row>
    <row r="10" spans="1:18" ht="15">
      <c r="A10" s="3">
        <v>240</v>
      </c>
      <c r="B10" s="4">
        <v>155</v>
      </c>
      <c r="G10" s="3">
        <f t="shared" si="4"/>
        <v>70</v>
      </c>
      <c r="H10" s="21">
        <f t="shared" si="5"/>
        <v>44</v>
      </c>
      <c r="I10" s="2">
        <f t="shared" si="6"/>
        <v>1936</v>
      </c>
      <c r="J10" s="21">
        <f t="shared" si="0"/>
        <v>3080</v>
      </c>
      <c r="K10" s="4">
        <f t="shared" si="1"/>
        <v>4900</v>
      </c>
      <c r="M10" s="21">
        <f t="shared" si="2"/>
        <v>146.63636363636363</v>
      </c>
      <c r="N10" s="21">
        <f t="shared" si="3"/>
        <v>8.363636363636374</v>
      </c>
      <c r="O10" s="21">
        <f t="shared" si="7"/>
        <v>69.950413223140671</v>
      </c>
    </row>
    <row r="11" spans="1:18" ht="15.75" thickBot="1">
      <c r="A11" s="5">
        <v>260</v>
      </c>
      <c r="B11" s="6">
        <v>150</v>
      </c>
      <c r="G11" s="5">
        <f t="shared" si="4"/>
        <v>90</v>
      </c>
      <c r="H11" s="22">
        <f t="shared" si="5"/>
        <v>39</v>
      </c>
      <c r="I11" s="23">
        <f t="shared" si="6"/>
        <v>1521</v>
      </c>
      <c r="J11" s="22">
        <f t="shared" si="0"/>
        <v>3510</v>
      </c>
      <c r="K11" s="6">
        <f t="shared" si="1"/>
        <v>8100</v>
      </c>
      <c r="M11" s="22">
        <f t="shared" si="2"/>
        <v>156.81818181818181</v>
      </c>
      <c r="N11" s="22">
        <f t="shared" si="3"/>
        <v>-6.818181818181813</v>
      </c>
      <c r="O11" s="22">
        <f t="shared" si="7"/>
        <v>46.487603305785051</v>
      </c>
    </row>
    <row r="12" spans="1:18" ht="15">
      <c r="G12" s="2"/>
      <c r="H12" s="2"/>
      <c r="I12" s="2"/>
      <c r="J12" s="2">
        <f>SUM(J2:J11)</f>
        <v>16800</v>
      </c>
      <c r="K12" s="2">
        <f>SUM(K2:K11)</f>
        <v>33000</v>
      </c>
    </row>
    <row r="13" spans="1:18" ht="15.75" thickBot="1"/>
    <row r="14" spans="1:18" ht="15.75" thickBot="1">
      <c r="H14" s="8" t="s">
        <v>18</v>
      </c>
      <c r="I14" s="24">
        <f>+SUM(O2:O11)</f>
        <v>337.27272727272765</v>
      </c>
      <c r="L14" s="1" t="s">
        <v>1</v>
      </c>
      <c r="M14" s="1" t="s">
        <v>9</v>
      </c>
      <c r="N14" s="1"/>
      <c r="O14" s="1" t="s">
        <v>8</v>
      </c>
      <c r="P14" s="1" t="s">
        <v>0</v>
      </c>
    </row>
    <row r="15" spans="1:18" ht="15.75" thickBot="1">
      <c r="H15" s="9" t="s">
        <v>8</v>
      </c>
      <c r="I15" s="25">
        <f>+J12/K12</f>
        <v>0.50909090909090904</v>
      </c>
      <c r="K15" t="s">
        <v>21</v>
      </c>
      <c r="L15" s="43">
        <f>+$M$15+$O$15*P15</f>
        <v>24.454545454545467</v>
      </c>
      <c r="M15" s="30">
        <f>+I16</f>
        <v>24.454545454545467</v>
      </c>
      <c r="N15" s="29" t="s">
        <v>22</v>
      </c>
      <c r="O15" s="31">
        <f>+I15</f>
        <v>0.50909090909090904</v>
      </c>
      <c r="P15" s="43">
        <v>0</v>
      </c>
      <c r="R15" s="43" t="s">
        <v>37</v>
      </c>
    </row>
    <row r="16" spans="1:18" ht="15">
      <c r="H16" s="9" t="s">
        <v>9</v>
      </c>
      <c r="I16" s="25">
        <f>+E2-I15*D2</f>
        <v>24.454545454545467</v>
      </c>
      <c r="L16" s="43">
        <f t="shared" ref="L16:L18" si="8">+$M$15+$O$15*P16</f>
        <v>34.636363636363647</v>
      </c>
      <c r="P16" s="43">
        <v>20</v>
      </c>
    </row>
    <row r="17" spans="8:17" ht="15">
      <c r="H17" s="9" t="s">
        <v>41</v>
      </c>
      <c r="I17" s="25">
        <f>SUM(O2:O12)/(COUNT(A2:A11)-2)</f>
        <v>42.159090909090956</v>
      </c>
      <c r="L17" s="43">
        <f t="shared" si="8"/>
        <v>44.818181818181827</v>
      </c>
      <c r="P17" s="43">
        <v>40</v>
      </c>
    </row>
    <row r="18" spans="8:17" ht="15">
      <c r="H18" s="9" t="s">
        <v>14</v>
      </c>
      <c r="I18" s="25">
        <f>+I17*(1/COUNT(A2:A11)+(D2*D2)/K12)</f>
        <v>41.137052341597837</v>
      </c>
      <c r="L18" s="43">
        <f t="shared" si="8"/>
        <v>55.000000000000014</v>
      </c>
      <c r="P18" s="43">
        <v>60</v>
      </c>
    </row>
    <row r="19" spans="8:17" ht="15">
      <c r="H19" s="9" t="s">
        <v>15</v>
      </c>
      <c r="I19" s="25">
        <f>+SQRT(I18)</f>
        <v>6.4138172987385476</v>
      </c>
      <c r="L19">
        <f t="shared" ref="L19:L28" si="9">+$M$15+$O$15*P19</f>
        <v>65.181818181818187</v>
      </c>
      <c r="P19">
        <f t="shared" ref="P19:P28" si="10">+A2</f>
        <v>80</v>
      </c>
    </row>
    <row r="20" spans="8:17" ht="15">
      <c r="H20" s="9" t="s">
        <v>13</v>
      </c>
      <c r="I20" s="26">
        <f>+I17/K12</f>
        <v>1.2775482093663926E-3</v>
      </c>
      <c r="L20">
        <f t="shared" si="9"/>
        <v>75.363636363636374</v>
      </c>
      <c r="P20">
        <f t="shared" si="10"/>
        <v>100</v>
      </c>
    </row>
    <row r="21" spans="8:17" ht="15">
      <c r="H21" s="9" t="s">
        <v>16</v>
      </c>
      <c r="I21" s="27">
        <f>+SQRT(I20)</f>
        <v>3.5742806400258953E-2</v>
      </c>
      <c r="L21">
        <f t="shared" si="9"/>
        <v>85.545454545454561</v>
      </c>
      <c r="P21">
        <f t="shared" si="10"/>
        <v>120</v>
      </c>
    </row>
    <row r="22" spans="8:17" ht="15">
      <c r="H22" s="9" t="s">
        <v>17</v>
      </c>
      <c r="I22" s="4">
        <f>+-D2*I20</f>
        <v>-0.21718319559228674</v>
      </c>
      <c r="L22">
        <f t="shared" si="9"/>
        <v>95.727272727272734</v>
      </c>
      <c r="P22">
        <f t="shared" si="10"/>
        <v>140</v>
      </c>
    </row>
    <row r="23" spans="8:17" ht="15.75" thickBot="1">
      <c r="H23" s="10" t="s">
        <v>20</v>
      </c>
      <c r="I23" s="28">
        <f>1-(I14/SUM(I2:I11))</f>
        <v>0.96206156048675728</v>
      </c>
      <c r="L23">
        <f t="shared" si="9"/>
        <v>105.90909090909091</v>
      </c>
      <c r="P23">
        <f t="shared" si="10"/>
        <v>160</v>
      </c>
    </row>
    <row r="24" spans="8:17" ht="15.75" thickBot="1">
      <c r="L24">
        <f t="shared" si="9"/>
        <v>116.09090909090909</v>
      </c>
      <c r="P24">
        <f t="shared" si="10"/>
        <v>180</v>
      </c>
    </row>
    <row r="25" spans="8:17" ht="15">
      <c r="H25" s="32" t="s">
        <v>24</v>
      </c>
      <c r="I25" s="33">
        <v>0.05</v>
      </c>
      <c r="L25">
        <f t="shared" si="9"/>
        <v>126.27272727272728</v>
      </c>
      <c r="P25">
        <f t="shared" si="10"/>
        <v>200</v>
      </c>
    </row>
    <row r="26" spans="8:17" ht="15">
      <c r="H26" s="34" t="s">
        <v>23</v>
      </c>
      <c r="I26" s="35">
        <f>+COUNT(A2:A11)-2</f>
        <v>8</v>
      </c>
      <c r="L26">
        <f t="shared" si="9"/>
        <v>136.45454545454544</v>
      </c>
      <c r="P26">
        <f t="shared" si="10"/>
        <v>220</v>
      </c>
    </row>
    <row r="27" spans="8:17" ht="15.75" thickBot="1">
      <c r="H27" s="36" t="s">
        <v>25</v>
      </c>
      <c r="I27" s="37">
        <f>+TINV(I25,I26)</f>
        <v>2.3060041352041671</v>
      </c>
      <c r="L27">
        <f t="shared" si="9"/>
        <v>146.63636363636363</v>
      </c>
      <c r="P27">
        <f t="shared" si="10"/>
        <v>240</v>
      </c>
    </row>
    <row r="28" spans="8:17" ht="15.75" thickBot="1">
      <c r="L28">
        <f t="shared" si="9"/>
        <v>156.81818181818181</v>
      </c>
      <c r="P28">
        <f t="shared" si="10"/>
        <v>260</v>
      </c>
    </row>
    <row r="29" spans="8:17" ht="15">
      <c r="H29" s="32" t="s">
        <v>28</v>
      </c>
      <c r="I29" s="38"/>
    </row>
    <row r="30" spans="8:17" ht="15">
      <c r="H30" s="34" t="s">
        <v>26</v>
      </c>
      <c r="I30" s="35">
        <f>+I15-I27*I21</f>
        <v>0.42666784972810989</v>
      </c>
    </row>
    <row r="31" spans="8:17" ht="15.75" thickBot="1">
      <c r="H31" s="36" t="s">
        <v>27</v>
      </c>
      <c r="I31" s="37">
        <f>+I15+I27*I21</f>
        <v>0.59151396845370818</v>
      </c>
    </row>
    <row r="32" spans="8:17" ht="15.75" thickBot="1">
      <c r="L32" s="60" t="s">
        <v>42</v>
      </c>
      <c r="M32" s="61"/>
      <c r="N32" s="61"/>
      <c r="O32" s="61"/>
      <c r="P32" s="61"/>
      <c r="Q32" s="62"/>
    </row>
    <row r="33" spans="8:17" ht="14.4" thickBot="1">
      <c r="H33" s="32" t="s">
        <v>29</v>
      </c>
      <c r="I33" s="38"/>
      <c r="L33" s="7" t="s">
        <v>50</v>
      </c>
      <c r="M33" s="14" t="s">
        <v>46</v>
      </c>
      <c r="N33" s="14" t="s">
        <v>47</v>
      </c>
      <c r="O33" s="14" t="s">
        <v>48</v>
      </c>
      <c r="P33" s="14" t="s">
        <v>49</v>
      </c>
      <c r="Q33" s="44" t="s">
        <v>51</v>
      </c>
    </row>
    <row r="34" spans="8:17">
      <c r="H34" s="34" t="s">
        <v>30</v>
      </c>
      <c r="I34" s="35">
        <v>0.3</v>
      </c>
      <c r="L34" s="47" t="s">
        <v>43</v>
      </c>
      <c r="M34" s="48">
        <f>+I15*J12</f>
        <v>8552.7272727272721</v>
      </c>
      <c r="N34" s="47">
        <v>1</v>
      </c>
      <c r="O34" s="47">
        <f>+M34/N34</f>
        <v>8552.7272727272721</v>
      </c>
      <c r="P34" s="47">
        <f>+O34/O35</f>
        <v>202.86792452830147</v>
      </c>
      <c r="Q34" s="47">
        <f>+_xlfn.F.DIST.RT(P34,N34,N35)</f>
        <v>5.7527461167326693E-7</v>
      </c>
    </row>
    <row r="35" spans="8:17">
      <c r="H35" s="34" t="s">
        <v>31</v>
      </c>
      <c r="I35" s="35" t="s">
        <v>32</v>
      </c>
      <c r="L35" s="45" t="s">
        <v>44</v>
      </c>
      <c r="M35" s="46">
        <f>+M36-M34</f>
        <v>337.27272727272793</v>
      </c>
      <c r="N35" s="45">
        <f>+COUNT(A2:A11)-2</f>
        <v>8</v>
      </c>
      <c r="O35" s="45">
        <f>+M35/N35</f>
        <v>42.159090909090992</v>
      </c>
      <c r="P35" s="45"/>
      <c r="Q35" s="45"/>
    </row>
    <row r="36" spans="8:17">
      <c r="H36" s="39"/>
      <c r="I36" s="35"/>
      <c r="L36" s="45" t="s">
        <v>45</v>
      </c>
      <c r="M36" s="45">
        <f>+SUM(I2:I11)</f>
        <v>8890</v>
      </c>
      <c r="N36" s="45">
        <f>+N35+N34</f>
        <v>9</v>
      </c>
      <c r="O36" s="45"/>
      <c r="P36" s="45"/>
      <c r="Q36" s="45"/>
    </row>
    <row r="37" spans="8:17">
      <c r="H37" s="34" t="s">
        <v>33</v>
      </c>
      <c r="I37" s="35">
        <f>+(I15-I34)/I21</f>
        <v>5.8498738669102996</v>
      </c>
    </row>
    <row r="38" spans="8:17" ht="14.4" thickBot="1">
      <c r="H38" s="40"/>
      <c r="I38" s="41" t="str">
        <f>+IF(I37&gt;=I27,"Rechazo Ho","No Rechazo Ho")</f>
        <v>Rechazo Ho</v>
      </c>
    </row>
    <row r="40" spans="8:17" ht="14.4" thickBot="1"/>
    <row r="41" spans="8:17">
      <c r="H41" s="32" t="s">
        <v>40</v>
      </c>
      <c r="I41" s="19" t="s">
        <v>38</v>
      </c>
      <c r="J41" s="38">
        <v>100</v>
      </c>
    </row>
    <row r="42" spans="8:17">
      <c r="H42" s="39"/>
      <c r="I42">
        <f>+M15+O15*J41</f>
        <v>75.363636363636374</v>
      </c>
      <c r="J42" s="35"/>
    </row>
    <row r="43" spans="8:17">
      <c r="H43" s="39" t="s">
        <v>35</v>
      </c>
      <c r="I43">
        <f>+I17*(1/COUNT(A2:A11)+((J41-D2)*(J41-D2)/K12))</f>
        <v>10.47589531680442</v>
      </c>
      <c r="J43" s="35"/>
    </row>
    <row r="44" spans="8:17">
      <c r="H44" s="39" t="s">
        <v>36</v>
      </c>
      <c r="I44">
        <f>+SQRT(I43)</f>
        <v>3.2366487787222789</v>
      </c>
      <c r="J44" s="35"/>
    </row>
    <row r="45" spans="8:17">
      <c r="H45" s="39"/>
      <c r="J45" s="35"/>
    </row>
    <row r="46" spans="8:17">
      <c r="H46" s="34" t="s">
        <v>34</v>
      </c>
      <c r="J46" s="35"/>
    </row>
    <row r="47" spans="8:17">
      <c r="H47" s="34" t="s">
        <v>26</v>
      </c>
      <c r="I47">
        <f>+I42-I27*I44</f>
        <v>67.899910895699279</v>
      </c>
      <c r="J47" s="35"/>
    </row>
    <row r="48" spans="8:17" ht="14.4" thickBot="1">
      <c r="H48" s="36" t="s">
        <v>27</v>
      </c>
      <c r="I48" s="42">
        <f>+I42+I27*I44</f>
        <v>82.827361831573469</v>
      </c>
      <c r="J48" s="37"/>
    </row>
    <row r="50" spans="8:10" ht="14.4" thickBot="1"/>
    <row r="51" spans="8:10">
      <c r="H51" s="32" t="s">
        <v>39</v>
      </c>
      <c r="I51" s="19" t="s">
        <v>38</v>
      </c>
      <c r="J51" s="38">
        <v>100</v>
      </c>
    </row>
    <row r="52" spans="8:10">
      <c r="H52" s="39"/>
      <c r="I52">
        <f>+M15+O15*J51</f>
        <v>75.363636363636374</v>
      </c>
      <c r="J52" s="35"/>
    </row>
    <row r="53" spans="8:10">
      <c r="H53" s="39" t="s">
        <v>35</v>
      </c>
      <c r="I53">
        <f>+I17*(1+1/COUNT(A2:A11)+((J41-D2)*(J41-D2)/K12))</f>
        <v>52.634986225895375</v>
      </c>
      <c r="J53" s="35"/>
    </row>
    <row r="54" spans="8:10">
      <c r="H54" s="39" t="s">
        <v>36</v>
      </c>
      <c r="I54">
        <f>+SQRT(I53)</f>
        <v>7.2549973277662465</v>
      </c>
      <c r="J54" s="35"/>
    </row>
    <row r="55" spans="8:10">
      <c r="H55" s="39"/>
      <c r="J55" s="35"/>
    </row>
    <row r="56" spans="8:10">
      <c r="H56" s="34" t="s">
        <v>34</v>
      </c>
      <c r="J56" s="35"/>
    </row>
    <row r="57" spans="8:10">
      <c r="H57" s="34" t="s">
        <v>26</v>
      </c>
      <c r="I57">
        <f>+I52-I27*I54</f>
        <v>58.633582524912228</v>
      </c>
      <c r="J57" s="35"/>
    </row>
    <row r="58" spans="8:10" ht="14.4" thickBot="1">
      <c r="H58" s="36" t="s">
        <v>27</v>
      </c>
      <c r="I58" s="42">
        <f>+I52+I27*I54</f>
        <v>92.09369020236052</v>
      </c>
      <c r="J58" s="37"/>
    </row>
  </sheetData>
  <mergeCells count="1">
    <mergeCell ref="L32:Q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CBC81-74F0-4C0B-ABC8-A197EE33A820}">
  <dimension ref="A1:E27"/>
  <sheetViews>
    <sheetView tabSelected="1" workbookViewId="0">
      <selection activeCell="E28" sqref="E28"/>
    </sheetView>
  </sheetViews>
  <sheetFormatPr baseColWidth="10" defaultRowHeight="13.8"/>
  <cols>
    <col min="2" max="4" width="11.59765625" bestFit="1" customWidth="1"/>
  </cols>
  <sheetData>
    <row r="1" spans="1:5" ht="14.4" thickBot="1">
      <c r="A1" s="50" t="s">
        <v>52</v>
      </c>
      <c r="B1" s="51" t="s">
        <v>53</v>
      </c>
      <c r="C1" s="51" t="s">
        <v>54</v>
      </c>
      <c r="D1" s="16" t="s">
        <v>55</v>
      </c>
    </row>
    <row r="2" spans="1:5">
      <c r="A2" s="17">
        <v>1</v>
      </c>
      <c r="B2" s="52">
        <v>9.9499999999999993</v>
      </c>
      <c r="C2" s="52">
        <v>2</v>
      </c>
      <c r="D2" s="53">
        <v>50</v>
      </c>
      <c r="E2" s="49"/>
    </row>
    <row r="3" spans="1:5">
      <c r="A3" s="3">
        <v>2</v>
      </c>
      <c r="B3" s="54">
        <v>24.45</v>
      </c>
      <c r="C3" s="54">
        <v>8</v>
      </c>
      <c r="D3" s="55">
        <v>110</v>
      </c>
      <c r="E3" s="49"/>
    </row>
    <row r="4" spans="1:5">
      <c r="A4" s="3">
        <v>3</v>
      </c>
      <c r="B4" s="54">
        <v>31.75</v>
      </c>
      <c r="C4" s="54">
        <v>11</v>
      </c>
      <c r="D4" s="55">
        <v>120</v>
      </c>
      <c r="E4" s="49"/>
    </row>
    <row r="5" spans="1:5">
      <c r="A5" s="3">
        <v>4</v>
      </c>
      <c r="B5" s="54">
        <v>35</v>
      </c>
      <c r="C5" s="54">
        <v>10</v>
      </c>
      <c r="D5" s="55">
        <v>550</v>
      </c>
      <c r="E5" s="49"/>
    </row>
    <row r="6" spans="1:5">
      <c r="A6" s="3">
        <v>5</v>
      </c>
      <c r="B6" s="54">
        <v>25.02</v>
      </c>
      <c r="C6" s="54">
        <v>8</v>
      </c>
      <c r="D6" s="55">
        <v>295</v>
      </c>
      <c r="E6" s="49"/>
    </row>
    <row r="7" spans="1:5">
      <c r="A7" s="3">
        <v>6</v>
      </c>
      <c r="B7" s="54">
        <v>16.86</v>
      </c>
      <c r="C7" s="54">
        <v>4</v>
      </c>
      <c r="D7" s="55">
        <v>200</v>
      </c>
      <c r="E7" s="49"/>
    </row>
    <row r="8" spans="1:5">
      <c r="A8" s="3">
        <v>7</v>
      </c>
      <c r="B8" s="54">
        <v>14.38</v>
      </c>
      <c r="C8" s="54">
        <v>2</v>
      </c>
      <c r="D8" s="55">
        <v>375</v>
      </c>
      <c r="E8" s="49"/>
    </row>
    <row r="9" spans="1:5">
      <c r="A9" s="3">
        <v>8</v>
      </c>
      <c r="B9" s="54">
        <v>9.6</v>
      </c>
      <c r="C9" s="54">
        <v>2</v>
      </c>
      <c r="D9" s="55">
        <v>52</v>
      </c>
      <c r="E9" s="49"/>
    </row>
    <row r="10" spans="1:5">
      <c r="A10" s="3">
        <v>9</v>
      </c>
      <c r="B10" s="54">
        <v>24.35</v>
      </c>
      <c r="C10" s="54">
        <v>9</v>
      </c>
      <c r="D10" s="55">
        <v>100</v>
      </c>
      <c r="E10" s="49"/>
    </row>
    <row r="11" spans="1:5">
      <c r="A11" s="3">
        <v>10</v>
      </c>
      <c r="B11" s="54">
        <v>27.5</v>
      </c>
      <c r="C11" s="54">
        <v>8</v>
      </c>
      <c r="D11" s="55">
        <v>300</v>
      </c>
      <c r="E11" s="49"/>
    </row>
    <row r="12" spans="1:5">
      <c r="A12" s="3">
        <v>11</v>
      </c>
      <c r="B12" s="54">
        <v>17.079999999999998</v>
      </c>
      <c r="C12" s="54">
        <v>4</v>
      </c>
      <c r="D12" s="55">
        <v>412</v>
      </c>
      <c r="E12" s="49"/>
    </row>
    <row r="13" spans="1:5">
      <c r="A13" s="3">
        <v>12</v>
      </c>
      <c r="B13" s="54">
        <v>37</v>
      </c>
      <c r="C13" s="54">
        <v>11</v>
      </c>
      <c r="D13" s="55">
        <v>400</v>
      </c>
      <c r="E13" s="49"/>
    </row>
    <row r="14" spans="1:5">
      <c r="A14" s="3">
        <v>13</v>
      </c>
      <c r="B14" s="54">
        <v>41.95</v>
      </c>
      <c r="C14" s="54">
        <v>12</v>
      </c>
      <c r="D14" s="55">
        <v>500</v>
      </c>
      <c r="E14" s="49"/>
    </row>
    <row r="15" spans="1:5">
      <c r="A15" s="3">
        <v>14</v>
      </c>
      <c r="B15" s="54">
        <v>11.66</v>
      </c>
      <c r="C15" s="54">
        <v>2</v>
      </c>
      <c r="D15" s="55">
        <v>360</v>
      </c>
      <c r="E15" s="49"/>
    </row>
    <row r="16" spans="1:5">
      <c r="A16" s="3">
        <v>15</v>
      </c>
      <c r="B16" s="54">
        <v>21.65</v>
      </c>
      <c r="C16" s="54">
        <v>4</v>
      </c>
      <c r="D16" s="55">
        <v>205</v>
      </c>
      <c r="E16" s="49"/>
    </row>
    <row r="17" spans="1:5">
      <c r="A17" s="3">
        <v>16</v>
      </c>
      <c r="B17" s="54">
        <v>17.89</v>
      </c>
      <c r="C17" s="54">
        <v>4</v>
      </c>
      <c r="D17" s="55">
        <v>400</v>
      </c>
      <c r="E17" s="49"/>
    </row>
    <row r="18" spans="1:5">
      <c r="A18" s="3">
        <v>17</v>
      </c>
      <c r="B18" s="54">
        <v>69</v>
      </c>
      <c r="C18" s="54">
        <v>20</v>
      </c>
      <c r="D18" s="55">
        <v>600</v>
      </c>
      <c r="E18" s="49"/>
    </row>
    <row r="19" spans="1:5">
      <c r="A19" s="3">
        <v>18</v>
      </c>
      <c r="B19" s="54">
        <v>10.3</v>
      </c>
      <c r="C19" s="54">
        <v>1</v>
      </c>
      <c r="D19" s="55">
        <v>585</v>
      </c>
      <c r="E19" s="49"/>
    </row>
    <row r="20" spans="1:5">
      <c r="A20" s="3">
        <v>19</v>
      </c>
      <c r="B20" s="54">
        <v>34.93</v>
      </c>
      <c r="C20" s="54">
        <v>10</v>
      </c>
      <c r="D20" s="55">
        <v>540</v>
      </c>
      <c r="E20" s="49"/>
    </row>
    <row r="21" spans="1:5">
      <c r="A21" s="3">
        <v>20</v>
      </c>
      <c r="B21" s="54">
        <v>46.59</v>
      </c>
      <c r="C21" s="54">
        <v>15</v>
      </c>
      <c r="D21" s="55">
        <v>250</v>
      </c>
      <c r="E21" s="49"/>
    </row>
    <row r="22" spans="1:5">
      <c r="A22" s="3">
        <v>21</v>
      </c>
      <c r="B22" s="54">
        <v>44.88</v>
      </c>
      <c r="C22" s="54">
        <v>15</v>
      </c>
      <c r="D22" s="55">
        <v>290</v>
      </c>
      <c r="E22" s="49"/>
    </row>
    <row r="23" spans="1:5">
      <c r="A23" s="3">
        <v>22</v>
      </c>
      <c r="B23" s="54">
        <v>54.12</v>
      </c>
      <c r="C23" s="54">
        <v>16</v>
      </c>
      <c r="D23" s="55">
        <v>510</v>
      </c>
      <c r="E23" s="49"/>
    </row>
    <row r="24" spans="1:5">
      <c r="A24" s="3">
        <v>23</v>
      </c>
      <c r="B24" s="54">
        <v>56.63</v>
      </c>
      <c r="C24" s="54">
        <v>17</v>
      </c>
      <c r="D24" s="55">
        <v>590</v>
      </c>
      <c r="E24" s="49"/>
    </row>
    <row r="25" spans="1:5">
      <c r="A25" s="3">
        <v>24</v>
      </c>
      <c r="B25" s="54">
        <v>22.13</v>
      </c>
      <c r="C25" s="54">
        <v>6</v>
      </c>
      <c r="D25" s="55">
        <v>100</v>
      </c>
      <c r="E25" s="49"/>
    </row>
    <row r="26" spans="1:5" ht="14.4" thickBot="1">
      <c r="A26" s="5">
        <v>25</v>
      </c>
      <c r="B26" s="56">
        <v>21.15</v>
      </c>
      <c r="C26" s="56">
        <v>5</v>
      </c>
      <c r="D26" s="57">
        <v>400</v>
      </c>
      <c r="E26" s="49"/>
    </row>
    <row r="27" spans="1:5">
      <c r="A27" s="58" t="s">
        <v>56</v>
      </c>
      <c r="B27" s="59">
        <f>SUM(B2:B26)</f>
        <v>725.81999999999994</v>
      </c>
      <c r="C27" s="59">
        <f>SUM(C2:C26)</f>
        <v>206</v>
      </c>
      <c r="D27" s="59">
        <f>SUM(D2:D26)</f>
        <v>8294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RLS</vt:lpstr>
      <vt:lpstr>RLM (Traditional)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Cooper</dc:creator>
  <cp:lastModifiedBy>salones</cp:lastModifiedBy>
  <dcterms:created xsi:type="dcterms:W3CDTF">2024-01-30T19:22:51Z</dcterms:created>
  <dcterms:modified xsi:type="dcterms:W3CDTF">2024-03-13T01:04:09Z</dcterms:modified>
</cp:coreProperties>
</file>