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engcheng\Desktop\"/>
    </mc:Choice>
  </mc:AlternateContent>
  <xr:revisionPtr revIDLastSave="0" documentId="13_ncr:1_{A11927F2-85C4-4C3F-A520-47EC09196546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33" i="1" l="1"/>
  <c r="X433" i="1"/>
  <c r="Y433" i="1" s="1"/>
  <c r="AB432" i="1"/>
  <c r="X432" i="1"/>
  <c r="Y432" i="1" s="1"/>
  <c r="AB431" i="1"/>
  <c r="X431" i="1"/>
  <c r="Y431" i="1" s="1"/>
  <c r="AB430" i="1"/>
  <c r="X430" i="1"/>
  <c r="Y430" i="1" s="1"/>
  <c r="AB429" i="1"/>
  <c r="X429" i="1"/>
  <c r="Y429" i="1" s="1"/>
  <c r="AB428" i="1"/>
  <c r="X428" i="1"/>
  <c r="Y428" i="1" s="1"/>
  <c r="AB427" i="1"/>
  <c r="X427" i="1"/>
  <c r="Y427" i="1" s="1"/>
  <c r="AB426" i="1"/>
  <c r="X426" i="1"/>
  <c r="Y426" i="1" s="1"/>
  <c r="AB425" i="1"/>
  <c r="X425" i="1"/>
  <c r="Y425" i="1" s="1"/>
  <c r="AB424" i="1"/>
  <c r="X424" i="1"/>
  <c r="Y424" i="1" s="1"/>
  <c r="AB423" i="1"/>
  <c r="X423" i="1"/>
  <c r="Y423" i="1" s="1"/>
  <c r="AB422" i="1"/>
  <c r="X422" i="1"/>
  <c r="Y422" i="1" s="1"/>
  <c r="AB421" i="1"/>
  <c r="X421" i="1"/>
  <c r="Y421" i="1" s="1"/>
  <c r="AB420" i="1"/>
  <c r="X420" i="1"/>
  <c r="Y420" i="1" s="1"/>
  <c r="AF412" i="1"/>
  <c r="AF413" i="1"/>
  <c r="AF414" i="1"/>
  <c r="AF415" i="1"/>
  <c r="AF416" i="1"/>
  <c r="AF411" i="1"/>
  <c r="AE404" i="1"/>
  <c r="AE407" i="1"/>
  <c r="AE408" i="1"/>
  <c r="AE409" i="1"/>
  <c r="AE410" i="1"/>
  <c r="AE411" i="1"/>
  <c r="AE412" i="1"/>
  <c r="AE413" i="1"/>
  <c r="AE414" i="1"/>
  <c r="AE415" i="1"/>
  <c r="AE416" i="1"/>
  <c r="AE406" i="1"/>
  <c r="AE403" i="1"/>
  <c r="AC404" i="1"/>
  <c r="AD404" i="1" s="1"/>
  <c r="AC406" i="1"/>
  <c r="AD406" i="1" s="1"/>
  <c r="AC407" i="1"/>
  <c r="AC408" i="1"/>
  <c r="AC409" i="1"/>
  <c r="AC410" i="1"/>
  <c r="AC411" i="1"/>
  <c r="AC412" i="1"/>
  <c r="AC413" i="1"/>
  <c r="AC414" i="1"/>
  <c r="AC415" i="1"/>
  <c r="AC416" i="1"/>
  <c r="AD407" i="1"/>
  <c r="AD408" i="1"/>
  <c r="AD409" i="1"/>
  <c r="AD410" i="1"/>
  <c r="AD403" i="1"/>
  <c r="AC403" i="1"/>
  <c r="AC369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03" i="1"/>
  <c r="X404" i="1"/>
  <c r="X405" i="1"/>
  <c r="AC405" i="1" s="1"/>
  <c r="AD405" i="1" s="1"/>
  <c r="AE405" i="1" s="1"/>
  <c r="X406" i="1"/>
  <c r="X407" i="1"/>
  <c r="X408" i="1"/>
  <c r="X409" i="1"/>
  <c r="X410" i="1"/>
  <c r="X411" i="1"/>
  <c r="X412" i="1"/>
  <c r="X413" i="1"/>
  <c r="X414" i="1"/>
  <c r="X415" i="1"/>
  <c r="X416" i="1"/>
  <c r="X403" i="1"/>
  <c r="Y386" i="1"/>
  <c r="AB399" i="1"/>
  <c r="X399" i="1"/>
  <c r="Y399" i="1" s="1"/>
  <c r="AB398" i="1"/>
  <c r="X398" i="1"/>
  <c r="Y398" i="1" s="1"/>
  <c r="AB397" i="1"/>
  <c r="X397" i="1"/>
  <c r="Y397" i="1" s="1"/>
  <c r="AB396" i="1"/>
  <c r="X396" i="1"/>
  <c r="Y396" i="1" s="1"/>
  <c r="AB395" i="1"/>
  <c r="X395" i="1"/>
  <c r="Y395" i="1" s="1"/>
  <c r="AB394" i="1"/>
  <c r="X394" i="1"/>
  <c r="Y394" i="1" s="1"/>
  <c r="AB393" i="1"/>
  <c r="X393" i="1"/>
  <c r="Y393" i="1" s="1"/>
  <c r="AB392" i="1"/>
  <c r="X392" i="1"/>
  <c r="Y392" i="1" s="1"/>
  <c r="AB391" i="1"/>
  <c r="X391" i="1"/>
  <c r="Y391" i="1" s="1"/>
  <c r="AB390" i="1"/>
  <c r="X390" i="1"/>
  <c r="Y390" i="1" s="1"/>
  <c r="AB389" i="1"/>
  <c r="X389" i="1"/>
  <c r="Y389" i="1" s="1"/>
  <c r="AB388" i="1"/>
  <c r="X388" i="1"/>
  <c r="Y388" i="1" s="1"/>
  <c r="AB387" i="1"/>
  <c r="X387" i="1"/>
  <c r="Y387" i="1" s="1"/>
  <c r="AB386" i="1"/>
  <c r="X386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D370" i="1"/>
  <c r="AD371" i="1"/>
  <c r="AD372" i="1"/>
  <c r="AD373" i="1"/>
  <c r="AD374" i="1"/>
  <c r="AD375" i="1"/>
  <c r="AD376" i="1"/>
  <c r="AD377" i="1"/>
  <c r="AD379" i="1"/>
  <c r="AD380" i="1"/>
  <c r="AD381" i="1"/>
  <c r="AD382" i="1"/>
  <c r="AD378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69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47" i="1"/>
  <c r="Y347" i="1"/>
  <c r="AB347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19" i="1"/>
  <c r="U320" i="1"/>
  <c r="V320" i="1"/>
  <c r="U321" i="1"/>
  <c r="V321" i="1" s="1"/>
  <c r="U322" i="1"/>
  <c r="V322" i="1"/>
  <c r="U323" i="1"/>
  <c r="V323" i="1"/>
  <c r="U324" i="1"/>
  <c r="V324" i="1" s="1"/>
  <c r="U325" i="1"/>
  <c r="V325" i="1" s="1"/>
  <c r="U326" i="1"/>
  <c r="V326" i="1"/>
  <c r="U327" i="1"/>
  <c r="V327" i="1" s="1"/>
  <c r="U328" i="1"/>
  <c r="V328" i="1"/>
  <c r="U329" i="1"/>
  <c r="V329" i="1"/>
  <c r="U330" i="1"/>
  <c r="V330" i="1"/>
  <c r="U331" i="1"/>
  <c r="V331" i="1"/>
  <c r="U332" i="1"/>
  <c r="V332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19" i="1"/>
  <c r="AI342" i="1"/>
  <c r="AI337" i="1"/>
  <c r="AI338" i="1"/>
  <c r="AI339" i="1"/>
  <c r="AI340" i="1"/>
  <c r="AI341" i="1"/>
  <c r="AI336" i="1"/>
  <c r="AH337" i="1"/>
  <c r="AH338" i="1"/>
  <c r="AH339" i="1"/>
  <c r="AH340" i="1"/>
  <c r="AH341" i="1"/>
  <c r="AH336" i="1"/>
  <c r="AG342" i="1"/>
  <c r="AH319" i="1"/>
  <c r="AH320" i="1"/>
  <c r="AH321" i="1"/>
  <c r="AH322" i="1"/>
  <c r="AI322" i="1" s="1"/>
  <c r="AH323" i="1"/>
  <c r="AH318" i="1"/>
  <c r="AH328" i="1"/>
  <c r="AI328" i="1" s="1"/>
  <c r="AH329" i="1"/>
  <c r="AI329" i="1" s="1"/>
  <c r="AH330" i="1"/>
  <c r="AI330" i="1" s="1"/>
  <c r="AH331" i="1"/>
  <c r="AI331" i="1" s="1"/>
  <c r="AH332" i="1"/>
  <c r="AH327" i="1"/>
  <c r="AI332" i="1"/>
  <c r="AI327" i="1"/>
  <c r="AG333" i="1"/>
  <c r="O317" i="1"/>
  <c r="O316" i="1"/>
  <c r="K317" i="1"/>
  <c r="K316" i="1"/>
  <c r="H317" i="1"/>
  <c r="H316" i="1"/>
  <c r="AI319" i="1"/>
  <c r="AI320" i="1"/>
  <c r="AI321" i="1"/>
  <c r="AI323" i="1"/>
  <c r="AI318" i="1"/>
  <c r="AG324" i="1"/>
  <c r="AG337" i="1"/>
  <c r="AG338" i="1"/>
  <c r="AG339" i="1"/>
  <c r="AG340" i="1"/>
  <c r="AG341" i="1"/>
  <c r="AG336" i="1"/>
  <c r="AF337" i="1"/>
  <c r="AF338" i="1"/>
  <c r="AF339" i="1"/>
  <c r="AF340" i="1"/>
  <c r="AF341" i="1"/>
  <c r="AF336" i="1"/>
  <c r="AB337" i="1"/>
  <c r="AB338" i="1"/>
  <c r="AB339" i="1"/>
  <c r="AB340" i="1"/>
  <c r="AB341" i="1"/>
  <c r="AB336" i="1"/>
  <c r="AG328" i="1"/>
  <c r="AG329" i="1"/>
  <c r="AG330" i="1"/>
  <c r="AG331" i="1"/>
  <c r="AG332" i="1"/>
  <c r="AG327" i="1"/>
  <c r="AF328" i="1"/>
  <c r="AF329" i="1"/>
  <c r="AF330" i="1"/>
  <c r="AF331" i="1"/>
  <c r="AF332" i="1"/>
  <c r="AF327" i="1"/>
  <c r="AB328" i="1"/>
  <c r="AB329" i="1"/>
  <c r="AB330" i="1"/>
  <c r="AB331" i="1"/>
  <c r="AB332" i="1"/>
  <c r="AB327" i="1"/>
  <c r="AB323" i="1"/>
  <c r="AG323" i="1" s="1"/>
  <c r="AB322" i="1"/>
  <c r="AG322" i="1" s="1"/>
  <c r="AB321" i="1"/>
  <c r="AG321" i="1" s="1"/>
  <c r="AB320" i="1"/>
  <c r="AG320" i="1" s="1"/>
  <c r="AG319" i="1"/>
  <c r="AB319" i="1"/>
  <c r="AB318" i="1"/>
  <c r="AG318" i="1" s="1"/>
  <c r="AD303" i="1"/>
  <c r="AD304" i="1"/>
  <c r="AD305" i="1"/>
  <c r="AD306" i="1"/>
  <c r="AD307" i="1"/>
  <c r="AD302" i="1"/>
  <c r="AB303" i="1"/>
  <c r="AB304" i="1"/>
  <c r="AB305" i="1"/>
  <c r="AB306" i="1"/>
  <c r="AB307" i="1"/>
  <c r="AB308" i="1"/>
  <c r="AB309" i="1"/>
  <c r="AB310" i="1"/>
  <c r="AB311" i="1"/>
  <c r="AB312" i="1"/>
  <c r="AB313" i="1"/>
  <c r="AB302" i="1"/>
  <c r="J296" i="1"/>
  <c r="J297" i="1"/>
  <c r="J278" i="1"/>
  <c r="J284" i="1"/>
  <c r="I274" i="1"/>
  <c r="J274" i="1" s="1"/>
  <c r="I275" i="1"/>
  <c r="J275" i="1" s="1"/>
  <c r="I276" i="1"/>
  <c r="J276" i="1" s="1"/>
  <c r="I277" i="1"/>
  <c r="J277" i="1" s="1"/>
  <c r="I278" i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I297" i="1"/>
  <c r="I273" i="1"/>
  <c r="J273" i="1" s="1"/>
  <c r="I299" i="1"/>
  <c r="H299" i="1"/>
  <c r="L139" i="1"/>
  <c r="L140" i="1"/>
  <c r="L141" i="1"/>
  <c r="L142" i="1"/>
  <c r="L143" i="1"/>
  <c r="L144" i="1"/>
  <c r="L138" i="1"/>
  <c r="J139" i="1"/>
  <c r="J140" i="1"/>
  <c r="J141" i="1"/>
  <c r="J142" i="1"/>
  <c r="J143" i="1"/>
  <c r="J144" i="1"/>
  <c r="J138" i="1"/>
  <c r="I139" i="1"/>
  <c r="I140" i="1"/>
  <c r="I141" i="1"/>
  <c r="I142" i="1"/>
  <c r="I143" i="1"/>
  <c r="I144" i="1"/>
  <c r="I138" i="1"/>
  <c r="H139" i="1"/>
  <c r="H140" i="1"/>
  <c r="H141" i="1"/>
  <c r="H142" i="1"/>
  <c r="H143" i="1"/>
  <c r="H144" i="1"/>
  <c r="H138" i="1"/>
  <c r="G139" i="1"/>
  <c r="G140" i="1"/>
  <c r="G141" i="1"/>
  <c r="G142" i="1"/>
  <c r="G143" i="1"/>
  <c r="G144" i="1"/>
  <c r="G138" i="1"/>
  <c r="F139" i="1"/>
  <c r="F140" i="1"/>
  <c r="F141" i="1"/>
  <c r="F142" i="1"/>
  <c r="F143" i="1"/>
  <c r="F144" i="1"/>
  <c r="F138" i="1"/>
  <c r="Y405" i="1" l="1"/>
  <c r="AD369" i="1"/>
  <c r="AE369" i="1" s="1"/>
  <c r="U319" i="1"/>
  <c r="V319" i="1" s="1"/>
  <c r="AI324" i="1"/>
  <c r="AI333" i="1"/>
  <c r="J299" i="1"/>
  <c r="B131" i="1"/>
</calcChain>
</file>

<file path=xl/sharedStrings.xml><?xml version="1.0" encoding="utf-8"?>
<sst xmlns="http://schemas.openxmlformats.org/spreadsheetml/2006/main" count="150" uniqueCount="49">
  <si>
    <t>8.04 &amp; 8.56 &amp; 9.32 &amp; 9.95 &amp; 11.07 &amp; 12.66 &amp; 16.73&amp;48.50 &amp;$ \infty$ \\</t>
    <phoneticPr fontId="1" type="noConversion"/>
  </si>
  <si>
    <t>        \hline $V_{I} / V$ &amp; 0.945 &amp; 0.985 &amp; 1.012 &amp; 1.043 &amp; 1.049 &amp; 1.071 &amp; 1.074 &amp; 1.109 &amp;1.233\\</t>
    <phoneticPr fontId="1" type="noConversion"/>
  </si>
  <si>
    <t>无穷</t>
    <phoneticPr fontId="1" type="noConversion"/>
  </si>
  <si>
    <t>0 &amp; 1.34 &amp; 3.06 &amp; 3.58 &amp; 3.63 &amp; 3.86 &amp; 6.87 &amp; 7.36&amp;7.84 \\</t>
  </si>
  <si>
    <t>        \hline $V_{I} / V$ &amp; 0 &amp; 0.254 &amp; 0.502 &amp; 0.562 &amp; 0.574 &amp; 0.598 &amp; 0.863 &amp; 0.889 &amp;0.920\\</t>
  </si>
  <si>
    <t>23.77k&amp;15.00k&amp;9.94k&amp;9.06k&amp;8.15k&amp;7.54k&amp;5.08k&amp;4.63k&amp;3.58k&amp;2.42k</t>
  </si>
  <si>
    <t>0&amp;48.7&amp;77.4&amp;116.2&amp;127.5&amp;141.4&amp;152.9&amp;225.4&amp;248.2&amp;319.8&amp;473.0</t>
  </si>
  <si>
    <t>最小偏向角</t>
    <phoneticPr fontId="1" type="noConversion"/>
  </si>
  <si>
    <t xml:space="preserve">                                                                               </t>
    <phoneticPr fontId="1" type="noConversion"/>
  </si>
  <si>
    <t>56°13′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</si>
  <si>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</si>
  <si>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</si>
  <si>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</si>
  <si>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</si>
  <si>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</si>
  <si>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</si>
  <si>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</si>
  <si>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</si>
  <si>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</si>
  <si>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</si>
  <si>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</si>
  <si>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</si>
  <si>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</si>
  <si>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</si>
  <si>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</si>
  <si>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</si>
  <si>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</si>
  <si>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</si>
  <si>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</si>
  <si>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</si>
  <si>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</si>
  <si>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</si>
  <si>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</si>
  <si>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</si>
  <si>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</si>
  <si>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</si>
  <si>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</si>
  <si>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</si>
  <si>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</si>
  <si>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</si>
  <si>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</si>
  <si>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波长</t>
    <phoneticPr fontId="1" type="noConversion"/>
  </si>
  <si>
    <t>折射率</t>
    <phoneticPr fontId="1" type="noConversion"/>
  </si>
  <si>
    <t>X Variable 2</t>
  </si>
  <si>
    <t>X Variable 3</t>
  </si>
  <si>
    <t>X Variable 4</t>
  </si>
  <si>
    <t>X Variable 5</t>
  </si>
  <si>
    <t>下限 98.0%</t>
  </si>
  <si>
    <t>上限 98.0%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</si>
</sst>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76" fontId="0" fillId="0" borderId="0" xfId="0" applyNumberFormat="1"/>
    <xf numFmtId="177" fontId="0" fillId="0" borderId="0" xfId="0" applyNumberFormat="1"/>
    <xf numFmtId="9" fontId="0" fillId="0" borderId="0" xfId="1" applyFont="1" applyAlignment="1"/>
    <xf numFmtId="10" fontId="0" fillId="0" borderId="0" xfId="1" applyNumberFormat="1" applyFont="1" applyAlignment="1"/>
    <xf numFmtId="10" fontId="0" fillId="0" borderId="0" xfId="0" applyNumberFormat="1"/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楷体" panose="02010609060101010101" pitchFamily="49" charset="-122"/>
                <a:ea typeface="楷体" panose="02010609060101010101" pitchFamily="49" charset="-122"/>
              </a:rPr>
              <a:t>铜电阻数字温度计电压</a:t>
            </a:r>
            <a:r>
              <a:rPr lang="en-US" altLang="zh-CN" sz="1200">
                <a:latin typeface="楷体" panose="02010609060101010101" pitchFamily="49" charset="-122"/>
                <a:ea typeface="楷体" panose="02010609060101010101" pitchFamily="49" charset="-122"/>
              </a:rPr>
              <a:t>—</a:t>
            </a:r>
            <a:r>
              <a:rPr lang="zh-CN" altLang="en-US" sz="1200">
                <a:latin typeface="楷体" panose="02010609060101010101" pitchFamily="49" charset="-122"/>
                <a:ea typeface="楷体" panose="02010609060101010101" pitchFamily="49" charset="-122"/>
              </a:rPr>
              <a:t>温度曲线</a:t>
            </a:r>
          </a:p>
        </c:rich>
      </c:tx>
      <c:layout>
        <c:manualLayout>
          <c:xMode val="edge"/>
          <c:yMode val="edge"/>
          <c:x val="0.20108199047793446"/>
          <c:y val="0.87359198998748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66370549835118"/>
          <c:y val="0.13016270337922403"/>
          <c:w val="0.69862456509796744"/>
          <c:h val="0.64405940496486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99153085515475"/>
                  <c:y val="2.72417293270130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U</a:t>
                    </a:r>
                    <a:r>
                      <a:rPr lang="en-US" altLang="zh-CN" sz="12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0.09913t + 0.0006326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0.9995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40.200000000000003</c:v>
                </c:pt>
                <c:pt idx="1">
                  <c:v>46.7</c:v>
                </c:pt>
                <c:pt idx="2">
                  <c:v>52.4</c:v>
                </c:pt>
                <c:pt idx="3">
                  <c:v>57.9</c:v>
                </c:pt>
                <c:pt idx="4">
                  <c:v>63.2</c:v>
                </c:pt>
                <c:pt idx="5">
                  <c:v>66.400000000000006</c:v>
                </c:pt>
                <c:pt idx="6">
                  <c:v>69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4.0199999999999996</c:v>
                </c:pt>
                <c:pt idx="1">
                  <c:v>4.59</c:v>
                </c:pt>
                <c:pt idx="2">
                  <c:v>5.18</c:v>
                </c:pt>
                <c:pt idx="3">
                  <c:v>5.75</c:v>
                </c:pt>
                <c:pt idx="4">
                  <c:v>6.27</c:v>
                </c:pt>
                <c:pt idx="5">
                  <c:v>6.59</c:v>
                </c:pt>
                <c:pt idx="6">
                  <c:v>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7-4340-903A-9EC7BAD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6079"/>
        <c:axId val="126146495"/>
      </c:scatterChart>
      <c:valAx>
        <c:axId val="126146079"/>
        <c:scaling>
          <c:orientation val="minMax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100" cap="none" baseline="0">
                    <a:latin typeface="Times New Roman" panose="02020603050405020304" pitchFamily="18" charset="0"/>
                  </a:rPr>
                  <a:t>t/</a:t>
                </a:r>
                <a:r>
                  <a:rPr lang="zh-CN" altLang="en-US" sz="1100" cap="none" baseline="0">
                    <a:latin typeface="Times New Roman" panose="02020603050405020304" pitchFamily="18" charset="0"/>
                  </a:rPr>
                  <a:t>℃</a:t>
                </a:r>
              </a:p>
            </c:rich>
          </c:tx>
          <c:layout>
            <c:manualLayout>
              <c:xMode val="edge"/>
              <c:yMode val="edge"/>
              <c:x val="0.86703557040835011"/>
              <c:y val="0.7521902377972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46495"/>
        <c:crossesAt val="0"/>
        <c:crossBetween val="midCat"/>
        <c:majorUnit val="5"/>
      </c:valAx>
      <c:valAx>
        <c:axId val="126146495"/>
        <c:scaling>
          <c:orientation val="minMax"/>
          <c:min val="3.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100" cap="none" baseline="0">
                    <a:latin typeface="Times New Roman" panose="02020603050405020304" pitchFamily="18" charset="0"/>
                  </a:rPr>
                  <a:t>U</a:t>
                </a:r>
                <a:r>
                  <a:rPr lang="en-US" altLang="zh-CN" sz="1100" cap="none" baseline="-25000">
                    <a:latin typeface="Times New Roman" panose="02020603050405020304" pitchFamily="18" charset="0"/>
                  </a:rPr>
                  <a:t>t</a:t>
                </a:r>
                <a:r>
                  <a:rPr lang="en-US" altLang="zh-CN" sz="1100" cap="none" baseline="0">
                    <a:latin typeface="Times New Roman" panose="02020603050405020304" pitchFamily="18" charset="0"/>
                  </a:rPr>
                  <a:t>/V</a:t>
                </a:r>
                <a:endParaRPr lang="zh-CN" altLang="en-US" sz="1100" cap="none" baseline="0"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201167368613807"/>
              <c:y val="6.29745843721975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460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407D-90E1-7995D087863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1-407D-90E1-7995D087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8928"/>
        <c:axId val="1650883936"/>
      </c:scatterChart>
      <c:valAx>
        <c:axId val="16508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3936"/>
        <c:crosses val="autoZero"/>
        <c:crossBetween val="midCat"/>
      </c:valAx>
      <c:valAx>
        <c:axId val="16508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9-49BD-AF91-583D2501411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9-49BD-AF91-583D2501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37520"/>
        <c:axId val="1300241264"/>
      </c:scatterChart>
      <c:valAx>
        <c:axId val="130023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41264"/>
        <c:crosses val="autoZero"/>
        <c:crossBetween val="midCat"/>
      </c:valAx>
      <c:valAx>
        <c:axId val="130024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37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7-4330-B333-109E8887E01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7-4330-B333-109E8887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46016"/>
        <c:axId val="1578947680"/>
      </c:scatterChart>
      <c:valAx>
        <c:axId val="15775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47680"/>
        <c:crosses val="autoZero"/>
        <c:crossBetween val="midCat"/>
      </c:valAx>
      <c:valAx>
        <c:axId val="157894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754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4-42FD-93E1-E66E5E067DC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4-42FD-93E1-E66E5E06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92816"/>
        <c:axId val="2079593648"/>
      </c:scatterChart>
      <c:valAx>
        <c:axId val="207959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3648"/>
        <c:crosses val="autoZero"/>
        <c:crossBetween val="midCat"/>
      </c:valAx>
      <c:valAx>
        <c:axId val="207959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2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6-44B8-B260-2B832501C32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6-44B8-B260-2B832501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91568"/>
        <c:axId val="2079592400"/>
      </c:scatterChart>
      <c:valAx>
        <c:axId val="20795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2400"/>
        <c:crosses val="autoZero"/>
        <c:crossBetween val="midCat"/>
      </c:valAx>
      <c:valAx>
        <c:axId val="207959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F-44AD-96AD-4D74B354AD7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F-44AD-96AD-4D74B354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94480"/>
        <c:axId val="2079592816"/>
      </c:scatterChart>
      <c:valAx>
        <c:axId val="20795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2816"/>
        <c:crosses val="autoZero"/>
        <c:crossBetween val="midCat"/>
      </c:valAx>
      <c:valAx>
        <c:axId val="207959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94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D-4939-8093-3D481A73901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D-4939-8093-3D481A73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65424"/>
        <c:axId val="1859465008"/>
      </c:scatterChart>
      <c:valAx>
        <c:axId val="185946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465008"/>
        <c:crosses val="autoZero"/>
        <c:crossBetween val="midCat"/>
      </c:valAx>
      <c:valAx>
        <c:axId val="185946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465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7-4B5E-8C0D-C5C7BFDE35D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7-4B5E-8C0D-C5C7BFDE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62080"/>
        <c:axId val="2066460832"/>
      </c:scatterChart>
      <c:valAx>
        <c:axId val="20664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0832"/>
        <c:crosses val="autoZero"/>
        <c:crossBetween val="midCat"/>
      </c:valAx>
      <c:valAx>
        <c:axId val="206646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2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6-40A4-9445-28F89F1091F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6-40A4-9445-28F89F10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61248"/>
        <c:axId val="2066462080"/>
      </c:scatterChart>
      <c:valAx>
        <c:axId val="20664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2080"/>
        <c:crosses val="autoZero"/>
        <c:crossBetween val="midCat"/>
      </c:valAx>
      <c:valAx>
        <c:axId val="206646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1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7-4E47-AFA4-60F4E294BAC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7-4E47-AFA4-60F4E294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63328"/>
        <c:axId val="2066463744"/>
      </c:scatterChart>
      <c:valAx>
        <c:axId val="20664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3744"/>
        <c:crosses val="autoZero"/>
        <c:crossBetween val="midCat"/>
      </c:valAx>
      <c:valAx>
        <c:axId val="206646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63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latin typeface="楷体" panose="02010609060101010101" pitchFamily="49" charset="-122"/>
                <a:ea typeface="楷体" panose="02010609060101010101" pitchFamily="49" charset="-122"/>
              </a:rPr>
              <a:t>铜丝电阻</a:t>
            </a:r>
            <a:r>
              <a:rPr lang="en-US" altLang="zh-CN" sz="1200" b="1">
                <a:latin typeface="楷体" panose="02010609060101010101" pitchFamily="49" charset="-122"/>
                <a:ea typeface="楷体" panose="02010609060101010101" pitchFamily="49" charset="-122"/>
              </a:rPr>
              <a:t>-</a:t>
            </a:r>
            <a:r>
              <a:rPr lang="zh-CN" altLang="en-US" sz="1200" b="1">
                <a:latin typeface="楷体" panose="02010609060101010101" pitchFamily="49" charset="-122"/>
                <a:ea typeface="楷体" panose="02010609060101010101" pitchFamily="49" charset="-122"/>
              </a:rPr>
              <a:t>温度曲线</a:t>
            </a:r>
          </a:p>
        </c:rich>
      </c:tx>
      <c:layout>
        <c:manualLayout>
          <c:xMode val="edge"/>
          <c:yMode val="edge"/>
          <c:x val="0.31805548434352682"/>
          <c:y val="0.85342584562012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502333041703123"/>
          <c:w val="0.76889910272843798"/>
          <c:h val="0.611599729565461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80533683289587"/>
                  <c:y val="0.143680373286672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</a:t>
                    </a:r>
                    <a:r>
                      <a:rPr lang="en-US" altLang="zh-CN" sz="12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0.06595t + 15.39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0.9999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Sheet1!$A$13:$A$22</c:f>
              <c:numCache>
                <c:formatCode>General</c:formatCode>
                <c:ptCount val="10"/>
                <c:pt idx="0">
                  <c:v>27.3</c:v>
                </c:pt>
                <c:pt idx="1">
                  <c:v>32.799999999999997</c:v>
                </c:pt>
                <c:pt idx="2">
                  <c:v>38.200000000000003</c:v>
                </c:pt>
                <c:pt idx="3">
                  <c:v>43.4</c:v>
                </c:pt>
                <c:pt idx="4">
                  <c:v>48.9</c:v>
                </c:pt>
                <c:pt idx="5">
                  <c:v>53.6</c:v>
                </c:pt>
                <c:pt idx="6">
                  <c:v>59.1</c:v>
                </c:pt>
                <c:pt idx="7">
                  <c:v>64.599999999999994</c:v>
                </c:pt>
                <c:pt idx="8">
                  <c:v>69.099999999999994</c:v>
                </c:pt>
                <c:pt idx="9">
                  <c:v>73.599999999999994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17.18</c:v>
                </c:pt>
                <c:pt idx="1">
                  <c:v>17.55</c:v>
                </c:pt>
                <c:pt idx="2">
                  <c:v>17.899999999999999</c:v>
                </c:pt>
                <c:pt idx="3">
                  <c:v>18.239999999999998</c:v>
                </c:pt>
                <c:pt idx="4">
                  <c:v>18.62</c:v>
                </c:pt>
                <c:pt idx="5">
                  <c:v>18.93</c:v>
                </c:pt>
                <c:pt idx="6">
                  <c:v>19.3</c:v>
                </c:pt>
                <c:pt idx="7">
                  <c:v>19.649999999999999</c:v>
                </c:pt>
                <c:pt idx="8">
                  <c:v>19.93</c:v>
                </c:pt>
                <c:pt idx="9">
                  <c:v>20.23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D-4CA9-A25E-986ED253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85199"/>
        <c:axId val="505886863"/>
      </c:scatterChart>
      <c:valAx>
        <c:axId val="50588519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ea typeface="等线" panose="02010600030101010101" pitchFamily="2" charset="-122"/>
                  </a:rPr>
                  <a:t>t/</a:t>
                </a:r>
                <a:r>
                  <a:rPr lang="zh-CN" altLang="zh-CN" sz="12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rPr>
                  <a:t>℃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05903680644571"/>
              <c:y val="0.76608805512493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86863"/>
        <c:crosses val="autoZero"/>
        <c:crossBetween val="midCat"/>
      </c:valAx>
      <c:valAx>
        <c:axId val="505886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US" altLang="zh-CN" sz="12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/Ω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860465116279069E-2"/>
              <c:y val="9.88023027910756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D4E-B496-6DDF685ADD3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Sheet1!$L$150:$L$156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0-4D4E-B496-6DDF685A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30176"/>
        <c:axId val="2067831008"/>
      </c:scatterChart>
      <c:valAx>
        <c:axId val="20678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31008"/>
        <c:crosses val="autoZero"/>
        <c:crossBetween val="midCat"/>
      </c:valAx>
      <c:valAx>
        <c:axId val="206783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30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E-4D38-8AE7-E1CCEE93258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Sheet1!$M$150:$M$156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E-4D38-8AE7-E1CCEE93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31840"/>
        <c:axId val="2067830592"/>
      </c:scatterChart>
      <c:valAx>
        <c:axId val="20678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30592"/>
        <c:crosses val="autoZero"/>
        <c:crossBetween val="midCat"/>
      </c:valAx>
      <c:valAx>
        <c:axId val="206783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31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9-44AD-AC36-D0DD01D78AB6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9-44AD-AC36-D0DD01D7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2512"/>
        <c:axId val="1300243760"/>
      </c:scatterChart>
      <c:valAx>
        <c:axId val="13002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43760"/>
        <c:crosses val="autoZero"/>
        <c:crossBetween val="midCat"/>
      </c:valAx>
      <c:valAx>
        <c:axId val="130024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42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E82-9D00-FBAA7A4246E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E82-9D00-FBAA7A42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37936"/>
        <c:axId val="1300242512"/>
      </c:scatterChart>
      <c:valAx>
        <c:axId val="13002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42512"/>
        <c:crosses val="autoZero"/>
        <c:crossBetween val="midCat"/>
      </c:valAx>
      <c:valAx>
        <c:axId val="130024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37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53A-960D-E3B131F156E9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453A-960D-E3B131F1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58720"/>
        <c:axId val="1297657056"/>
      </c:scatterChart>
      <c:valAx>
        <c:axId val="12976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57056"/>
        <c:crosses val="autoZero"/>
        <c:crossBetween val="midCat"/>
      </c:valAx>
      <c:valAx>
        <c:axId val="12976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58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8-491F-9DAD-9EA2B537E2A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8-491F-9DAD-9EA2B537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58720"/>
        <c:axId val="1297654976"/>
      </c:scatterChart>
      <c:valAx>
        <c:axId val="12976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54976"/>
        <c:crosses val="autoZero"/>
        <c:crossBetween val="midCat"/>
      </c:valAx>
      <c:valAx>
        <c:axId val="129765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58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4-4D68-BE45-808567E922E6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4-4D68-BE45-808567E9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18336"/>
        <c:axId val="1578915008"/>
      </c:scatterChart>
      <c:valAx>
        <c:axId val="15789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15008"/>
        <c:crosses val="autoZero"/>
        <c:crossBetween val="midCat"/>
      </c:valAx>
      <c:valAx>
        <c:axId val="15789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18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8B1-B652-3DE6824ADFD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8B1-B652-3DE6824A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73904"/>
        <c:axId val="1969461840"/>
      </c:scatterChart>
      <c:valAx>
        <c:axId val="19694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61840"/>
        <c:crosses val="autoZero"/>
        <c:crossBetween val="midCat"/>
      </c:valAx>
      <c:valAx>
        <c:axId val="196946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73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5-474B-B5D3-7A6DC86C007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5-474B-B5D3-7A6DC86C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73904"/>
        <c:axId val="1969469744"/>
      </c:scatterChart>
      <c:valAx>
        <c:axId val="19694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69744"/>
        <c:crosses val="autoZero"/>
        <c:crossBetween val="midCat"/>
      </c:valAx>
      <c:valAx>
        <c:axId val="196946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73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A-40C3-AC9F-5CEACEC4581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A-40C3-AC9F-5CEACEC4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63088"/>
        <c:axId val="1969470992"/>
      </c:scatterChart>
      <c:valAx>
        <c:axId val="196946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70992"/>
        <c:crosses val="autoZero"/>
        <c:crossBetween val="midCat"/>
      </c:valAx>
      <c:valAx>
        <c:axId val="196947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6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>
                <a:latin typeface="楷体" panose="02010609060101010101" pitchFamily="49" charset="-122"/>
                <a:ea typeface="楷体" panose="02010609060101010101" pitchFamily="49" charset="-122"/>
              </a:rPr>
              <a:t>所测波长与次数关系曲线 </a:t>
            </a:r>
            <a:br>
              <a:rPr lang="zh-CN" altLang="en-US" sz="1200" b="1">
                <a:latin typeface="楷体" panose="02010609060101010101" pitchFamily="49" charset="-122"/>
                <a:ea typeface="楷体" panose="02010609060101010101" pitchFamily="49" charset="-122"/>
              </a:rPr>
            </a:br>
            <a:endParaRPr lang="zh-CN" altLang="en-US" sz="1200" b="1">
              <a:latin typeface="楷体" panose="02010609060101010101" pitchFamily="49" charset="-122"/>
              <a:ea typeface="楷体" panose="02010609060101010101" pitchFamily="49" charset="-122"/>
            </a:endParaRPr>
          </a:p>
        </c:rich>
      </c:tx>
      <c:layout>
        <c:manualLayout>
          <c:xMode val="edge"/>
          <c:yMode val="edge"/>
          <c:x val="0.31805548434352682"/>
          <c:y val="0.85342584562012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502333041703123"/>
          <c:w val="0.76889910272843798"/>
          <c:h val="0.61159972956546105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07416224134774"/>
                  <c:y val="4.04753091899939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x</a:t>
                    </a:r>
                    <a:r>
                      <a:rPr lang="en-US" altLang="zh-CN" sz="12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i</a:t>
                    </a: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8.43747n+ 7.50254</a:t>
                    </a:r>
                    <a:b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0.999896</a:t>
                    </a:r>
                    <a:endParaRPr lang="en-US" altLang="zh-CN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Sheet1!$A$28:$A$47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Sheet1!$B$28:$B$47</c:f>
              <c:numCache>
                <c:formatCode>General</c:formatCode>
                <c:ptCount val="20"/>
                <c:pt idx="0">
                  <c:v>15.37</c:v>
                </c:pt>
                <c:pt idx="1">
                  <c:v>24.01</c:v>
                </c:pt>
                <c:pt idx="2">
                  <c:v>32.700000000000003</c:v>
                </c:pt>
                <c:pt idx="3">
                  <c:v>41.35</c:v>
                </c:pt>
                <c:pt idx="4">
                  <c:v>49.75</c:v>
                </c:pt>
                <c:pt idx="5">
                  <c:v>58.32</c:v>
                </c:pt>
                <c:pt idx="6">
                  <c:v>66.77</c:v>
                </c:pt>
                <c:pt idx="7">
                  <c:v>75.23</c:v>
                </c:pt>
                <c:pt idx="8">
                  <c:v>83.9</c:v>
                </c:pt>
                <c:pt idx="9">
                  <c:v>92.62</c:v>
                </c:pt>
                <c:pt idx="10">
                  <c:v>101.32</c:v>
                </c:pt>
                <c:pt idx="11">
                  <c:v>108.96</c:v>
                </c:pt>
                <c:pt idx="12">
                  <c:v>116.95</c:v>
                </c:pt>
                <c:pt idx="13">
                  <c:v>124.84</c:v>
                </c:pt>
                <c:pt idx="14">
                  <c:v>133.35</c:v>
                </c:pt>
                <c:pt idx="15">
                  <c:v>141.76</c:v>
                </c:pt>
                <c:pt idx="16">
                  <c:v>150.46</c:v>
                </c:pt>
                <c:pt idx="17">
                  <c:v>159.25</c:v>
                </c:pt>
                <c:pt idx="18">
                  <c:v>168.09</c:v>
                </c:pt>
                <c:pt idx="19">
                  <c:v>176.92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7-4CBE-BA59-F446F146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85199"/>
        <c:axId val="505886863"/>
      </c:scatterChart>
      <c:valAx>
        <c:axId val="505885199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effectLst/>
                  </a:rPr>
                  <a:t>序号</a:t>
                </a:r>
                <a:endParaRPr lang="zh-CN" altLang="zh-CN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05903680644571"/>
              <c:y val="0.76608805512493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86863"/>
        <c:crosses val="autoZero"/>
        <c:crossBetween val="midCat"/>
      </c:valAx>
      <c:valAx>
        <c:axId val="505886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zh-CN" sz="12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/mm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860465116279069E-2"/>
              <c:y val="9.88023027910756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2-4484-A3FA-F55F308B91F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2-4484-A3FA-F55F308B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73904"/>
        <c:axId val="1969462256"/>
      </c:scatterChart>
      <c:valAx>
        <c:axId val="19694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62256"/>
        <c:crosses val="autoZero"/>
        <c:crossBetween val="midCat"/>
      </c:valAx>
      <c:valAx>
        <c:axId val="196946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73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3-42CF-9FB2-9AAD987CCDF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3-42CF-9FB2-9AAD987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84272"/>
        <c:axId val="1867486352"/>
      </c:scatterChart>
      <c:valAx>
        <c:axId val="18674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6352"/>
        <c:crosses val="autoZero"/>
        <c:crossBetween val="midCat"/>
      </c:valAx>
      <c:valAx>
        <c:axId val="186748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4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4-499E-A5EA-C5F37655C30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4-499E-A5EA-C5F37655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87600"/>
        <c:axId val="1867490096"/>
      </c:scatterChart>
      <c:valAx>
        <c:axId val="186748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90096"/>
        <c:crosses val="autoZero"/>
        <c:crossBetween val="midCat"/>
      </c:valAx>
      <c:valAx>
        <c:axId val="186749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7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5-4B41-8BEF-8951ACBA632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5-4B41-8BEF-8951ACBA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88432"/>
        <c:axId val="1867488848"/>
      </c:scatterChart>
      <c:valAx>
        <c:axId val="18674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8848"/>
        <c:crosses val="autoZero"/>
        <c:crossBetween val="midCat"/>
      </c:valAx>
      <c:valAx>
        <c:axId val="186748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8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E-4F1F-81B6-1BC09117920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E-4F1F-81B6-1BC09117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87184"/>
        <c:axId val="1867487600"/>
      </c:scatterChart>
      <c:valAx>
        <c:axId val="18674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7600"/>
        <c:crosses val="autoZero"/>
        <c:crossBetween val="midCat"/>
      </c:valAx>
      <c:valAx>
        <c:axId val="186748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4-42C6-81D2-813785F32E26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4-42C6-81D2-813785F3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77008"/>
        <c:axId val="1853576176"/>
      </c:scatterChart>
      <c:valAx>
        <c:axId val="18535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76176"/>
        <c:crosses val="autoZero"/>
        <c:crossBetween val="midCat"/>
      </c:valAx>
      <c:valAx>
        <c:axId val="185357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7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AF0-838C-65D90B103F5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AF0-838C-65D90B10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5104"/>
        <c:axId val="1867487184"/>
      </c:scatterChart>
      <c:valAx>
        <c:axId val="16612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487184"/>
        <c:crosses val="autoZero"/>
        <c:crossBetween val="midCat"/>
      </c:valAx>
      <c:valAx>
        <c:axId val="186748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235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5-462C-A2CF-03A0E863F39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5-462C-A2CF-03A0E863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72656"/>
        <c:axId val="1969463088"/>
      </c:scatterChart>
      <c:valAx>
        <c:axId val="196947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63088"/>
        <c:crosses val="autoZero"/>
        <c:crossBetween val="midCat"/>
      </c:valAx>
      <c:valAx>
        <c:axId val="196946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472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9-4901-8476-F8AA15DA516F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9-4901-8476-F8AA15DA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77008"/>
        <c:axId val="1853577424"/>
      </c:scatterChart>
      <c:valAx>
        <c:axId val="18535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77424"/>
        <c:crosses val="autoZero"/>
        <c:crossBetween val="midCat"/>
      </c:valAx>
      <c:valAx>
        <c:axId val="185357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7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4-4845-9BB2-3A2FEEA7DA5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24-4845-9BB2-3A2FEEA7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09216"/>
        <c:axId val="1661235104"/>
      </c:scatterChart>
      <c:valAx>
        <c:axId val="19670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235104"/>
        <c:crosses val="autoZero"/>
        <c:crossBetween val="midCat"/>
      </c:valAx>
      <c:valAx>
        <c:axId val="16612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009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输入端负载特性曲线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Sheet1!$A$73:$R$73</c:f>
              <c:numCache>
                <c:formatCode>General</c:formatCode>
                <c:ptCount val="18"/>
                <c:pt idx="0">
                  <c:v>0</c:v>
                </c:pt>
                <c:pt idx="1">
                  <c:v>1.34</c:v>
                </c:pt>
                <c:pt idx="2">
                  <c:v>3.06</c:v>
                </c:pt>
                <c:pt idx="3">
                  <c:v>3.58</c:v>
                </c:pt>
                <c:pt idx="4">
                  <c:v>3.63</c:v>
                </c:pt>
                <c:pt idx="5">
                  <c:v>3.86</c:v>
                </c:pt>
                <c:pt idx="6">
                  <c:v>6.87</c:v>
                </c:pt>
                <c:pt idx="7">
                  <c:v>7.36</c:v>
                </c:pt>
                <c:pt idx="8">
                  <c:v>7.84</c:v>
                </c:pt>
                <c:pt idx="9">
                  <c:v>8.0399999999999991</c:v>
                </c:pt>
                <c:pt idx="10">
                  <c:v>8.56</c:v>
                </c:pt>
                <c:pt idx="11">
                  <c:v>9.32</c:v>
                </c:pt>
                <c:pt idx="12">
                  <c:v>9.9499999999999993</c:v>
                </c:pt>
                <c:pt idx="13">
                  <c:v>11.07</c:v>
                </c:pt>
                <c:pt idx="14">
                  <c:v>12.66</c:v>
                </c:pt>
                <c:pt idx="15">
                  <c:v>16.73</c:v>
                </c:pt>
                <c:pt idx="16">
                  <c:v>48.5</c:v>
                </c:pt>
                <c:pt idx="17">
                  <c:v>1000000</c:v>
                </c:pt>
              </c:numCache>
            </c:numRef>
          </c:xVal>
          <c:yVal>
            <c:numRef>
              <c:f>Sheet1!$A$74:$R$74</c:f>
              <c:numCache>
                <c:formatCode>General</c:formatCode>
                <c:ptCount val="18"/>
                <c:pt idx="0">
                  <c:v>0</c:v>
                </c:pt>
                <c:pt idx="1">
                  <c:v>0.254</c:v>
                </c:pt>
                <c:pt idx="2">
                  <c:v>0.502</c:v>
                </c:pt>
                <c:pt idx="3">
                  <c:v>0.56200000000000006</c:v>
                </c:pt>
                <c:pt idx="4">
                  <c:v>0.57399999999999995</c:v>
                </c:pt>
                <c:pt idx="5">
                  <c:v>0.59799999999999998</c:v>
                </c:pt>
                <c:pt idx="6">
                  <c:v>0.86299999999999999</c:v>
                </c:pt>
                <c:pt idx="7">
                  <c:v>0.88900000000000001</c:v>
                </c:pt>
                <c:pt idx="8">
                  <c:v>0.92</c:v>
                </c:pt>
                <c:pt idx="9">
                  <c:v>0.94499999999999995</c:v>
                </c:pt>
                <c:pt idx="10">
                  <c:v>0.98499999999999999</c:v>
                </c:pt>
                <c:pt idx="11">
                  <c:v>1.012</c:v>
                </c:pt>
                <c:pt idx="12">
                  <c:v>1.0429999999999999</c:v>
                </c:pt>
                <c:pt idx="13">
                  <c:v>1.0489999999999999</c:v>
                </c:pt>
                <c:pt idx="14">
                  <c:v>1.071</c:v>
                </c:pt>
                <c:pt idx="15">
                  <c:v>1.0740000000000001</c:v>
                </c:pt>
                <c:pt idx="16">
                  <c:v>1.109</c:v>
                </c:pt>
                <c:pt idx="17">
                  <c:v>1.2330000000000001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CD-443A-8603-B16B0FD0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2304"/>
        <c:axId val="209183552"/>
      </c:scatterChart>
      <c:valAx>
        <c:axId val="209182304"/>
        <c:scaling>
          <c:orientation val="minMax"/>
          <c:max val="5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下拉电阻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R</a:t>
                </a:r>
                <a:r>
                  <a:rPr lang="en-US" altLang="zh-CN" baseline="-25000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P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/kΩ</a:t>
                </a:r>
                <a:endParaRPr lang="zh-CN" altLang="en-US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83552"/>
        <c:crosses val="autoZero"/>
        <c:crossBetween val="midCat"/>
      </c:valAx>
      <c:valAx>
        <c:axId val="2091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输入电平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v</a:t>
                </a:r>
                <a:r>
                  <a:rPr lang="en-US" altLang="zh-CN" baseline="-25000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I 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/ V</a:t>
                </a:r>
                <a:endParaRPr lang="zh-CN" altLang="en-US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0-4F00-A060-850700B5ECF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0-4F00-A060-850700B5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85984"/>
        <c:axId val="1853577008"/>
      </c:scatterChart>
      <c:valAx>
        <c:axId val="18621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577008"/>
        <c:crosses val="autoZero"/>
        <c:crossBetween val="midCat"/>
      </c:valAx>
      <c:valAx>
        <c:axId val="185357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185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1-4967-8E75-385A1BFEA7D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Sheet1!$P$203:$P$209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1-4967-8E75-385A1BFE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82016"/>
        <c:axId val="2079580352"/>
      </c:scatterChart>
      <c:valAx>
        <c:axId val="20795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80352"/>
        <c:crosses val="autoZero"/>
        <c:crossBetween val="midCat"/>
      </c:valAx>
      <c:valAx>
        <c:axId val="207958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82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B93-9533-7EA7A712051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Sheet1!$F$138:$F$144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Sheet1!$F$263:$F$269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B93-9533-7EA7A7120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84672"/>
        <c:axId val="1652786752"/>
      </c:scatterChart>
      <c:valAx>
        <c:axId val="16527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786752"/>
        <c:crosses val="autoZero"/>
        <c:crossBetween val="midCat"/>
      </c:valAx>
      <c:valAx>
        <c:axId val="165278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78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909-A2C5-4ABAA028C5E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Sheet1!$G$138:$G$144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Sheet1!$F$263:$F$269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9-4909-A2C5-4ABAA028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36272"/>
        <c:axId val="1300238768"/>
      </c:scatterChart>
      <c:valAx>
        <c:axId val="130023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38768"/>
        <c:crosses val="autoZero"/>
        <c:crossBetween val="midCat"/>
      </c:valAx>
      <c:valAx>
        <c:axId val="130023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36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F-4BF8-B384-1E6162CBE34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Sheet1!$H$138:$H$144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Sheet1!$F$263:$F$269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F-4BF8-B384-1E6162CB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20416"/>
        <c:axId val="1572628224"/>
      </c:scatterChart>
      <c:valAx>
        <c:axId val="15789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28224"/>
        <c:crosses val="autoZero"/>
        <c:crossBetween val="midCat"/>
      </c:valAx>
      <c:valAx>
        <c:axId val="15726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2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F-4E51-8A45-F89B2B0C47C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Sheet1!$I$138:$I$144</c:f>
              <c:numCache>
                <c:formatCode>General</c:formatCode>
                <c:ptCount val="7"/>
                <c:pt idx="0">
                  <c:v>1.2519067492384896E-16</c:v>
                </c:pt>
                <c:pt idx="1">
                  <c:v>9.1246320678184645E-17</c:v>
                </c:pt>
                <c:pt idx="2">
                  <c:v>7.0331575116443611E-17</c:v>
                </c:pt>
                <c:pt idx="3">
                  <c:v>6.2784845959679585E-17</c:v>
                </c:pt>
                <c:pt idx="4">
                  <c:v>2.4294573389294342E-17</c:v>
                </c:pt>
                <c:pt idx="5">
                  <c:v>1.1275128800097839E-17</c:v>
                </c:pt>
                <c:pt idx="6">
                  <c:v>8.0344879068242376E-18</c:v>
                </c:pt>
              </c:numCache>
            </c:numRef>
          </c:xVal>
          <c:yVal>
            <c:numRef>
              <c:f>Sheet1!$F$263:$F$269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DF-4E51-8A45-F89B2B0C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20416"/>
        <c:axId val="1578915840"/>
      </c:scatterChart>
      <c:valAx>
        <c:axId val="15789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15840"/>
        <c:crosses val="autoZero"/>
        <c:crossBetween val="midCat"/>
      </c:valAx>
      <c:valAx>
        <c:axId val="157891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892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Sheet1!$L$138:$L$144</c:f>
              <c:numCache>
                <c:formatCode>General</c:formatCode>
                <c:ptCount val="7"/>
                <c:pt idx="0">
                  <c:v>2.7902361600000005</c:v>
                </c:pt>
                <c:pt idx="1">
                  <c:v>2.7718920100000002</c:v>
                </c:pt>
                <c:pt idx="2">
                  <c:v>2.7579244900000002</c:v>
                </c:pt>
                <c:pt idx="3">
                  <c:v>2.7536083599999999</c:v>
                </c:pt>
                <c:pt idx="4">
                  <c:v>2.719201</c:v>
                </c:pt>
                <c:pt idx="5">
                  <c:v>2.6951788899999998</c:v>
                </c:pt>
                <c:pt idx="6">
                  <c:v>2.6886160899999996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B-4360-AA3E-466EEBB8047F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Sheet1!$J$138:$J$144</c:f>
              <c:numCache>
                <c:formatCode>General</c:formatCode>
                <c:ptCount val="7"/>
                <c:pt idx="0">
                  <c:v>6.2627148922219515E-22</c:v>
                </c:pt>
                <c:pt idx="1">
                  <c:v>4.1079058554350801E-22</c:v>
                </c:pt>
                <c:pt idx="2">
                  <c:v>2.9031342876728905E-22</c:v>
                </c:pt>
                <c:pt idx="3">
                  <c:v>2.4953977399784636E-22</c:v>
                </c:pt>
                <c:pt idx="4">
                  <c:v>7.0363219577689138E-23</c:v>
                </c:pt>
                <c:pt idx="5">
                  <c:v>2.5283004516979348E-23</c:v>
                </c:pt>
                <c:pt idx="6">
                  <c:v>1.6092033766992522E-23</c:v>
                </c:pt>
              </c:numCache>
            </c:numRef>
          </c:xVal>
          <c:yVal>
            <c:numRef>
              <c:f>Sheet1!$F$263:$F$269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B-4360-AA3E-466EEBB8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9344"/>
        <c:axId val="1652784672"/>
      </c:scatterChart>
      <c:valAx>
        <c:axId val="16508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784672"/>
        <c:crosses val="autoZero"/>
        <c:crossBetween val="midCat"/>
      </c:valAx>
      <c:valAx>
        <c:axId val="165278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9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98641181836293"/>
          <c:y val="0.17113444152814231"/>
          <c:w val="0.66974993971292873"/>
          <c:h val="0.66914996228270163"/>
        </c:manualLayout>
      </c:layout>
      <c:scatterChart>
        <c:scatterStyle val="smoothMarker"/>
        <c:varyColors val="0"/>
        <c:ser>
          <c:idx val="0"/>
          <c:order val="0"/>
          <c:tx>
            <c:v>阻尼2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Sheet1!$AG$350:$AG$363</c:f>
              <c:numCache>
                <c:formatCode>0.000</c:formatCode>
                <c:ptCount val="14"/>
                <c:pt idx="0">
                  <c:v>0.93798444057617514</c:v>
                </c:pt>
                <c:pt idx="1">
                  <c:v>0.95285420025556911</c:v>
                </c:pt>
                <c:pt idx="2">
                  <c:v>0.96016043054506872</c:v>
                </c:pt>
                <c:pt idx="3">
                  <c:v>0.97133230368651091</c:v>
                </c:pt>
                <c:pt idx="4">
                  <c:v>0.97956393337876957</c:v>
                </c:pt>
                <c:pt idx="5">
                  <c:v>0.99447456902914133</c:v>
                </c:pt>
                <c:pt idx="6">
                  <c:v>0.99843925169636716</c:v>
                </c:pt>
                <c:pt idx="7">
                  <c:v>1.0010999825469904</c:v>
                </c:pt>
                <c:pt idx="8">
                  <c:v>1.0037749324001553</c:v>
                </c:pt>
                <c:pt idx="9">
                  <c:v>1.006464215541214</c:v>
                </c:pt>
                <c:pt idx="10">
                  <c:v>1.0084906535590823</c:v>
                </c:pt>
                <c:pt idx="11">
                  <c:v>1.0125681090316931</c:v>
                </c:pt>
                <c:pt idx="12">
                  <c:v>1.020129717449445</c:v>
                </c:pt>
                <c:pt idx="13">
                  <c:v>1.0306248791515997</c:v>
                </c:pt>
              </c:numCache>
            </c:numRef>
          </c:xVal>
          <c:yVal>
            <c:numRef>
              <c:f>Sheet1!$AH$350:$AH$363</c:f>
              <c:numCache>
                <c:formatCode>General</c:formatCode>
                <c:ptCount val="14"/>
                <c:pt idx="0">
                  <c:v>36</c:v>
                </c:pt>
                <c:pt idx="1">
                  <c:v>46</c:v>
                </c:pt>
                <c:pt idx="2">
                  <c:v>54</c:v>
                </c:pt>
                <c:pt idx="3">
                  <c:v>70</c:v>
                </c:pt>
                <c:pt idx="4">
                  <c:v>91</c:v>
                </c:pt>
                <c:pt idx="5">
                  <c:v>135</c:v>
                </c:pt>
                <c:pt idx="6">
                  <c:v>144</c:v>
                </c:pt>
                <c:pt idx="7">
                  <c:v>150</c:v>
                </c:pt>
                <c:pt idx="8">
                  <c:v>143</c:v>
                </c:pt>
                <c:pt idx="9">
                  <c:v>133</c:v>
                </c:pt>
                <c:pt idx="10">
                  <c:v>120</c:v>
                </c:pt>
                <c:pt idx="11">
                  <c:v>97</c:v>
                </c:pt>
                <c:pt idx="12">
                  <c:v>71</c:v>
                </c:pt>
                <c:pt idx="13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9-4BB5-BB72-2A57D64DA49D}"/>
            </c:ext>
          </c:extLst>
        </c:ser>
        <c:ser>
          <c:idx val="1"/>
          <c:order val="1"/>
          <c:tx>
            <c:v>阻尼3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Sheet1!$AG$370:$AG$383</c:f>
              <c:numCache>
                <c:formatCode>0.000</c:formatCode>
                <c:ptCount val="14"/>
                <c:pt idx="0">
                  <c:v>0.94262438637081214</c:v>
                </c:pt>
                <c:pt idx="1">
                  <c:v>0.94857529790093098</c:v>
                </c:pt>
                <c:pt idx="2">
                  <c:v>0.95278584139193068</c:v>
                </c:pt>
                <c:pt idx="3">
                  <c:v>0.96070541679991972</c:v>
                </c:pt>
                <c:pt idx="4">
                  <c:v>0.96938275604843538</c:v>
                </c:pt>
                <c:pt idx="5">
                  <c:v>0.97821827596033495</c:v>
                </c:pt>
                <c:pt idx="6">
                  <c:v>0.98786539899741943</c:v>
                </c:pt>
                <c:pt idx="7">
                  <c:v>0.99374555018192778</c:v>
                </c:pt>
                <c:pt idx="8">
                  <c:v>0.99903143076800183</c:v>
                </c:pt>
                <c:pt idx="9">
                  <c:v>1.0016955145833832</c:v>
                </c:pt>
                <c:pt idx="10">
                  <c:v>1.0063920106330038</c:v>
                </c:pt>
                <c:pt idx="11">
                  <c:v>1.0193644992368214</c:v>
                </c:pt>
                <c:pt idx="12">
                  <c:v>1.0263273714993681</c:v>
                </c:pt>
                <c:pt idx="13">
                  <c:v>1.0326757882302917</c:v>
                </c:pt>
              </c:numCache>
            </c:numRef>
          </c:xVal>
          <c:yVal>
            <c:numRef>
              <c:f>Sheet1!$AH$370:$AH$383</c:f>
              <c:numCache>
                <c:formatCode>General</c:formatCode>
                <c:ptCount val="14"/>
                <c:pt idx="0">
                  <c:v>36</c:v>
                </c:pt>
                <c:pt idx="1">
                  <c:v>42</c:v>
                </c:pt>
                <c:pt idx="2">
                  <c:v>45</c:v>
                </c:pt>
                <c:pt idx="3">
                  <c:v>50</c:v>
                </c:pt>
                <c:pt idx="4">
                  <c:v>61</c:v>
                </c:pt>
                <c:pt idx="5">
                  <c:v>76</c:v>
                </c:pt>
                <c:pt idx="6">
                  <c:v>99</c:v>
                </c:pt>
                <c:pt idx="7">
                  <c:v>113</c:v>
                </c:pt>
                <c:pt idx="8">
                  <c:v>118</c:v>
                </c:pt>
                <c:pt idx="9">
                  <c:v>113</c:v>
                </c:pt>
                <c:pt idx="10">
                  <c:v>104</c:v>
                </c:pt>
                <c:pt idx="11">
                  <c:v>67</c:v>
                </c:pt>
                <c:pt idx="12">
                  <c:v>54</c:v>
                </c:pt>
                <c:pt idx="13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69-4BB5-BB72-2A57D64DA49D}"/>
            </c:ext>
          </c:extLst>
        </c:ser>
        <c:ser>
          <c:idx val="2"/>
          <c:order val="2"/>
          <c:tx>
            <c:v>阻尼4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Sheet1!$AG$387:$AG$400</c:f>
              <c:numCache>
                <c:formatCode>0.000</c:formatCode>
                <c:ptCount val="14"/>
                <c:pt idx="0">
                  <c:v>0.95566538412334467</c:v>
                </c:pt>
                <c:pt idx="1">
                  <c:v>0.96237823164911529</c:v>
                </c:pt>
                <c:pt idx="2">
                  <c:v>0.97105947858409447</c:v>
                </c:pt>
                <c:pt idx="3">
                  <c:v>0.97609087484618828</c:v>
                </c:pt>
                <c:pt idx="4">
                  <c:v>0.98309478849479115</c:v>
                </c:pt>
                <c:pt idx="5">
                  <c:v>0.99019994136827505</c:v>
                </c:pt>
                <c:pt idx="6">
                  <c:v>0.99477512261552126</c:v>
                </c:pt>
                <c:pt idx="7">
                  <c:v>0.99939277902023516</c:v>
                </c:pt>
                <c:pt idx="8">
                  <c:v>1.0020507385389061</c:v>
                </c:pt>
                <c:pt idx="9">
                  <c:v>1.0060642928988748</c:v>
                </c:pt>
                <c:pt idx="10">
                  <c:v>1.0121452725067255</c:v>
                </c:pt>
                <c:pt idx="11">
                  <c:v>1.0210598311399151</c:v>
                </c:pt>
                <c:pt idx="12">
                  <c:v>1.0287264919880645</c:v>
                </c:pt>
                <c:pt idx="13">
                  <c:v>1.0386521783339178</c:v>
                </c:pt>
              </c:numCache>
            </c:numRef>
          </c:xVal>
          <c:yVal>
            <c:numRef>
              <c:f>Sheet1!$AH$387:$AH$400</c:f>
              <c:numCache>
                <c:formatCode>General</c:formatCode>
                <c:ptCount val="14"/>
                <c:pt idx="0">
                  <c:v>43</c:v>
                </c:pt>
                <c:pt idx="1">
                  <c:v>48</c:v>
                </c:pt>
                <c:pt idx="2">
                  <c:v>54</c:v>
                </c:pt>
                <c:pt idx="3">
                  <c:v>64</c:v>
                </c:pt>
                <c:pt idx="4">
                  <c:v>69</c:v>
                </c:pt>
                <c:pt idx="5">
                  <c:v>77</c:v>
                </c:pt>
                <c:pt idx="6">
                  <c:v>81</c:v>
                </c:pt>
                <c:pt idx="7">
                  <c:v>83</c:v>
                </c:pt>
                <c:pt idx="8">
                  <c:v>87</c:v>
                </c:pt>
                <c:pt idx="9">
                  <c:v>85</c:v>
                </c:pt>
                <c:pt idx="10">
                  <c:v>77</c:v>
                </c:pt>
                <c:pt idx="11">
                  <c:v>65</c:v>
                </c:pt>
                <c:pt idx="12">
                  <c:v>55</c:v>
                </c:pt>
                <c:pt idx="13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69-4BB5-BB72-2A57D64DA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54879"/>
        <c:axId val="1610746143"/>
      </c:scatterChart>
      <c:valAx>
        <c:axId val="1610754879"/>
        <c:scaling>
          <c:orientation val="minMax"/>
          <c:max val="1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ω/ω0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1644316763999711"/>
              <c:y val="0.91864082113524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746143"/>
        <c:crosses val="autoZero"/>
        <c:crossBetween val="midCat"/>
      </c:valAx>
      <c:valAx>
        <c:axId val="16107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7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3333333333337"/>
          <c:y val="0.3179159375911344"/>
          <c:w val="0.1399733688415446"/>
          <c:h val="0.2179778442656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8039370078740158"/>
          <c:w val="0.63783573928258963"/>
          <c:h val="0.63718358121901431"/>
        </c:manualLayout>
      </c:layout>
      <c:scatterChart>
        <c:scatterStyle val="smoothMarker"/>
        <c:varyColors val="0"/>
        <c:ser>
          <c:idx val="0"/>
          <c:order val="0"/>
          <c:tx>
            <c:v>阻尼2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Sheet1!$AG$350:$AG$363</c:f>
              <c:numCache>
                <c:formatCode>0.000</c:formatCode>
                <c:ptCount val="14"/>
                <c:pt idx="0">
                  <c:v>0.93798444057617514</c:v>
                </c:pt>
                <c:pt idx="1">
                  <c:v>0.95285420025556911</c:v>
                </c:pt>
                <c:pt idx="2">
                  <c:v>0.96016043054506872</c:v>
                </c:pt>
                <c:pt idx="3">
                  <c:v>0.97133230368651091</c:v>
                </c:pt>
                <c:pt idx="4">
                  <c:v>0.97956393337876957</c:v>
                </c:pt>
                <c:pt idx="5">
                  <c:v>0.99447456902914133</c:v>
                </c:pt>
                <c:pt idx="6">
                  <c:v>0.99843925169636716</c:v>
                </c:pt>
                <c:pt idx="7">
                  <c:v>1.0010999825469904</c:v>
                </c:pt>
                <c:pt idx="8">
                  <c:v>1.0037749324001553</c:v>
                </c:pt>
                <c:pt idx="9">
                  <c:v>1.006464215541214</c:v>
                </c:pt>
                <c:pt idx="10">
                  <c:v>1.0084906535590823</c:v>
                </c:pt>
                <c:pt idx="11">
                  <c:v>1.0125681090316931</c:v>
                </c:pt>
                <c:pt idx="12">
                  <c:v>1.020129717449445</c:v>
                </c:pt>
                <c:pt idx="13">
                  <c:v>1.0306248791515997</c:v>
                </c:pt>
              </c:numCache>
            </c:numRef>
          </c:xVal>
          <c:yVal>
            <c:numRef>
              <c:f>Sheet1!$AI$350:$AI$363</c:f>
              <c:numCache>
                <c:formatCode>0.0</c:formatCode>
                <c:ptCount val="14"/>
                <c:pt idx="0">
                  <c:v>12.25</c:v>
                </c:pt>
                <c:pt idx="1">
                  <c:v>16.25</c:v>
                </c:pt>
                <c:pt idx="2">
                  <c:v>19</c:v>
                </c:pt>
                <c:pt idx="3">
                  <c:v>27.5</c:v>
                </c:pt>
                <c:pt idx="4">
                  <c:v>37</c:v>
                </c:pt>
                <c:pt idx="5">
                  <c:v>73</c:v>
                </c:pt>
                <c:pt idx="6">
                  <c:v>80</c:v>
                </c:pt>
                <c:pt idx="7">
                  <c:v>92</c:v>
                </c:pt>
                <c:pt idx="8">
                  <c:v>106.25</c:v>
                </c:pt>
                <c:pt idx="9">
                  <c:v>116.5</c:v>
                </c:pt>
                <c:pt idx="10">
                  <c:v>124</c:v>
                </c:pt>
                <c:pt idx="11">
                  <c:v>135</c:v>
                </c:pt>
                <c:pt idx="12">
                  <c:v>142.75</c:v>
                </c:pt>
                <c:pt idx="13">
                  <c:v>155.5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4B62-A2D1-6C36AC8757F0}"/>
            </c:ext>
          </c:extLst>
        </c:ser>
        <c:ser>
          <c:idx val="1"/>
          <c:order val="1"/>
          <c:tx>
            <c:v>阻尼3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Sheet1!$AG$370:$AG$383</c:f>
              <c:numCache>
                <c:formatCode>0.000</c:formatCode>
                <c:ptCount val="14"/>
                <c:pt idx="0">
                  <c:v>0.94262438637081214</c:v>
                </c:pt>
                <c:pt idx="1">
                  <c:v>0.94857529790093098</c:v>
                </c:pt>
                <c:pt idx="2">
                  <c:v>0.95278584139193068</c:v>
                </c:pt>
                <c:pt idx="3">
                  <c:v>0.96070541679991972</c:v>
                </c:pt>
                <c:pt idx="4">
                  <c:v>0.96938275604843538</c:v>
                </c:pt>
                <c:pt idx="5">
                  <c:v>0.97821827596033495</c:v>
                </c:pt>
                <c:pt idx="6">
                  <c:v>0.98786539899741943</c:v>
                </c:pt>
                <c:pt idx="7">
                  <c:v>0.99374555018192778</c:v>
                </c:pt>
                <c:pt idx="8">
                  <c:v>0.99903143076800183</c:v>
                </c:pt>
                <c:pt idx="9">
                  <c:v>1.0016955145833832</c:v>
                </c:pt>
                <c:pt idx="10">
                  <c:v>1.0063920106330038</c:v>
                </c:pt>
                <c:pt idx="11">
                  <c:v>1.0193644992368214</c:v>
                </c:pt>
                <c:pt idx="12">
                  <c:v>1.0263273714993681</c:v>
                </c:pt>
                <c:pt idx="13">
                  <c:v>1.0326757882302917</c:v>
                </c:pt>
              </c:numCache>
            </c:numRef>
          </c:xVal>
          <c:yVal>
            <c:numRef>
              <c:f>Sheet1!$AI$370:$AI$383</c:f>
              <c:numCache>
                <c:formatCode>0.0</c:formatCode>
                <c:ptCount val="14"/>
                <c:pt idx="0">
                  <c:v>16.5</c:v>
                </c:pt>
                <c:pt idx="1">
                  <c:v>18</c:v>
                </c:pt>
                <c:pt idx="2">
                  <c:v>19.5</c:v>
                </c:pt>
                <c:pt idx="3">
                  <c:v>25.5</c:v>
                </c:pt>
                <c:pt idx="4">
                  <c:v>31.5</c:v>
                </c:pt>
                <c:pt idx="5">
                  <c:v>42.5</c:v>
                </c:pt>
                <c:pt idx="6">
                  <c:v>59.75</c:v>
                </c:pt>
                <c:pt idx="7">
                  <c:v>71.75</c:v>
                </c:pt>
                <c:pt idx="8">
                  <c:v>88.25</c:v>
                </c:pt>
                <c:pt idx="9">
                  <c:v>98</c:v>
                </c:pt>
                <c:pt idx="10">
                  <c:v>113.5</c:v>
                </c:pt>
                <c:pt idx="11">
                  <c:v>140</c:v>
                </c:pt>
                <c:pt idx="12">
                  <c:v>148.25</c:v>
                </c:pt>
                <c:pt idx="13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4B62-A2D1-6C36AC8757F0}"/>
            </c:ext>
          </c:extLst>
        </c:ser>
        <c:ser>
          <c:idx val="2"/>
          <c:order val="2"/>
          <c:tx>
            <c:v>阻尼4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Sheet1!$AG$387:$AG$400</c:f>
              <c:numCache>
                <c:formatCode>0.000</c:formatCode>
                <c:ptCount val="14"/>
                <c:pt idx="0">
                  <c:v>0.95566538412334467</c:v>
                </c:pt>
                <c:pt idx="1">
                  <c:v>0.96237823164911529</c:v>
                </c:pt>
                <c:pt idx="2">
                  <c:v>0.97105947858409447</c:v>
                </c:pt>
                <c:pt idx="3">
                  <c:v>0.97609087484618828</c:v>
                </c:pt>
                <c:pt idx="4">
                  <c:v>0.98309478849479115</c:v>
                </c:pt>
                <c:pt idx="5">
                  <c:v>0.99019994136827505</c:v>
                </c:pt>
                <c:pt idx="6">
                  <c:v>0.99477512261552126</c:v>
                </c:pt>
                <c:pt idx="7">
                  <c:v>0.99939277902023516</c:v>
                </c:pt>
                <c:pt idx="8">
                  <c:v>1.0020507385389061</c:v>
                </c:pt>
                <c:pt idx="9">
                  <c:v>1.0060642928988748</c:v>
                </c:pt>
                <c:pt idx="10">
                  <c:v>1.0121452725067255</c:v>
                </c:pt>
                <c:pt idx="11">
                  <c:v>1.0210598311399151</c:v>
                </c:pt>
                <c:pt idx="12">
                  <c:v>1.0287264919880645</c:v>
                </c:pt>
                <c:pt idx="13">
                  <c:v>1.0386521783339178</c:v>
                </c:pt>
              </c:numCache>
            </c:numRef>
          </c:xVal>
          <c:yVal>
            <c:numRef>
              <c:f>Sheet1!$AI$387:$AI$400</c:f>
              <c:numCache>
                <c:formatCode>0.0</c:formatCode>
                <c:ptCount val="14"/>
                <c:pt idx="0">
                  <c:v>25.5</c:v>
                </c:pt>
                <c:pt idx="1">
                  <c:v>30.5</c:v>
                </c:pt>
                <c:pt idx="2">
                  <c:v>38</c:v>
                </c:pt>
                <c:pt idx="3">
                  <c:v>44.5</c:v>
                </c:pt>
                <c:pt idx="4">
                  <c:v>54.5</c:v>
                </c:pt>
                <c:pt idx="5">
                  <c:v>66</c:v>
                </c:pt>
                <c:pt idx="6">
                  <c:v>75.5</c:v>
                </c:pt>
                <c:pt idx="7">
                  <c:v>85.25</c:v>
                </c:pt>
                <c:pt idx="8">
                  <c:v>93</c:v>
                </c:pt>
                <c:pt idx="9">
                  <c:v>101.5</c:v>
                </c:pt>
                <c:pt idx="10">
                  <c:v>115.5</c:v>
                </c:pt>
                <c:pt idx="11">
                  <c:v>131</c:v>
                </c:pt>
                <c:pt idx="12">
                  <c:v>139.5</c:v>
                </c:pt>
                <c:pt idx="13">
                  <c:v>147.25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4B62-A2D1-6C36AC87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67551"/>
        <c:axId val="1406465471"/>
      </c:scatterChart>
      <c:valAx>
        <c:axId val="14064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ω/ω0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465471"/>
        <c:crosses val="autoZero"/>
        <c:crossBetween val="midCat"/>
      </c:valAx>
      <c:valAx>
        <c:axId val="14064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</a:t>
                </a:r>
                <a:r>
                  <a:rPr lang="en-US" altLang="zh-CN" baseline="-25000"/>
                  <a:t>0</a:t>
                </a:r>
                <a:endParaRPr lang="zh-CN" alt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4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华文中宋" panose="02010600040101010101" pitchFamily="2" charset="-122"/>
                <a:ea typeface="华文中宋" panose="02010600040101010101" pitchFamily="2" charset="-122"/>
              </a:rPr>
              <a:t>温差电动势</a:t>
            </a:r>
            <a:r>
              <a:rPr lang="en-US" altLang="zh-CN">
                <a:latin typeface="华文中宋" panose="02010600040101010101" pitchFamily="2" charset="-122"/>
                <a:ea typeface="华文中宋" panose="02010600040101010101" pitchFamily="2" charset="-122"/>
              </a:rPr>
              <a:t>U</a:t>
            </a:r>
            <a:r>
              <a:rPr lang="en-US" altLang="zh-CN" baseline="-25000">
                <a:latin typeface="华文中宋" panose="02010600040101010101" pitchFamily="2" charset="-122"/>
                <a:ea typeface="华文中宋" panose="02010600040101010101" pitchFamily="2" charset="-122"/>
              </a:rPr>
              <a:t>1</a:t>
            </a:r>
            <a:r>
              <a:rPr lang="zh-CN" altLang="en-US">
                <a:latin typeface="华文中宋" panose="02010600040101010101" pitchFamily="2" charset="-122"/>
                <a:ea typeface="华文中宋" panose="02010600040101010101" pitchFamily="2" charset="-122"/>
              </a:rPr>
              <a:t>、</a:t>
            </a:r>
            <a:r>
              <a:rPr lang="en-US" altLang="zh-CN">
                <a:latin typeface="华文中宋" panose="02010600040101010101" pitchFamily="2" charset="-122"/>
                <a:ea typeface="华文中宋" panose="02010600040101010101" pitchFamily="2" charset="-122"/>
              </a:rPr>
              <a:t>U</a:t>
            </a:r>
            <a:r>
              <a:rPr lang="en-US" altLang="zh-CN" baseline="-25000">
                <a:latin typeface="华文中宋" panose="02010600040101010101" pitchFamily="2" charset="-122"/>
                <a:ea typeface="华文中宋" panose="02010600040101010101" pitchFamily="2" charset="-122"/>
              </a:rPr>
              <a:t>2</a:t>
            </a:r>
            <a:r>
              <a:rPr lang="zh-CN" altLang="en-US">
                <a:latin typeface="华文中宋" panose="02010600040101010101" pitchFamily="2" charset="-122"/>
                <a:ea typeface="华文中宋" panose="02010600040101010101" pitchFamily="2" charset="-122"/>
              </a:rPr>
              <a:t>随时间变化曲线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Sheet1!$AK$1:$AK$26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Sheet1!$AL$1:$AL$26</c:f>
              <c:numCache>
                <c:formatCode>General</c:formatCode>
                <c:ptCount val="26"/>
                <c:pt idx="0">
                  <c:v>4.0000000000000001E-3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2.5000000000000001E-2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9.1999999999999998E-2</c:v>
                </c:pt>
                <c:pt idx="7">
                  <c:v>0.106</c:v>
                </c:pt>
                <c:pt idx="8">
                  <c:v>0.129</c:v>
                </c:pt>
                <c:pt idx="9">
                  <c:v>0.14899999999999999</c:v>
                </c:pt>
                <c:pt idx="10">
                  <c:v>0.17299999999999999</c:v>
                </c:pt>
                <c:pt idx="11">
                  <c:v>0.19600000000000001</c:v>
                </c:pt>
                <c:pt idx="12">
                  <c:v>0.218</c:v>
                </c:pt>
                <c:pt idx="13">
                  <c:v>0.24299999999999999</c:v>
                </c:pt>
                <c:pt idx="14">
                  <c:v>0.26500000000000001</c:v>
                </c:pt>
                <c:pt idx="15">
                  <c:v>0.28799999999999998</c:v>
                </c:pt>
                <c:pt idx="16">
                  <c:v>0.311</c:v>
                </c:pt>
                <c:pt idx="17">
                  <c:v>0.33400000000000002</c:v>
                </c:pt>
                <c:pt idx="18">
                  <c:v>0.35699999999999998</c:v>
                </c:pt>
                <c:pt idx="19">
                  <c:v>0.38</c:v>
                </c:pt>
                <c:pt idx="20">
                  <c:v>0.40200000000000002</c:v>
                </c:pt>
                <c:pt idx="21">
                  <c:v>0.42499999999999999</c:v>
                </c:pt>
                <c:pt idx="22">
                  <c:v>0.44800000000000001</c:v>
                </c:pt>
                <c:pt idx="23">
                  <c:v>0.47</c:v>
                </c:pt>
                <c:pt idx="24">
                  <c:v>0.49199999999999999</c:v>
                </c:pt>
                <c:pt idx="25">
                  <c:v>0.51400000000000001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B-4DA0-A1C3-B3A78CB9EE37}"/>
            </c:ext>
          </c:extLst>
        </c:ser>
        <c:ser>
          <c:idx val="0"/>
          <c:order val="1"/>
          <c:tx>
            <c:v>U1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Sheet1!$AK$1:$AK$26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Sheet1!$AM$1:$AM$26</c:f>
              <c:numCache>
                <c:formatCode>General</c:formatCode>
                <c:ptCount val="26"/>
                <c:pt idx="0">
                  <c:v>3.0000000000000001E-3</c:v>
                </c:pt>
                <c:pt idx="1">
                  <c:v>0.106</c:v>
                </c:pt>
                <c:pt idx="2">
                  <c:v>0.14399999999999999</c:v>
                </c:pt>
                <c:pt idx="3">
                  <c:v>0.16600000000000001</c:v>
                </c:pt>
                <c:pt idx="4">
                  <c:v>0.17599999999999999</c:v>
                </c:pt>
                <c:pt idx="5">
                  <c:v>0.184</c:v>
                </c:pt>
                <c:pt idx="6">
                  <c:v>0.189</c:v>
                </c:pt>
                <c:pt idx="7">
                  <c:v>0.193</c:v>
                </c:pt>
                <c:pt idx="8">
                  <c:v>0.193</c:v>
                </c:pt>
                <c:pt idx="9">
                  <c:v>0.193</c:v>
                </c:pt>
                <c:pt idx="10">
                  <c:v>0.193</c:v>
                </c:pt>
                <c:pt idx="11">
                  <c:v>0.193</c:v>
                </c:pt>
                <c:pt idx="12">
                  <c:v>0.193</c:v>
                </c:pt>
                <c:pt idx="13">
                  <c:v>0.193</c:v>
                </c:pt>
                <c:pt idx="14">
                  <c:v>0.193</c:v>
                </c:pt>
                <c:pt idx="15">
                  <c:v>0.193</c:v>
                </c:pt>
                <c:pt idx="16">
                  <c:v>0.193</c:v>
                </c:pt>
                <c:pt idx="17">
                  <c:v>0.193</c:v>
                </c:pt>
                <c:pt idx="18">
                  <c:v>0.193</c:v>
                </c:pt>
                <c:pt idx="19">
                  <c:v>0.192</c:v>
                </c:pt>
                <c:pt idx="20">
                  <c:v>0.192</c:v>
                </c:pt>
                <c:pt idx="21">
                  <c:v>0.191</c:v>
                </c:pt>
                <c:pt idx="22">
                  <c:v>0.191</c:v>
                </c:pt>
                <c:pt idx="23">
                  <c:v>0.191</c:v>
                </c:pt>
                <c:pt idx="24">
                  <c:v>0.19</c:v>
                </c:pt>
                <c:pt idx="25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9B-4DA0-A1C3-B3A78CB9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8815"/>
        <c:axId val="230269231"/>
      </c:scatterChart>
      <c:valAx>
        <c:axId val="2302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时间</a:t>
                </a:r>
                <a:r>
                  <a:rPr lang="en-US" altLang="zh-CN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τ/min</a:t>
                </a:r>
                <a:endParaRPr lang="zh-CN" altLang="en-US">
                  <a:latin typeface="华文中宋" panose="02010600040101010101" pitchFamily="2" charset="-122"/>
                  <a:ea typeface="华文中宋" panose="0201060004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69231"/>
        <c:crosses val="autoZero"/>
        <c:crossBetween val="midCat"/>
        <c:majorUnit val="1"/>
        <c:minorUnit val="1"/>
      </c:valAx>
      <c:valAx>
        <c:axId val="2302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电压</a:t>
                </a:r>
                <a:r>
                  <a:rPr lang="en-US" altLang="zh-CN">
                    <a:latin typeface="华文中宋" panose="02010600040101010101" pitchFamily="2" charset="-122"/>
                    <a:ea typeface="华文中宋" panose="02010600040101010101" pitchFamily="2" charset="-122"/>
                  </a:rPr>
                  <a:t>U/mV</a:t>
                </a:r>
                <a:endParaRPr lang="zh-CN" altLang="en-US">
                  <a:latin typeface="华文中宋" panose="02010600040101010101" pitchFamily="2" charset="-122"/>
                  <a:ea typeface="华文中宋" panose="0201060004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6881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849728461361682E-2"/>
          <c:y val="0.10545342184053787"/>
          <c:w val="0.68158711466301247"/>
          <c:h val="0.76170001816258726"/>
        </c:manualLayout>
      </c:layout>
      <c:scatterChart>
        <c:scatterStyle val="smoothMarker"/>
        <c:varyColors val="0"/>
        <c:ser>
          <c:idx val="0"/>
          <c:order val="0"/>
          <c:tx>
            <c:v>低电平输出特性曲线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691559119352096"/>
                  <c:y val="0.138779901494674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V</a:t>
                    </a:r>
                    <a:r>
                      <a:rPr lang="en-US" altLang="zh-CN" sz="18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OL </a:t>
                    </a:r>
                    <a:r>
                      <a:rPr lang="en-US" altLang="zh-CN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 244.31I</a:t>
                    </a:r>
                    <a:r>
                      <a:rPr lang="en-US" altLang="zh-CN" sz="1800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OL</a:t>
                    </a:r>
                    <a:r>
                      <a:rPr lang="en-US" altLang="zh-CN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- 6.2474</a:t>
                    </a:r>
                    <a:br>
                      <a:rPr lang="en-US" altLang="zh-CN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0.9991</a:t>
                    </a:r>
                    <a:endParaRPr lang="en-US" altLang="zh-CN" sz="18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Sheet1!$E$98:$O$98</c:f>
              <c:numCache>
                <c:formatCode>General</c:formatCode>
                <c:ptCount val="11"/>
                <c:pt idx="0">
                  <c:v>0</c:v>
                </c:pt>
                <c:pt idx="1">
                  <c:v>0.214</c:v>
                </c:pt>
                <c:pt idx="2">
                  <c:v>0.33800000000000002</c:v>
                </c:pt>
                <c:pt idx="3">
                  <c:v>0.505</c:v>
                </c:pt>
                <c:pt idx="4">
                  <c:v>0.55300000000000005</c:v>
                </c:pt>
                <c:pt idx="5">
                  <c:v>0.61299999999999999</c:v>
                </c:pt>
                <c:pt idx="6">
                  <c:v>0.66100000000000003</c:v>
                </c:pt>
                <c:pt idx="7">
                  <c:v>0.96699999999999997</c:v>
                </c:pt>
                <c:pt idx="8">
                  <c:v>1.0569999999999999</c:v>
                </c:pt>
                <c:pt idx="9">
                  <c:v>1.3460000000000001</c:v>
                </c:pt>
                <c:pt idx="10">
                  <c:v>1.929</c:v>
                </c:pt>
              </c:numCache>
            </c:numRef>
          </c:xVal>
          <c:yVal>
            <c:numRef>
              <c:f>Sheet1!$E$96:$O$96</c:f>
              <c:numCache>
                <c:formatCode>General</c:formatCode>
                <c:ptCount val="11"/>
                <c:pt idx="0">
                  <c:v>0</c:v>
                </c:pt>
                <c:pt idx="1">
                  <c:v>48.7</c:v>
                </c:pt>
                <c:pt idx="2">
                  <c:v>77.400000000000006</c:v>
                </c:pt>
                <c:pt idx="3">
                  <c:v>116.2</c:v>
                </c:pt>
                <c:pt idx="4">
                  <c:v>127.5</c:v>
                </c:pt>
                <c:pt idx="5">
                  <c:v>141.4</c:v>
                </c:pt>
                <c:pt idx="6">
                  <c:v>152.9</c:v>
                </c:pt>
                <c:pt idx="7">
                  <c:v>225.4</c:v>
                </c:pt>
                <c:pt idx="8">
                  <c:v>248.2</c:v>
                </c:pt>
                <c:pt idx="9">
                  <c:v>319.8</c:v>
                </c:pt>
                <c:pt idx="10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D-4B7F-BB42-E0FE292A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2304"/>
        <c:axId val="209183552"/>
      </c:scatterChart>
      <c:valAx>
        <c:axId val="209182304"/>
        <c:scaling>
          <c:orientation val="minMax"/>
          <c:max val="2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输出电流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I</a:t>
                </a:r>
                <a:r>
                  <a:rPr lang="en-US" altLang="zh-CN" baseline="-25000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OL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/mA</a:t>
                </a:r>
                <a:endParaRPr lang="zh-CN" altLang="en-US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83552"/>
        <c:crosses val="autoZero"/>
        <c:crossBetween val="midCat"/>
      </c:valAx>
      <c:valAx>
        <c:axId val="20918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输出电平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V</a:t>
                </a:r>
                <a:r>
                  <a:rPr lang="en-US" altLang="zh-CN" baseline="-25000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OL</a:t>
                </a:r>
                <a:r>
                  <a:rPr lang="en-US" altLang="zh-CN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/ mV</a:t>
                </a:r>
                <a:endParaRPr lang="zh-CN" altLang="en-US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606384857909063"/>
          <c:y val="0.42702144253677932"/>
          <c:w val="0.19577843558134431"/>
          <c:h val="9.1588157993140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baseline="-25000"/>
              <a:t>2</a:t>
            </a:r>
            <a:r>
              <a:rPr lang="zh-CN" altLang="en-US"/>
              <a:t>拟合曲线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U2拟合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28647200349956253"/>
                  <c:y val="0.102013706620005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U</a:t>
                    </a:r>
                    <a:r>
                      <a:rPr lang="en-US" altLang="zh-CN" baseline="-25000"/>
                      <a:t>2</a:t>
                    </a:r>
                    <a:r>
                      <a:rPr lang="en-US" altLang="zh-CN" baseline="0"/>
                      <a:t> = 0.0228τ - 0.0542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Sheet1!$AK$8:$AK$26</c:f>
              <c:numCache>
                <c:formatCode>General</c:formatCode>
                <c:ptCount val="1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</c:numCache>
            </c:numRef>
          </c:xVal>
          <c:yVal>
            <c:numRef>
              <c:f>Sheet1!$AL$8:$AL$26</c:f>
              <c:numCache>
                <c:formatCode>General</c:formatCode>
                <c:ptCount val="19"/>
                <c:pt idx="0">
                  <c:v>0.106</c:v>
                </c:pt>
                <c:pt idx="1">
                  <c:v>0.129</c:v>
                </c:pt>
                <c:pt idx="2">
                  <c:v>0.14899999999999999</c:v>
                </c:pt>
                <c:pt idx="3">
                  <c:v>0.17299999999999999</c:v>
                </c:pt>
                <c:pt idx="4">
                  <c:v>0.19600000000000001</c:v>
                </c:pt>
                <c:pt idx="5">
                  <c:v>0.218</c:v>
                </c:pt>
                <c:pt idx="6">
                  <c:v>0.24299999999999999</c:v>
                </c:pt>
                <c:pt idx="7">
                  <c:v>0.26500000000000001</c:v>
                </c:pt>
                <c:pt idx="8">
                  <c:v>0.28799999999999998</c:v>
                </c:pt>
                <c:pt idx="9">
                  <c:v>0.311</c:v>
                </c:pt>
                <c:pt idx="10">
                  <c:v>0.33400000000000002</c:v>
                </c:pt>
                <c:pt idx="11">
                  <c:v>0.35699999999999998</c:v>
                </c:pt>
                <c:pt idx="12">
                  <c:v>0.38</c:v>
                </c:pt>
                <c:pt idx="13">
                  <c:v>0.40200000000000002</c:v>
                </c:pt>
                <c:pt idx="14">
                  <c:v>0.42499999999999999</c:v>
                </c:pt>
                <c:pt idx="15">
                  <c:v>0.44800000000000001</c:v>
                </c:pt>
                <c:pt idx="16">
                  <c:v>0.47</c:v>
                </c:pt>
                <c:pt idx="17">
                  <c:v>0.49199999999999999</c:v>
                </c:pt>
                <c:pt idx="18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5-4ED3-A63B-CD8C182C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13695"/>
        <c:axId val="381829503"/>
      </c:scatterChart>
      <c:valAx>
        <c:axId val="381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τ/min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829503"/>
        <c:crosses val="autoZero"/>
        <c:crossBetween val="midCat"/>
      </c:valAx>
      <c:valAx>
        <c:axId val="3818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Sheet1!$H$174:$H$180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Sheet1!$I$174:$I$180</c:f>
              <c:numCache>
                <c:formatCode>General</c:formatCode>
                <c:ptCount val="7"/>
                <c:pt idx="0">
                  <c:v>1.6765000000000001</c:v>
                </c:pt>
                <c:pt idx="1">
                  <c:v>1.6787000000000001</c:v>
                </c:pt>
                <c:pt idx="2">
                  <c:v>1.6869000000000001</c:v>
                </c:pt>
                <c:pt idx="3">
                  <c:v>1.6987000000000001</c:v>
                </c:pt>
                <c:pt idx="4">
                  <c:v>1.7001999999999999</c:v>
                </c:pt>
                <c:pt idx="5">
                  <c:v>1.7050000000000001</c:v>
                </c:pt>
                <c:pt idx="6">
                  <c:v>1.7112000000000001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3-40A6-9BB2-89FC1F7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3936"/>
        <c:axId val="1650882688"/>
      </c:scatterChart>
      <c:valAx>
        <c:axId val="16508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2688"/>
        <c:crosses val="autoZero"/>
        <c:crossBetween val="midCat"/>
      </c:valAx>
      <c:valAx>
        <c:axId val="16508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3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9-43B6-A841-4A3B6332920D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Sheet1!$I$150:$I$156</c:f>
              <c:numCache>
                <c:formatCode>General</c:formatCode>
                <c:ptCount val="7"/>
                <c:pt idx="0">
                  <c:v>199898.41000000003</c:v>
                </c:pt>
                <c:pt idx="1">
                  <c:v>222123.69</c:v>
                </c:pt>
                <c:pt idx="2">
                  <c:v>242260.84</c:v>
                </c:pt>
                <c:pt idx="3">
                  <c:v>251602.56000000003</c:v>
                </c:pt>
                <c:pt idx="4">
                  <c:v>345273.76</c:v>
                </c:pt>
                <c:pt idx="5">
                  <c:v>445956.83999999997</c:v>
                </c:pt>
                <c:pt idx="6">
                  <c:v>499283.56000000006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9-43B6-A841-4A3B6332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6432"/>
        <c:axId val="1650885184"/>
      </c:scatterChart>
      <c:valAx>
        <c:axId val="16508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5184"/>
        <c:crosses val="autoZero"/>
        <c:crossBetween val="midCat"/>
      </c:valAx>
      <c:valAx>
        <c:axId val="165088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7-4854-9A06-DC870DFE939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Sheet1!$J$150:$J$156</c:f>
              <c:numCache>
                <c:formatCode>General</c:formatCode>
                <c:ptCount val="7"/>
                <c:pt idx="0">
                  <c:v>5.0025410407216337E-6</c:v>
                </c:pt>
                <c:pt idx="1">
                  <c:v>4.5019961625885106E-6</c:v>
                </c:pt>
                <c:pt idx="2">
                  <c:v>4.1277822697221723E-6</c:v>
                </c:pt>
                <c:pt idx="3">
                  <c:v>3.9745223578011283E-6</c:v>
                </c:pt>
                <c:pt idx="4">
                  <c:v>2.8962525272699553E-6</c:v>
                </c:pt>
                <c:pt idx="5">
                  <c:v>2.2423694633767698E-6</c:v>
                </c:pt>
                <c:pt idx="6">
                  <c:v>2.0028698721824525E-6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7-4854-9A06-DC870DFE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8928"/>
        <c:axId val="1650886432"/>
      </c:scatterChart>
      <c:valAx>
        <c:axId val="16508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6432"/>
        <c:crosses val="autoZero"/>
        <c:crossBetween val="midCat"/>
      </c:valAx>
      <c:valAx>
        <c:axId val="165088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Sheet1!$E$138:$E$144</c:f>
              <c:numCache>
                <c:formatCode>General</c:formatCode>
                <c:ptCount val="7"/>
                <c:pt idx="0">
                  <c:v>1.6704000000000001</c:v>
                </c:pt>
                <c:pt idx="1">
                  <c:v>1.6649</c:v>
                </c:pt>
                <c:pt idx="2">
                  <c:v>1.6607000000000001</c:v>
                </c:pt>
                <c:pt idx="3">
                  <c:v>1.6594</c:v>
                </c:pt>
                <c:pt idx="4">
                  <c:v>1.649</c:v>
                </c:pt>
                <c:pt idx="5">
                  <c:v>1.6416999999999999</c:v>
                </c:pt>
                <c:pt idx="6">
                  <c:v>1.6396999999999999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F-4EFB-8A4E-787CFD96F67B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Sheet1!$K$150:$K$156</c:f>
              <c:numCache>
                <c:formatCode>General</c:formatCode>
                <c:ptCount val="7"/>
                <c:pt idx="0">
                  <c:v>2.5025416864104285E-11</c:v>
                </c:pt>
                <c:pt idx="1">
                  <c:v>2.0267969447961676E-11</c:v>
                </c:pt>
                <c:pt idx="2">
                  <c:v>1.7038586466232728E-11</c:v>
                </c:pt>
                <c:pt idx="3">
                  <c:v>1.5796827972661042E-11</c:v>
                </c:pt>
                <c:pt idx="4">
                  <c:v>8.3882787017176029E-12</c:v>
                </c:pt>
                <c:pt idx="5">
                  <c:v>5.0282208102846231E-12</c:v>
                </c:pt>
                <c:pt idx="6">
                  <c:v>4.0114877248961543E-12</c:v>
                </c:pt>
              </c:numCache>
            </c:numRef>
          </c:xVal>
          <c:yVal>
            <c:numRef>
              <c:f>Sheet1!$F$222:$F$228</c:f>
              <c:numCache>
                <c:formatCode>General</c:formatCode>
                <c:ptCount val="7"/>
                <c:pt idx="0">
                  <c:v>2.7902534124784233</c:v>
                </c:pt>
                <c:pt idx="1">
                  <c:v>2.7717559717801379</c:v>
                </c:pt>
                <c:pt idx="2">
                  <c:v>2.7583759386560747</c:v>
                </c:pt>
                <c:pt idx="3">
                  <c:v>2.7532567743221996</c:v>
                </c:pt>
                <c:pt idx="4">
                  <c:v>2.7192308849922933</c:v>
                </c:pt>
                <c:pt idx="5">
                  <c:v>2.6951598591753827</c:v>
                </c:pt>
                <c:pt idx="6">
                  <c:v>2.6886241585954891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F-4EFB-8A4E-787CFD96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8928"/>
        <c:axId val="1650885600"/>
      </c:scatterChart>
      <c:valAx>
        <c:axId val="16508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5600"/>
        <c:crosses val="autoZero"/>
        <c:crossBetween val="midCat"/>
      </c:valAx>
      <c:valAx>
        <c:axId val="165088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8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2</xdr:row>
      <xdr:rowOff>114300</xdr:rowOff>
    </xdr:from>
    <xdr:to>
      <xdr:col>15</xdr:col>
      <xdr:colOff>285750</xdr:colOff>
      <xdr:row>31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87AA71-EF4B-44D0-B317-4A88AEBE9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9</xdr:row>
      <xdr:rowOff>174624</xdr:rowOff>
    </xdr:from>
    <xdr:to>
      <xdr:col>12</xdr:col>
      <xdr:colOff>514350</xdr:colOff>
      <xdr:row>30</xdr:row>
      <xdr:rowOff>101599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B4D19-A609-4799-9D1C-37E201221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30</xdr:row>
      <xdr:rowOff>63500</xdr:rowOff>
    </xdr:from>
    <xdr:to>
      <xdr:col>12</xdr:col>
      <xdr:colOff>393700</xdr:colOff>
      <xdr:row>50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FE61BA-33E8-4E38-8208-6BB0750CD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565150</xdr:colOff>
      <xdr:row>66</xdr:row>
      <xdr:rowOff>63500</xdr:rowOff>
    </xdr:from>
    <xdr:to>
      <xdr:col>18</xdr:col>
      <xdr:colOff>25400</xdr:colOff>
      <xdr:row>85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521EF1-4DFD-423C-BFA8-0196FB6E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317500</xdr:colOff>
      <xdr:row>100</xdr:row>
      <xdr:rowOff>44450</xdr:rowOff>
    </xdr:from>
    <xdr:to>
      <xdr:col>15</xdr:col>
      <xdr:colOff>412750</xdr:colOff>
      <xdr:row>126</xdr:row>
      <xdr:rowOff>101600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1B1401-05D4-4A77-B6B4-8E7A5872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29</xdr:row>
      <xdr:rowOff>171450</xdr:rowOff>
    </xdr:from>
    <xdr:to>
      <xdr:col>17</xdr:col>
      <xdr:colOff>266700</xdr:colOff>
      <xdr:row>40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CCD8576-A601-4681-A816-7191252ED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63</xdr:row>
      <xdr:rowOff>44450</xdr:rowOff>
    </xdr:from>
    <xdr:to>
      <xdr:col>13</xdr:col>
      <xdr:colOff>266700</xdr:colOff>
      <xdr:row>73</xdr:row>
      <xdr:rowOff>63500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72E3AB-B630-4641-B37C-1E7EA75E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850900</xdr:colOff>
      <xdr:row>65</xdr:row>
      <xdr:rowOff>50800</xdr:rowOff>
    </xdr:from>
    <xdr:to>
      <xdr:col>14</xdr:col>
      <xdr:colOff>266700</xdr:colOff>
      <xdr:row>75</xdr:row>
      <xdr:rowOff>63500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851A4F-D605-45B5-B680-894B842B5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558800</xdr:colOff>
      <xdr:row>67</xdr:row>
      <xdr:rowOff>50800</xdr:rowOff>
    </xdr:from>
    <xdr:to>
      <xdr:col>15</xdr:col>
      <xdr:colOff>266700</xdr:colOff>
      <xdr:row>77</xdr:row>
      <xdr:rowOff>69850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6FC2B15-51E7-4636-AC27-9313B039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266700</xdr:colOff>
      <xdr:row>69</xdr:row>
      <xdr:rowOff>50800</xdr:rowOff>
    </xdr:from>
    <xdr:to>
      <xdr:col>16</xdr:col>
      <xdr:colOff>266700</xdr:colOff>
      <xdr:row>79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16EDB18-9C00-4485-81D9-AFB67D21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266700</xdr:colOff>
      <xdr:row>71</xdr:row>
      <xdr:rowOff>57150</xdr:rowOff>
    </xdr:from>
    <xdr:to>
      <xdr:col>17</xdr:col>
      <xdr:colOff>266700</xdr:colOff>
      <xdr:row>81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7B59225-96A8-4645-A9A6-E45E0522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266700</xdr:colOff>
      <xdr:row>74</xdr:row>
      <xdr:rowOff>44450</xdr:rowOff>
    </xdr:from>
    <xdr:to>
      <xdr:col>19</xdr:col>
      <xdr:colOff>266700</xdr:colOff>
      <xdr:row>84</xdr:row>
      <xdr:rowOff>63500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F768142-A14D-4C5B-B4A3-A1FCF793B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266700</xdr:colOff>
      <xdr:row>76</xdr:row>
      <xdr:rowOff>50800</xdr:rowOff>
    </xdr:from>
    <xdr:to>
      <xdr:col>20</xdr:col>
      <xdr:colOff>266700</xdr:colOff>
      <xdr:row>86</xdr:row>
      <xdr:rowOff>63500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8EF9BC8-7B50-4204-88D0-A9115046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266700</xdr:colOff>
      <xdr:row>78</xdr:row>
      <xdr:rowOff>50800</xdr:rowOff>
    </xdr:from>
    <xdr:to>
      <xdr:col>21</xdr:col>
      <xdr:colOff>266700</xdr:colOff>
      <xdr:row>88</xdr:row>
      <xdr:rowOff>69850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9D7DE56-0B74-45D0-912E-EF55C3C1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266700</xdr:colOff>
      <xdr:row>80</xdr:row>
      <xdr:rowOff>50800</xdr:rowOff>
    </xdr:from>
    <xdr:to>
      <xdr:col>22</xdr:col>
      <xdr:colOff>266700</xdr:colOff>
      <xdr:row>90</xdr:row>
      <xdr:rowOff>76200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D8F0705-1881-4430-AD23-A18F941EC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266700</xdr:colOff>
      <xdr:row>82</xdr:row>
      <xdr:rowOff>57150</xdr:rowOff>
    </xdr:from>
    <xdr:to>
      <xdr:col>23</xdr:col>
      <xdr:colOff>266700</xdr:colOff>
      <xdr:row>92</xdr:row>
      <xdr:rowOff>76200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71D1281-3ED8-4B1F-A3EE-A9E67B53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266700</xdr:colOff>
      <xdr:row>59</xdr:row>
      <xdr:rowOff>44450</xdr:rowOff>
    </xdr:from>
    <xdr:to>
      <xdr:col>19</xdr:col>
      <xdr:colOff>266700</xdr:colOff>
      <xdr:row>69</xdr:row>
      <xdr:rowOff>63500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D4A9E38-EAEC-4935-BADF-96DF4F71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266700</xdr:colOff>
      <xdr:row>61</xdr:row>
      <xdr:rowOff>50800</xdr:rowOff>
    </xdr:from>
    <xdr:to>
      <xdr:col>20</xdr:col>
      <xdr:colOff>266700</xdr:colOff>
      <xdr:row>71</xdr:row>
      <xdr:rowOff>63500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08FF990-C592-4753-A9DB-C102F94EC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266700</xdr:colOff>
      <xdr:row>63</xdr:row>
      <xdr:rowOff>50800</xdr:rowOff>
    </xdr:from>
    <xdr:to>
      <xdr:col>21</xdr:col>
      <xdr:colOff>266700</xdr:colOff>
      <xdr:row>73</xdr:row>
      <xdr:rowOff>69850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48F21972-4502-49D8-81FA-EE1BED06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266700</xdr:colOff>
      <xdr:row>65</xdr:row>
      <xdr:rowOff>50800</xdr:rowOff>
    </xdr:from>
    <xdr:to>
      <xdr:col>22</xdr:col>
      <xdr:colOff>266700</xdr:colOff>
      <xdr:row>75</xdr:row>
      <xdr:rowOff>76200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0B38086-CAE3-4DDD-AE85-5F67CA082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266700</xdr:colOff>
      <xdr:row>67</xdr:row>
      <xdr:rowOff>57150</xdr:rowOff>
    </xdr:from>
    <xdr:to>
      <xdr:col>23</xdr:col>
      <xdr:colOff>266700</xdr:colOff>
      <xdr:row>77</xdr:row>
      <xdr:rowOff>76200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7D1E1AD-930B-4290-B5CE-5525C57C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266700</xdr:colOff>
      <xdr:row>62</xdr:row>
      <xdr:rowOff>44450</xdr:rowOff>
    </xdr:from>
    <xdr:to>
      <xdr:col>19</xdr:col>
      <xdr:colOff>266700</xdr:colOff>
      <xdr:row>72</xdr:row>
      <xdr:rowOff>63500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4E4FA0F1-2E1A-4650-9053-BBADCA30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266700</xdr:colOff>
      <xdr:row>64</xdr:row>
      <xdr:rowOff>50800</xdr:rowOff>
    </xdr:from>
    <xdr:to>
      <xdr:col>20</xdr:col>
      <xdr:colOff>266700</xdr:colOff>
      <xdr:row>74</xdr:row>
      <xdr:rowOff>63500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E52C5255-CE4F-4A9C-9492-38B897110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266700</xdr:colOff>
      <xdr:row>66</xdr:row>
      <xdr:rowOff>50800</xdr:rowOff>
    </xdr:from>
    <xdr:to>
      <xdr:col>21</xdr:col>
      <xdr:colOff>266700</xdr:colOff>
      <xdr:row>76</xdr:row>
      <xdr:rowOff>69850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E7896D00-02C7-42F2-BAEC-8405E039C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266700</xdr:colOff>
      <xdr:row>68</xdr:row>
      <xdr:rowOff>50800</xdr:rowOff>
    </xdr:from>
    <xdr:to>
      <xdr:col>22</xdr:col>
      <xdr:colOff>266700</xdr:colOff>
      <xdr:row>78</xdr:row>
      <xdr:rowOff>76200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763F9F8-4A6F-4923-B7FF-3328D95F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266700</xdr:colOff>
      <xdr:row>70</xdr:row>
      <xdr:rowOff>57150</xdr:rowOff>
    </xdr:from>
    <xdr:to>
      <xdr:col>23</xdr:col>
      <xdr:colOff>266700</xdr:colOff>
      <xdr:row>80</xdr:row>
      <xdr:rowOff>76200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B637F47D-B20C-4C9A-94C0-D127B7A1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266700</xdr:colOff>
      <xdr:row>7</xdr:row>
      <xdr:rowOff>171450</xdr:rowOff>
    </xdr:from>
    <xdr:to>
      <xdr:col>19</xdr:col>
      <xdr:colOff>266700</xdr:colOff>
      <xdr:row>18</xdr:row>
      <xdr:rowOff>12700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43B7F15C-2236-4D43-AC31-DFC22DBF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266700</xdr:colOff>
      <xdr:row>10</xdr:row>
      <xdr:rowOff>0</xdr:rowOff>
    </xdr:from>
    <xdr:to>
      <xdr:col>20</xdr:col>
      <xdr:colOff>266700</xdr:colOff>
      <xdr:row>20</xdr:row>
      <xdr:rowOff>12700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AAD29070-2784-4C37-8C2C-3C55B702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266700</xdr:colOff>
      <xdr:row>12</xdr:row>
      <xdr:rowOff>0</xdr:rowOff>
    </xdr:from>
    <xdr:to>
      <xdr:col>21</xdr:col>
      <xdr:colOff>266700</xdr:colOff>
      <xdr:row>22</xdr:row>
      <xdr:rowOff>19050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C2F24E63-8C7E-4AB0-9EC7-99552149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266700</xdr:colOff>
      <xdr:row>14</xdr:row>
      <xdr:rowOff>0</xdr:rowOff>
    </xdr:from>
    <xdr:to>
      <xdr:col>22</xdr:col>
      <xdr:colOff>266700</xdr:colOff>
      <xdr:row>24</xdr:row>
      <xdr:rowOff>25400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05D39519-5DB4-4302-94B0-74BF275D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266700</xdr:colOff>
      <xdr:row>16</xdr:row>
      <xdr:rowOff>6350</xdr:rowOff>
    </xdr:from>
    <xdr:to>
      <xdr:col>23</xdr:col>
      <xdr:colOff>266700</xdr:colOff>
      <xdr:row>26</xdr:row>
      <xdr:rowOff>25400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FA768F6C-F5CC-4A4B-A915-C04766CB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266700</xdr:colOff>
      <xdr:row>16</xdr:row>
      <xdr:rowOff>19050</xdr:rowOff>
    </xdr:from>
    <xdr:to>
      <xdr:col>29</xdr:col>
      <xdr:colOff>266700</xdr:colOff>
      <xdr:row>26</xdr:row>
      <xdr:rowOff>44450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7888CA25-E93E-4BE8-ADE1-6CFE97FC9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24</xdr:col>
      <xdr:colOff>266700</xdr:colOff>
      <xdr:row>18</xdr:row>
      <xdr:rowOff>25400</xdr:rowOff>
    </xdr:from>
    <xdr:to>
      <xdr:col>30</xdr:col>
      <xdr:colOff>266700</xdr:colOff>
      <xdr:row>28</xdr:row>
      <xdr:rowOff>44450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D20B406A-0E09-49C1-9BE5-485FDB1D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266700</xdr:colOff>
      <xdr:row>20</xdr:row>
      <xdr:rowOff>25400</xdr:rowOff>
    </xdr:from>
    <xdr:to>
      <xdr:col>31</xdr:col>
      <xdr:colOff>266700</xdr:colOff>
      <xdr:row>30</xdr:row>
      <xdr:rowOff>50800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F9A0492E-994A-4B7A-A6DF-D30496D1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266700</xdr:colOff>
      <xdr:row>22</xdr:row>
      <xdr:rowOff>31750</xdr:rowOff>
    </xdr:from>
    <xdr:to>
      <xdr:col>32</xdr:col>
      <xdr:colOff>266700</xdr:colOff>
      <xdr:row>32</xdr:row>
      <xdr:rowOff>57150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4132A936-3908-42F2-BD73-3F9D90B0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266700</xdr:colOff>
      <xdr:row>24</xdr:row>
      <xdr:rowOff>38100</xdr:rowOff>
    </xdr:from>
    <xdr:to>
      <xdr:col>33</xdr:col>
      <xdr:colOff>266700</xdr:colOff>
      <xdr:row>34</xdr:row>
      <xdr:rowOff>57150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5FBB7EDD-E4D1-4E72-A738-D98BFB1F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</xdr:col>
      <xdr:colOff>266700</xdr:colOff>
      <xdr:row>10</xdr:row>
      <xdr:rowOff>6350</xdr:rowOff>
    </xdr:from>
    <xdr:to>
      <xdr:col>29</xdr:col>
      <xdr:colOff>266700</xdr:colOff>
      <xdr:row>20</xdr:row>
      <xdr:rowOff>31750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1F4BF434-548E-487C-9791-1ECB975D0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266700</xdr:colOff>
      <xdr:row>12</xdr:row>
      <xdr:rowOff>12700</xdr:rowOff>
    </xdr:from>
    <xdr:to>
      <xdr:col>30</xdr:col>
      <xdr:colOff>266700</xdr:colOff>
      <xdr:row>22</xdr:row>
      <xdr:rowOff>31750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764B29F5-CE6C-4C9F-839C-55754BB7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25</xdr:col>
      <xdr:colOff>266700</xdr:colOff>
      <xdr:row>14</xdr:row>
      <xdr:rowOff>12700</xdr:rowOff>
    </xdr:from>
    <xdr:to>
      <xdr:col>31</xdr:col>
      <xdr:colOff>266700</xdr:colOff>
      <xdr:row>24</xdr:row>
      <xdr:rowOff>38100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08FE4CB-825B-4970-8603-3176F38B3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266700</xdr:colOff>
      <xdr:row>16</xdr:row>
      <xdr:rowOff>19050</xdr:rowOff>
    </xdr:from>
    <xdr:to>
      <xdr:col>32</xdr:col>
      <xdr:colOff>266700</xdr:colOff>
      <xdr:row>26</xdr:row>
      <xdr:rowOff>44450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E3F0690A-2FCD-42F2-994F-0C7B773E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27</xdr:col>
      <xdr:colOff>266700</xdr:colOff>
      <xdr:row>18</xdr:row>
      <xdr:rowOff>25400</xdr:rowOff>
    </xdr:from>
    <xdr:to>
      <xdr:col>33</xdr:col>
      <xdr:colOff>266700</xdr:colOff>
      <xdr:row>28</xdr:row>
      <xdr:rowOff>44450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032488B5-992E-4735-8F34-D7BFE98C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266700</xdr:colOff>
      <xdr:row>19</xdr:row>
      <xdr:rowOff>6350</xdr:rowOff>
    </xdr:from>
    <xdr:to>
      <xdr:col>19</xdr:col>
      <xdr:colOff>266700</xdr:colOff>
      <xdr:row>29</xdr:row>
      <xdr:rowOff>25400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E0810F73-4C32-4C9D-B852-9013F9F0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266700</xdr:colOff>
      <xdr:row>21</xdr:row>
      <xdr:rowOff>12700</xdr:rowOff>
    </xdr:from>
    <xdr:to>
      <xdr:col>20</xdr:col>
      <xdr:colOff>266700</xdr:colOff>
      <xdr:row>31</xdr:row>
      <xdr:rowOff>25400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1DCA3EB6-C763-423F-A9B5-5A66EB5E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266700</xdr:colOff>
      <xdr:row>23</xdr:row>
      <xdr:rowOff>12700</xdr:rowOff>
    </xdr:from>
    <xdr:to>
      <xdr:col>21</xdr:col>
      <xdr:colOff>266700</xdr:colOff>
      <xdr:row>33</xdr:row>
      <xdr:rowOff>31750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C24DAF40-7F13-4CF6-96E4-AB374C32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266700</xdr:colOff>
      <xdr:row>25</xdr:row>
      <xdr:rowOff>12700</xdr:rowOff>
    </xdr:from>
    <xdr:to>
      <xdr:col>22</xdr:col>
      <xdr:colOff>266700</xdr:colOff>
      <xdr:row>35</xdr:row>
      <xdr:rowOff>38100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5A451A9B-BAC9-4FFA-98D7-85DC24093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266700</xdr:colOff>
      <xdr:row>27</xdr:row>
      <xdr:rowOff>19050</xdr:rowOff>
    </xdr:from>
    <xdr:to>
      <xdr:col>23</xdr:col>
      <xdr:colOff>266700</xdr:colOff>
      <xdr:row>37</xdr:row>
      <xdr:rowOff>38100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D822BF74-CF07-4C41-869F-56C16E4F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37</xdr:col>
      <xdr:colOff>152400</xdr:colOff>
      <xdr:row>351</xdr:row>
      <xdr:rowOff>130174</xdr:rowOff>
    </xdr:from>
    <xdr:to>
      <xdr:col>44</xdr:col>
      <xdr:colOff>298450</xdr:colOff>
      <xdr:row>368</xdr:row>
      <xdr:rowOff>57149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E3A07FF4-3D18-4783-803F-E5F18E2E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36</xdr:col>
      <xdr:colOff>488950</xdr:colOff>
      <xdr:row>370</xdr:row>
      <xdr:rowOff>3174</xdr:rowOff>
    </xdr:from>
    <xdr:to>
      <xdr:col>43</xdr:col>
      <xdr:colOff>571500</xdr:colOff>
      <xdr:row>386</xdr:row>
      <xdr:rowOff>114299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57A7C3EB-CC53-4F7A-989B-92254FCFB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40</xdr:col>
      <xdr:colOff>146538</xdr:colOff>
      <xdr:row>2</xdr:row>
      <xdr:rowOff>152401</xdr:rowOff>
    </xdr:from>
    <xdr:to>
      <xdr:col>48</xdr:col>
      <xdr:colOff>481135</xdr:colOff>
      <xdr:row>18</xdr:row>
      <xdr:rowOff>82062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5CCFBA-C900-46E5-91A5-C4E464FEA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37</xdr:col>
      <xdr:colOff>75712</xdr:colOff>
      <xdr:row>8</xdr:row>
      <xdr:rowOff>44939</xdr:rowOff>
    </xdr:from>
    <xdr:to>
      <xdr:col>44</xdr:col>
      <xdr:colOff>31750</xdr:colOff>
      <xdr:row>23</xdr:row>
      <xdr:rowOff>150446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D8A90A-6A23-4889-9D49-3CA1E7D0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33"/>
  <sheetViews>
    <sheetView tabSelected="1" topLeftCell="AI3" zoomScale="130" zoomScaleNormal="130" workbookViewId="0">
      <selection activeCell="AO21" sqref="AO21"/>
    </sheetView>
  </sheetViews>
  <sheetFormatPr defaultRowHeight="14" x14ac:dyDescent="0.3"/>
  <cols>
    <col min="7" max="10" width="12.5" bestFit="1" customWidth="1"/>
    <col min="30" max="30" width="12.75" bestFit="1" customWidth="1"/>
    <col min="32" max="32" width="17.58203125" bestFit="1" customWidth="1"/>
  </cols>
  <sheetData>
    <row r="1" spans="1:39" x14ac:dyDescent="0.3">
      <c r="A1">
        <v>40.200000000000003</v>
      </c>
      <c r="B1">
        <v>4.0199999999999996</v>
      </c>
      <c r="AK1">
        <v>0</v>
      </c>
      <c r="AL1">
        <v>4.0000000000000001E-3</v>
      </c>
      <c r="AM1">
        <v>3.0000000000000001E-3</v>
      </c>
    </row>
    <row r="2" spans="1:39" x14ac:dyDescent="0.3">
      <c r="A2">
        <v>46.7</v>
      </c>
      <c r="B2">
        <v>4.59</v>
      </c>
      <c r="AK2">
        <v>1</v>
      </c>
      <c r="AL2">
        <v>6.0000000000000001E-3</v>
      </c>
      <c r="AM2">
        <v>0.106</v>
      </c>
    </row>
    <row r="3" spans="1:39" x14ac:dyDescent="0.3">
      <c r="A3">
        <v>52.4</v>
      </c>
      <c r="B3">
        <v>5.18</v>
      </c>
      <c r="AK3">
        <v>2</v>
      </c>
      <c r="AL3">
        <v>1.0999999999999999E-2</v>
      </c>
      <c r="AM3">
        <v>0.14399999999999999</v>
      </c>
    </row>
    <row r="4" spans="1:39" x14ac:dyDescent="0.3">
      <c r="A4">
        <v>57.9</v>
      </c>
      <c r="B4">
        <v>5.75</v>
      </c>
      <c r="AK4">
        <v>3</v>
      </c>
      <c r="AL4">
        <v>2.5000000000000001E-2</v>
      </c>
      <c r="AM4">
        <v>0.16600000000000001</v>
      </c>
    </row>
    <row r="5" spans="1:39" x14ac:dyDescent="0.3">
      <c r="A5">
        <v>63.2</v>
      </c>
      <c r="B5">
        <v>6.27</v>
      </c>
      <c r="AK5">
        <v>4</v>
      </c>
      <c r="AL5">
        <v>4.2999999999999997E-2</v>
      </c>
      <c r="AM5">
        <v>0.17599999999999999</v>
      </c>
    </row>
    <row r="6" spans="1:39" x14ac:dyDescent="0.3">
      <c r="A6">
        <v>66.400000000000006</v>
      </c>
      <c r="B6">
        <v>6.59</v>
      </c>
      <c r="AK6">
        <v>5</v>
      </c>
      <c r="AL6">
        <v>6.0999999999999999E-2</v>
      </c>
      <c r="AM6">
        <v>0.184</v>
      </c>
    </row>
    <row r="7" spans="1:39" x14ac:dyDescent="0.3">
      <c r="A7">
        <v>69</v>
      </c>
      <c r="B7">
        <v>6.84</v>
      </c>
      <c r="AK7">
        <v>6</v>
      </c>
      <c r="AL7">
        <v>9.1999999999999998E-2</v>
      </c>
      <c r="AM7">
        <v>0.189</v>
      </c>
    </row>
    <row r="8" spans="1:39" x14ac:dyDescent="0.3">
      <c r="AK8">
        <v>7</v>
      </c>
      <c r="AL8">
        <v>0.106</v>
      </c>
      <c r="AM8">
        <v>0.193</v>
      </c>
    </row>
    <row r="9" spans="1:39" x14ac:dyDescent="0.3">
      <c r="AK9">
        <v>8</v>
      </c>
      <c r="AL9">
        <v>0.129</v>
      </c>
      <c r="AM9">
        <v>0.193</v>
      </c>
    </row>
    <row r="10" spans="1:39" x14ac:dyDescent="0.3">
      <c r="AK10">
        <v>9</v>
      </c>
      <c r="AL10">
        <v>0.14899999999999999</v>
      </c>
      <c r="AM10">
        <v>0.193</v>
      </c>
    </row>
    <row r="11" spans="1:39" x14ac:dyDescent="0.3">
      <c r="AK11">
        <v>10</v>
      </c>
      <c r="AL11">
        <v>0.17299999999999999</v>
      </c>
      <c r="AM11">
        <v>0.193</v>
      </c>
    </row>
    <row r="12" spans="1:39" x14ac:dyDescent="0.3">
      <c r="AK12">
        <v>11</v>
      </c>
      <c r="AL12">
        <v>0.19600000000000001</v>
      </c>
      <c r="AM12">
        <v>0.193</v>
      </c>
    </row>
    <row r="13" spans="1:39" x14ac:dyDescent="0.3">
      <c r="A13">
        <v>27.3</v>
      </c>
      <c r="B13">
        <v>17.18</v>
      </c>
      <c r="AK13">
        <v>12</v>
      </c>
      <c r="AL13">
        <v>0.218</v>
      </c>
      <c r="AM13">
        <v>0.193</v>
      </c>
    </row>
    <row r="14" spans="1:39" x14ac:dyDescent="0.3">
      <c r="A14">
        <v>32.799999999999997</v>
      </c>
      <c r="B14">
        <v>17.55</v>
      </c>
      <c r="AK14">
        <v>13</v>
      </c>
      <c r="AL14">
        <v>0.24299999999999999</v>
      </c>
      <c r="AM14">
        <v>0.193</v>
      </c>
    </row>
    <row r="15" spans="1:39" x14ac:dyDescent="0.3">
      <c r="A15">
        <v>38.200000000000003</v>
      </c>
      <c r="B15">
        <v>17.899999999999999</v>
      </c>
      <c r="AK15">
        <v>14</v>
      </c>
      <c r="AL15">
        <v>0.26500000000000001</v>
      </c>
      <c r="AM15">
        <v>0.193</v>
      </c>
    </row>
    <row r="16" spans="1:39" x14ac:dyDescent="0.3">
      <c r="A16">
        <v>43.4</v>
      </c>
      <c r="B16">
        <v>18.239999999999998</v>
      </c>
      <c r="AK16">
        <v>15</v>
      </c>
      <c r="AL16">
        <v>0.28799999999999998</v>
      </c>
      <c r="AM16">
        <v>0.193</v>
      </c>
    </row>
    <row r="17" spans="1:39" x14ac:dyDescent="0.3">
      <c r="A17">
        <v>48.9</v>
      </c>
      <c r="B17">
        <v>18.62</v>
      </c>
      <c r="AK17">
        <v>16</v>
      </c>
      <c r="AL17">
        <v>0.311</v>
      </c>
      <c r="AM17">
        <v>0.193</v>
      </c>
    </row>
    <row r="18" spans="1:39" x14ac:dyDescent="0.3">
      <c r="A18">
        <v>53.6</v>
      </c>
      <c r="B18">
        <v>18.93</v>
      </c>
      <c r="AK18">
        <v>17</v>
      </c>
      <c r="AL18">
        <v>0.33400000000000002</v>
      </c>
      <c r="AM18">
        <v>0.193</v>
      </c>
    </row>
    <row r="19" spans="1:39" x14ac:dyDescent="0.3">
      <c r="A19">
        <v>59.1</v>
      </c>
      <c r="B19">
        <v>19.3</v>
      </c>
      <c r="AK19">
        <v>18</v>
      </c>
      <c r="AL19">
        <v>0.35699999999999998</v>
      </c>
      <c r="AM19">
        <v>0.193</v>
      </c>
    </row>
    <row r="20" spans="1:39" x14ac:dyDescent="0.3">
      <c r="A20">
        <v>64.599999999999994</v>
      </c>
      <c r="B20">
        <v>19.649999999999999</v>
      </c>
      <c r="AK20">
        <v>19</v>
      </c>
      <c r="AL20">
        <v>0.38</v>
      </c>
      <c r="AM20">
        <v>0.192</v>
      </c>
    </row>
    <row r="21" spans="1:39" x14ac:dyDescent="0.3">
      <c r="A21">
        <v>69.099999999999994</v>
      </c>
      <c r="B21">
        <v>19.93</v>
      </c>
      <c r="AK21">
        <v>20</v>
      </c>
      <c r="AL21">
        <v>0.40200000000000002</v>
      </c>
      <c r="AM21">
        <v>0.192</v>
      </c>
    </row>
    <row r="22" spans="1:39" x14ac:dyDescent="0.3">
      <c r="A22">
        <v>73.599999999999994</v>
      </c>
      <c r="B22">
        <v>20.23</v>
      </c>
      <c r="AK22">
        <v>21</v>
      </c>
      <c r="AL22">
        <v>0.42499999999999999</v>
      </c>
      <c r="AM22">
        <v>0.191</v>
      </c>
    </row>
    <row r="23" spans="1:39" x14ac:dyDescent="0.3">
      <c r="AK23">
        <v>22</v>
      </c>
      <c r="AL23">
        <v>0.44800000000000001</v>
      </c>
      <c r="AM23">
        <v>0.191</v>
      </c>
    </row>
    <row r="24" spans="1:39" x14ac:dyDescent="0.3">
      <c r="AK24">
        <v>23</v>
      </c>
      <c r="AL24">
        <v>0.47</v>
      </c>
      <c r="AM24">
        <v>0.191</v>
      </c>
    </row>
    <row r="25" spans="1:39" x14ac:dyDescent="0.3">
      <c r="AK25">
        <v>24</v>
      </c>
      <c r="AL25">
        <v>0.49199999999999999</v>
      </c>
      <c r="AM25">
        <v>0.19</v>
      </c>
    </row>
    <row r="26" spans="1:39" x14ac:dyDescent="0.3">
      <c r="AK26">
        <v>25</v>
      </c>
      <c r="AL26">
        <v>0.51400000000000001</v>
      </c>
      <c r="AM26">
        <v>0.19</v>
      </c>
    </row>
    <row r="28" spans="1:39" x14ac:dyDescent="0.3">
      <c r="A28" s="1">
        <v>1</v>
      </c>
      <c r="B28" s="2">
        <v>15.37</v>
      </c>
    </row>
    <row r="29" spans="1:39" x14ac:dyDescent="0.3">
      <c r="A29" s="1">
        <v>2</v>
      </c>
      <c r="B29" s="2">
        <v>24.01</v>
      </c>
    </row>
    <row r="30" spans="1:39" x14ac:dyDescent="0.3">
      <c r="A30" s="1">
        <v>3</v>
      </c>
      <c r="B30" s="2">
        <v>32.700000000000003</v>
      </c>
    </row>
    <row r="31" spans="1:39" x14ac:dyDescent="0.3">
      <c r="A31" s="1">
        <v>4</v>
      </c>
      <c r="B31" s="2">
        <v>41.35</v>
      </c>
    </row>
    <row r="32" spans="1:39" x14ac:dyDescent="0.3">
      <c r="A32" s="1">
        <v>5</v>
      </c>
      <c r="B32" s="2">
        <v>49.75</v>
      </c>
    </row>
    <row r="33" spans="1:2" x14ac:dyDescent="0.3">
      <c r="A33" s="1">
        <v>6</v>
      </c>
      <c r="B33" s="2">
        <v>58.32</v>
      </c>
    </row>
    <row r="34" spans="1:2" x14ac:dyDescent="0.3">
      <c r="A34" s="1">
        <v>7</v>
      </c>
      <c r="B34" s="2">
        <v>66.77</v>
      </c>
    </row>
    <row r="35" spans="1:2" x14ac:dyDescent="0.3">
      <c r="A35" s="1">
        <v>8</v>
      </c>
      <c r="B35" s="2">
        <v>75.23</v>
      </c>
    </row>
    <row r="36" spans="1:2" x14ac:dyDescent="0.3">
      <c r="A36" s="1">
        <v>9</v>
      </c>
      <c r="B36" s="2">
        <v>83.9</v>
      </c>
    </row>
    <row r="37" spans="1:2" x14ac:dyDescent="0.3">
      <c r="A37" s="1">
        <v>10</v>
      </c>
      <c r="B37" s="3">
        <v>92.62</v>
      </c>
    </row>
    <row r="38" spans="1:2" x14ac:dyDescent="0.3">
      <c r="A38" s="1">
        <v>11</v>
      </c>
      <c r="B38" s="2">
        <v>101.32</v>
      </c>
    </row>
    <row r="39" spans="1:2" x14ac:dyDescent="0.3">
      <c r="A39" s="1">
        <v>12</v>
      </c>
      <c r="B39" s="2">
        <v>108.96</v>
      </c>
    </row>
    <row r="40" spans="1:2" x14ac:dyDescent="0.3">
      <c r="A40" s="1">
        <v>13</v>
      </c>
      <c r="B40" s="2">
        <v>116.95</v>
      </c>
    </row>
    <row r="41" spans="1:2" x14ac:dyDescent="0.3">
      <c r="A41" s="1">
        <v>14</v>
      </c>
      <c r="B41" s="2">
        <v>124.84</v>
      </c>
    </row>
    <row r="42" spans="1:2" x14ac:dyDescent="0.3">
      <c r="A42" s="1">
        <v>15</v>
      </c>
      <c r="B42" s="2">
        <v>133.35</v>
      </c>
    </row>
    <row r="43" spans="1:2" x14ac:dyDescent="0.3">
      <c r="A43" s="1">
        <v>16</v>
      </c>
      <c r="B43" s="2">
        <v>141.76</v>
      </c>
    </row>
    <row r="44" spans="1:2" x14ac:dyDescent="0.3">
      <c r="A44" s="1">
        <v>17</v>
      </c>
      <c r="B44" s="2">
        <v>150.46</v>
      </c>
    </row>
    <row r="45" spans="1:2" x14ac:dyDescent="0.3">
      <c r="A45" s="1">
        <v>18</v>
      </c>
      <c r="B45" s="2">
        <v>159.25</v>
      </c>
    </row>
    <row r="46" spans="1:2" x14ac:dyDescent="0.3">
      <c r="A46" s="1">
        <v>19</v>
      </c>
      <c r="B46" s="2">
        <v>168.09</v>
      </c>
    </row>
    <row r="47" spans="1:2" x14ac:dyDescent="0.3">
      <c r="A47" s="1">
        <v>20</v>
      </c>
      <c r="B47" s="3">
        <v>176.92</v>
      </c>
    </row>
    <row r="64" spans="1:1" x14ac:dyDescent="0.3">
      <c r="A64" t="s">
        <v>0</v>
      </c>
    </row>
    <row r="65" spans="1:18" x14ac:dyDescent="0.3">
      <c r="A65" t="s">
        <v>1</v>
      </c>
    </row>
    <row r="67" spans="1:18" x14ac:dyDescent="0.3">
      <c r="A67">
        <v>8.0399999999999991</v>
      </c>
      <c r="B67">
        <v>8.56</v>
      </c>
      <c r="C67">
        <v>9.32</v>
      </c>
      <c r="D67">
        <v>9.9499999999999993</v>
      </c>
      <c r="E67">
        <v>11.07</v>
      </c>
      <c r="F67">
        <v>12.66</v>
      </c>
      <c r="G67">
        <v>16.73</v>
      </c>
      <c r="H67">
        <v>48.5</v>
      </c>
      <c r="I67" t="s">
        <v>2</v>
      </c>
    </row>
    <row r="68" spans="1:18" x14ac:dyDescent="0.3">
      <c r="A68">
        <v>0.94499999999999995</v>
      </c>
      <c r="B68">
        <v>0.98499999999999999</v>
      </c>
      <c r="C68">
        <v>1.012</v>
      </c>
      <c r="D68">
        <v>1.0429999999999999</v>
      </c>
      <c r="E68">
        <v>1.0489999999999999</v>
      </c>
      <c r="F68">
        <v>1.071</v>
      </c>
      <c r="G68">
        <v>1.0740000000000001</v>
      </c>
      <c r="H68">
        <v>1.109</v>
      </c>
      <c r="I68">
        <v>1.2330000000000001</v>
      </c>
    </row>
    <row r="71" spans="1:18" x14ac:dyDescent="0.3">
      <c r="D71" t="s">
        <v>3</v>
      </c>
    </row>
    <row r="72" spans="1:18" x14ac:dyDescent="0.3">
      <c r="D72" t="s">
        <v>4</v>
      </c>
    </row>
    <row r="73" spans="1:18" x14ac:dyDescent="0.3">
      <c r="A73">
        <v>0</v>
      </c>
      <c r="B73">
        <v>1.34</v>
      </c>
      <c r="C73">
        <v>3.06</v>
      </c>
      <c r="D73">
        <v>3.58</v>
      </c>
      <c r="E73">
        <v>3.63</v>
      </c>
      <c r="F73">
        <v>3.86</v>
      </c>
      <c r="G73">
        <v>6.87</v>
      </c>
      <c r="H73">
        <v>7.36</v>
      </c>
      <c r="I73">
        <v>7.84</v>
      </c>
      <c r="J73">
        <v>8.0399999999999991</v>
      </c>
      <c r="K73">
        <v>8.56</v>
      </c>
      <c r="L73">
        <v>9.32</v>
      </c>
      <c r="M73">
        <v>9.9499999999999993</v>
      </c>
      <c r="N73">
        <v>11.07</v>
      </c>
      <c r="O73">
        <v>12.66</v>
      </c>
      <c r="P73">
        <v>16.73</v>
      </c>
      <c r="Q73">
        <v>48.5</v>
      </c>
      <c r="R73">
        <v>1000000</v>
      </c>
    </row>
    <row r="74" spans="1:18" x14ac:dyDescent="0.3">
      <c r="A74">
        <v>0</v>
      </c>
      <c r="B74">
        <v>0.254</v>
      </c>
      <c r="C74">
        <v>0.502</v>
      </c>
      <c r="D74">
        <v>0.56200000000000006</v>
      </c>
      <c r="E74">
        <v>0.57399999999999995</v>
      </c>
      <c r="F74">
        <v>0.59799999999999998</v>
      </c>
      <c r="G74">
        <v>0.86299999999999999</v>
      </c>
      <c r="H74">
        <v>0.88900000000000001</v>
      </c>
      <c r="I74">
        <v>0.92</v>
      </c>
      <c r="J74">
        <v>0.94499999999999995</v>
      </c>
      <c r="K74">
        <v>0.98499999999999999</v>
      </c>
      <c r="L74">
        <v>1.012</v>
      </c>
      <c r="M74">
        <v>1.0429999999999999</v>
      </c>
      <c r="N74">
        <v>1.0489999999999999</v>
      </c>
      <c r="O74">
        <v>1.071</v>
      </c>
      <c r="P74">
        <v>1.0740000000000001</v>
      </c>
      <c r="Q74">
        <v>1.109</v>
      </c>
      <c r="R74">
        <v>1.2330000000000001</v>
      </c>
    </row>
    <row r="90" spans="5:15" x14ac:dyDescent="0.3">
      <c r="E90" t="s">
        <v>6</v>
      </c>
    </row>
    <row r="92" spans="5:15" x14ac:dyDescent="0.3">
      <c r="E92" t="s">
        <v>5</v>
      </c>
    </row>
    <row r="96" spans="5:15" x14ac:dyDescent="0.3">
      <c r="E96">
        <v>0</v>
      </c>
      <c r="F96">
        <v>48.7</v>
      </c>
      <c r="G96">
        <v>77.400000000000006</v>
      </c>
      <c r="H96">
        <v>116.2</v>
      </c>
      <c r="I96">
        <v>127.5</v>
      </c>
      <c r="J96">
        <v>141.4</v>
      </c>
      <c r="K96">
        <v>152.9</v>
      </c>
      <c r="L96">
        <v>225.4</v>
      </c>
      <c r="M96">
        <v>248.2</v>
      </c>
      <c r="N96">
        <v>319.8</v>
      </c>
      <c r="O96">
        <v>473</v>
      </c>
    </row>
    <row r="97" spans="5:15" x14ac:dyDescent="0.3">
      <c r="E97">
        <v>1000000</v>
      </c>
      <c r="F97">
        <v>23.77</v>
      </c>
      <c r="G97">
        <v>15</v>
      </c>
      <c r="H97">
        <v>9.94</v>
      </c>
      <c r="I97">
        <v>9.06</v>
      </c>
      <c r="J97">
        <v>8.15</v>
      </c>
      <c r="K97">
        <v>7.54</v>
      </c>
      <c r="L97">
        <v>5.08</v>
      </c>
      <c r="M97">
        <v>4.63</v>
      </c>
      <c r="N97">
        <v>3.58</v>
      </c>
      <c r="O97">
        <v>2.42</v>
      </c>
    </row>
    <row r="98" spans="5:15" x14ac:dyDescent="0.3">
      <c r="E98">
        <v>0</v>
      </c>
      <c r="F98">
        <v>0.214</v>
      </c>
      <c r="G98">
        <v>0.33800000000000002</v>
      </c>
      <c r="H98">
        <v>0.505</v>
      </c>
      <c r="I98">
        <v>0.55300000000000005</v>
      </c>
      <c r="J98">
        <v>0.61299999999999999</v>
      </c>
      <c r="K98">
        <v>0.66100000000000003</v>
      </c>
      <c r="L98">
        <v>0.96699999999999997</v>
      </c>
      <c r="M98">
        <v>1.0569999999999999</v>
      </c>
      <c r="N98">
        <v>1.3460000000000001</v>
      </c>
      <c r="O98">
        <v>1.929</v>
      </c>
    </row>
    <row r="130" spans="1:12" x14ac:dyDescent="0.3">
      <c r="A130" t="s">
        <v>7</v>
      </c>
      <c r="B130" t="s">
        <v>8</v>
      </c>
    </row>
    <row r="131" spans="1:12" x14ac:dyDescent="0.3">
      <c r="A131" t="s">
        <v>9</v>
      </c>
      <c r="B131" t="e">
        <f>SIN(A131)</f>
        <v>#VALUE!</v>
      </c>
    </row>
    <row r="137" spans="1:12" x14ac:dyDescent="0.3">
      <c r="D137" t="s">
        <v>41</v>
      </c>
      <c r="E137" t="s">
        <v>42</v>
      </c>
      <c r="F137">
        <v>2</v>
      </c>
      <c r="G137">
        <v>-2</v>
      </c>
      <c r="H137">
        <v>-4</v>
      </c>
      <c r="I137">
        <v>-6</v>
      </c>
      <c r="J137">
        <v>-8</v>
      </c>
    </row>
    <row r="138" spans="1:12" x14ac:dyDescent="0.3">
      <c r="D138" s="1">
        <v>447.1</v>
      </c>
      <c r="E138">
        <v>1.6704000000000001</v>
      </c>
      <c r="F138">
        <f>POWER(D138,2)</f>
        <v>199898.41000000003</v>
      </c>
      <c r="G138">
        <f>POWER(D138,-2)</f>
        <v>5.0025410407216337E-6</v>
      </c>
      <c r="H138">
        <f>POWER(D138,-4)</f>
        <v>2.5025416864104285E-11</v>
      </c>
      <c r="I138">
        <f>POWER(D138,-6)</f>
        <v>1.2519067492384896E-16</v>
      </c>
      <c r="J138">
        <f>POWER(D138,-8)</f>
        <v>6.2627148922219515E-22</v>
      </c>
      <c r="L138">
        <f>POWER(E138,2)</f>
        <v>2.7902361600000005</v>
      </c>
    </row>
    <row r="139" spans="1:12" x14ac:dyDescent="0.3">
      <c r="D139" s="1">
        <v>471.3</v>
      </c>
      <c r="E139">
        <v>1.6649</v>
      </c>
      <c r="F139">
        <f t="shared" ref="F139:F144" si="0">POWER(D139,2)</f>
        <v>222123.69</v>
      </c>
      <c r="G139">
        <f t="shared" ref="G139:G144" si="1">POWER(D139,-2)</f>
        <v>4.5019961625885106E-6</v>
      </c>
      <c r="H139">
        <f t="shared" ref="H139:H144" si="2">POWER(D139,-4)</f>
        <v>2.0267969447961676E-11</v>
      </c>
      <c r="I139">
        <f t="shared" ref="I139:I144" si="3">POWER(D139,-6)</f>
        <v>9.1246320678184645E-17</v>
      </c>
      <c r="J139">
        <f t="shared" ref="J139:J144" si="4">POWER(D139,-8)</f>
        <v>4.1079058554350801E-22</v>
      </c>
      <c r="L139">
        <f t="shared" ref="L139:L144" si="5">POWER(E139,2)</f>
        <v>2.7718920100000002</v>
      </c>
    </row>
    <row r="140" spans="1:12" x14ac:dyDescent="0.3">
      <c r="D140" s="1">
        <v>492.2</v>
      </c>
      <c r="E140">
        <v>1.6607000000000001</v>
      </c>
      <c r="F140">
        <f t="shared" si="0"/>
        <v>242260.84</v>
      </c>
      <c r="G140">
        <f t="shared" si="1"/>
        <v>4.1277822697221723E-6</v>
      </c>
      <c r="H140">
        <f t="shared" si="2"/>
        <v>1.7038586466232728E-11</v>
      </c>
      <c r="I140">
        <f t="shared" si="3"/>
        <v>7.0331575116443611E-17</v>
      </c>
      <c r="J140">
        <f t="shared" si="4"/>
        <v>2.9031342876728905E-22</v>
      </c>
      <c r="L140">
        <f t="shared" si="5"/>
        <v>2.7579244900000002</v>
      </c>
    </row>
    <row r="141" spans="1:12" x14ac:dyDescent="0.3">
      <c r="D141" s="1">
        <v>501.6</v>
      </c>
      <c r="E141">
        <v>1.6594</v>
      </c>
      <c r="F141">
        <f t="shared" si="0"/>
        <v>251602.56000000003</v>
      </c>
      <c r="G141">
        <f t="shared" si="1"/>
        <v>3.9745223578011283E-6</v>
      </c>
      <c r="H141">
        <f t="shared" si="2"/>
        <v>1.5796827972661042E-11</v>
      </c>
      <c r="I141">
        <f t="shared" si="3"/>
        <v>6.2784845959679585E-17</v>
      </c>
      <c r="J141">
        <f t="shared" si="4"/>
        <v>2.4953977399784636E-22</v>
      </c>
      <c r="L141">
        <f t="shared" si="5"/>
        <v>2.7536083599999999</v>
      </c>
    </row>
    <row r="142" spans="1:12" x14ac:dyDescent="0.3">
      <c r="D142" s="1">
        <v>587.6</v>
      </c>
      <c r="E142">
        <v>1.649</v>
      </c>
      <c r="F142">
        <f t="shared" si="0"/>
        <v>345273.76</v>
      </c>
      <c r="G142">
        <f t="shared" si="1"/>
        <v>2.8962525272699553E-6</v>
      </c>
      <c r="H142">
        <f t="shared" si="2"/>
        <v>8.3882787017176029E-12</v>
      </c>
      <c r="I142">
        <f t="shared" si="3"/>
        <v>2.4294573389294342E-17</v>
      </c>
      <c r="J142">
        <f t="shared" si="4"/>
        <v>7.0363219577689138E-23</v>
      </c>
      <c r="L142">
        <f t="shared" si="5"/>
        <v>2.719201</v>
      </c>
    </row>
    <row r="143" spans="1:12" x14ac:dyDescent="0.3">
      <c r="D143" s="1">
        <v>667.8</v>
      </c>
      <c r="E143">
        <v>1.6416999999999999</v>
      </c>
      <c r="F143">
        <f t="shared" si="0"/>
        <v>445956.83999999997</v>
      </c>
      <c r="G143">
        <f t="shared" si="1"/>
        <v>2.2423694633767698E-6</v>
      </c>
      <c r="H143">
        <f t="shared" si="2"/>
        <v>5.0282208102846231E-12</v>
      </c>
      <c r="I143">
        <f t="shared" si="3"/>
        <v>1.1275128800097839E-17</v>
      </c>
      <c r="J143">
        <f t="shared" si="4"/>
        <v>2.5283004516979348E-23</v>
      </c>
      <c r="L143">
        <f t="shared" si="5"/>
        <v>2.6951788899999998</v>
      </c>
    </row>
    <row r="144" spans="1:12" x14ac:dyDescent="0.3">
      <c r="D144" s="1">
        <v>706.6</v>
      </c>
      <c r="E144">
        <v>1.6396999999999999</v>
      </c>
      <c r="F144">
        <f t="shared" si="0"/>
        <v>499283.56000000006</v>
      </c>
      <c r="G144">
        <f t="shared" si="1"/>
        <v>2.0028698721824525E-6</v>
      </c>
      <c r="H144">
        <f t="shared" si="2"/>
        <v>4.0114877248961543E-12</v>
      </c>
      <c r="I144">
        <f t="shared" si="3"/>
        <v>8.0344879068242376E-18</v>
      </c>
      <c r="J144">
        <f t="shared" si="4"/>
        <v>1.6092033766992522E-23</v>
      </c>
      <c r="L144">
        <f t="shared" si="5"/>
        <v>2.6886160899999996</v>
      </c>
    </row>
    <row r="149" spans="3:13" x14ac:dyDescent="0.3">
      <c r="I149">
        <v>2</v>
      </c>
      <c r="J149">
        <v>-2</v>
      </c>
      <c r="K149">
        <v>-4</v>
      </c>
      <c r="L149">
        <v>-6</v>
      </c>
      <c r="M149">
        <v>-8</v>
      </c>
    </row>
    <row r="150" spans="3:13" x14ac:dyDescent="0.3">
      <c r="C150" t="s">
        <v>10</v>
      </c>
      <c r="H150" s="1">
        <v>447.1</v>
      </c>
      <c r="I150">
        <v>199898.41000000003</v>
      </c>
      <c r="J150">
        <v>5.0025410407216337E-6</v>
      </c>
      <c r="K150">
        <v>2.5025416864104285E-11</v>
      </c>
      <c r="L150">
        <v>1.2519067492384896E-16</v>
      </c>
      <c r="M150">
        <v>6.2627148922219515E-22</v>
      </c>
    </row>
    <row r="151" spans="3:13" ht="14.5" thickBot="1" x14ac:dyDescent="0.35">
      <c r="H151" s="1">
        <v>471.3</v>
      </c>
      <c r="I151">
        <v>222123.69</v>
      </c>
      <c r="J151">
        <v>4.5019961625885106E-6</v>
      </c>
      <c r="K151">
        <v>2.0267969447961676E-11</v>
      </c>
      <c r="L151">
        <v>9.1246320678184645E-17</v>
      </c>
      <c r="M151">
        <v>4.1079058554350801E-22</v>
      </c>
    </row>
    <row r="152" spans="3:13" x14ac:dyDescent="0.3">
      <c r="C152" s="7" t="s">
        <v>11</v>
      </c>
      <c r="D152" s="7"/>
      <c r="H152" s="1">
        <v>492.2</v>
      </c>
      <c r="I152">
        <v>242260.84</v>
      </c>
      <c r="J152">
        <v>4.1277822697221723E-6</v>
      </c>
      <c r="K152">
        <v>1.7038586466232728E-11</v>
      </c>
      <c r="L152">
        <v>7.0331575116443611E-17</v>
      </c>
      <c r="M152">
        <v>2.9031342876728905E-22</v>
      </c>
    </row>
    <row r="153" spans="3:13" x14ac:dyDescent="0.3">
      <c r="C153" s="4" t="s">
        <v>12</v>
      </c>
      <c r="D153" s="4">
        <v>0.98505229212696233</v>
      </c>
      <c r="H153" s="1">
        <v>501.6</v>
      </c>
      <c r="I153">
        <v>251602.56000000003</v>
      </c>
      <c r="J153">
        <v>3.9745223578011283E-6</v>
      </c>
      <c r="K153">
        <v>1.5796827972661042E-11</v>
      </c>
      <c r="L153">
        <v>6.2784845959679585E-17</v>
      </c>
      <c r="M153">
        <v>2.4953977399784636E-22</v>
      </c>
    </row>
    <row r="154" spans="3:13" x14ac:dyDescent="0.3">
      <c r="C154" s="4" t="s">
        <v>13</v>
      </c>
      <c r="D154" s="4">
        <v>0.97032801822458226</v>
      </c>
      <c r="H154" s="1">
        <v>587.6</v>
      </c>
      <c r="I154">
        <v>345273.76</v>
      </c>
      <c r="J154">
        <v>2.8962525272699553E-6</v>
      </c>
      <c r="K154">
        <v>8.3882787017176029E-12</v>
      </c>
      <c r="L154">
        <v>2.4294573389294342E-17</v>
      </c>
      <c r="M154">
        <v>7.0363219577689138E-23</v>
      </c>
    </row>
    <row r="155" spans="3:13" x14ac:dyDescent="0.3">
      <c r="C155" s="4" t="s">
        <v>14</v>
      </c>
      <c r="D155" s="4">
        <v>0.96439362186949873</v>
      </c>
      <c r="H155" s="1">
        <v>667.8</v>
      </c>
      <c r="I155">
        <v>445956.83999999997</v>
      </c>
      <c r="J155">
        <v>2.2423694633767698E-6</v>
      </c>
      <c r="K155">
        <v>5.0282208102846231E-12</v>
      </c>
      <c r="L155">
        <v>1.1275128800097839E-17</v>
      </c>
      <c r="M155">
        <v>2.5283004516979348E-23</v>
      </c>
    </row>
    <row r="156" spans="3:13" x14ac:dyDescent="0.3">
      <c r="C156" s="4" t="s">
        <v>15</v>
      </c>
      <c r="D156" s="4">
        <v>2.5175593064336687E-3</v>
      </c>
      <c r="H156" s="1">
        <v>706.6</v>
      </c>
      <c r="I156">
        <v>499283.56000000006</v>
      </c>
      <c r="J156">
        <v>2.0028698721824525E-6</v>
      </c>
      <c r="K156">
        <v>4.0114877248961543E-12</v>
      </c>
      <c r="L156">
        <v>8.0344879068242376E-18</v>
      </c>
      <c r="M156">
        <v>1.6092033766992522E-23</v>
      </c>
    </row>
    <row r="157" spans="3:13" ht="14.5" thickBot="1" x14ac:dyDescent="0.35">
      <c r="C157" s="5" t="s">
        <v>16</v>
      </c>
      <c r="D157" s="5">
        <v>7</v>
      </c>
    </row>
    <row r="159" spans="3:13" ht="14.5" thickBot="1" x14ac:dyDescent="0.35">
      <c r="C159" t="s">
        <v>17</v>
      </c>
    </row>
    <row r="160" spans="3:13" x14ac:dyDescent="0.3">
      <c r="C160" s="6"/>
      <c r="D160" s="6" t="s">
        <v>22</v>
      </c>
      <c r="E160" s="6" t="s">
        <v>23</v>
      </c>
      <c r="F160" s="6" t="s">
        <v>24</v>
      </c>
      <c r="G160" s="6" t="s">
        <v>25</v>
      </c>
      <c r="H160" s="6" t="s">
        <v>26</v>
      </c>
    </row>
    <row r="161" spans="3:15" x14ac:dyDescent="0.3">
      <c r="C161" s="4" t="s">
        <v>18</v>
      </c>
      <c r="D161" s="4">
        <v>1</v>
      </c>
      <c r="E161" s="4">
        <v>1.0363380471215141E-3</v>
      </c>
      <c r="F161" s="4">
        <v>1.0363380471215141E-3</v>
      </c>
      <c r="G161" s="4">
        <v>163.50913558265734</v>
      </c>
      <c r="H161" s="4">
        <v>5.2047963952246968E-5</v>
      </c>
    </row>
    <row r="162" spans="3:15" x14ac:dyDescent="0.3">
      <c r="C162" s="4" t="s">
        <v>19</v>
      </c>
      <c r="D162" s="4">
        <v>5</v>
      </c>
      <c r="E162" s="4">
        <v>3.1690524307053878E-5</v>
      </c>
      <c r="F162" s="4">
        <v>6.3381048614107755E-6</v>
      </c>
      <c r="G162" s="4"/>
      <c r="H162" s="4"/>
    </row>
    <row r="163" spans="3:15" ht="14.5" thickBot="1" x14ac:dyDescent="0.35">
      <c r="C163" s="5" t="s">
        <v>20</v>
      </c>
      <c r="D163" s="5">
        <v>6</v>
      </c>
      <c r="E163" s="5">
        <v>1.068028571428568E-3</v>
      </c>
      <c r="F163" s="5"/>
      <c r="G163" s="5"/>
      <c r="H163" s="5"/>
    </row>
    <row r="164" spans="3:15" ht="14.5" thickBot="1" x14ac:dyDescent="0.35"/>
    <row r="165" spans="3:15" x14ac:dyDescent="0.3">
      <c r="C165" s="6"/>
      <c r="D165" s="6" t="s">
        <v>27</v>
      </c>
      <c r="E165" s="6" t="s">
        <v>15</v>
      </c>
      <c r="F165" s="6" t="s">
        <v>28</v>
      </c>
      <c r="G165" s="6" t="s">
        <v>29</v>
      </c>
      <c r="H165" s="6" t="s">
        <v>30</v>
      </c>
      <c r="I165" s="6" t="s">
        <v>31</v>
      </c>
      <c r="J165" s="6" t="s">
        <v>32</v>
      </c>
      <c r="K165" s="6" t="s">
        <v>33</v>
      </c>
    </row>
    <row r="166" spans="3:15" x14ac:dyDescent="0.3">
      <c r="C166" s="4" t="s">
        <v>21</v>
      </c>
      <c r="D166" s="4">
        <v>1.7653276972854337</v>
      </c>
      <c r="E166" s="4">
        <v>5.6675004535002432E-3</v>
      </c>
      <c r="F166" s="4">
        <v>311.48258597759246</v>
      </c>
      <c r="G166" s="4">
        <v>6.4727233421214906E-12</v>
      </c>
      <c r="H166" s="4">
        <v>1.7507589235662053</v>
      </c>
      <c r="I166" s="4">
        <v>1.7798964710046621</v>
      </c>
      <c r="J166" s="4">
        <v>1.7507589235662053</v>
      </c>
      <c r="K166" s="4">
        <v>1.7798964710046621</v>
      </c>
    </row>
    <row r="167" spans="3:15" ht="14.5" thickBot="1" x14ac:dyDescent="0.35">
      <c r="C167" s="5" t="s">
        <v>34</v>
      </c>
      <c r="D167" s="5">
        <v>-1.2908313484023457E-4</v>
      </c>
      <c r="E167" s="5">
        <v>1.0094817980717291E-5</v>
      </c>
      <c r="F167" s="5">
        <v>-12.787069077105095</v>
      </c>
      <c r="G167" s="5">
        <v>5.2047963952246968E-5</v>
      </c>
      <c r="H167" s="5">
        <v>-1.5503269057552129E-4</v>
      </c>
      <c r="I167" s="5">
        <v>-1.0313357910494784E-4</v>
      </c>
      <c r="J167" s="5">
        <v>-1.5503269057552129E-4</v>
      </c>
      <c r="K167" s="5">
        <v>-1.0313357910494784E-4</v>
      </c>
    </row>
    <row r="171" spans="3:15" x14ac:dyDescent="0.3">
      <c r="C171" t="s">
        <v>35</v>
      </c>
      <c r="H171" t="s">
        <v>38</v>
      </c>
    </row>
    <row r="172" spans="3:15" ht="14.5" thickBot="1" x14ac:dyDescent="0.35"/>
    <row r="173" spans="3:15" x14ac:dyDescent="0.3">
      <c r="C173" s="6" t="s">
        <v>16</v>
      </c>
      <c r="D173" s="6" t="s">
        <v>36</v>
      </c>
      <c r="E173" s="6" t="s">
        <v>19</v>
      </c>
      <c r="F173" s="6" t="s">
        <v>37</v>
      </c>
      <c r="H173" s="6" t="s">
        <v>39</v>
      </c>
      <c r="I173" s="6" t="s">
        <v>40</v>
      </c>
    </row>
    <row r="174" spans="3:15" x14ac:dyDescent="0.3">
      <c r="C174" s="4">
        <v>1</v>
      </c>
      <c r="D174" s="4">
        <v>1.7076146276983648</v>
      </c>
      <c r="E174" s="4">
        <v>3.5853723016352479E-3</v>
      </c>
      <c r="F174" s="4">
        <v>1.5600739030387989</v>
      </c>
      <c r="H174" s="4">
        <v>7.1428571428571432</v>
      </c>
      <c r="I174" s="4">
        <v>1.6765000000000001</v>
      </c>
    </row>
    <row r="175" spans="3:15" x14ac:dyDescent="0.3">
      <c r="C175" s="4">
        <v>2</v>
      </c>
      <c r="D175" s="4">
        <v>1.7044908158352312</v>
      </c>
      <c r="E175" s="4">
        <v>5.0918416476886108E-4</v>
      </c>
      <c r="F175" s="4">
        <v>0.22155716630437713</v>
      </c>
      <c r="H175" s="4">
        <v>21.428571428571431</v>
      </c>
      <c r="I175" s="4">
        <v>1.6787000000000001</v>
      </c>
      <c r="O175" t="s">
        <v>10</v>
      </c>
    </row>
    <row r="176" spans="3:15" ht="14.5" thickBot="1" x14ac:dyDescent="0.35">
      <c r="C176" s="4">
        <v>3</v>
      </c>
      <c r="D176" s="4">
        <v>1.7017929783170702</v>
      </c>
      <c r="E176" s="4">
        <v>-1.5929783170702816E-3</v>
      </c>
      <c r="F176" s="4">
        <v>-0.69313970530607283</v>
      </c>
      <c r="H176" s="4">
        <v>35.714285714285715</v>
      </c>
      <c r="I176" s="4">
        <v>1.6869000000000001</v>
      </c>
    </row>
    <row r="177" spans="3:23" x14ac:dyDescent="0.3">
      <c r="C177" s="4">
        <v>4</v>
      </c>
      <c r="D177" s="4">
        <v>1.7005795968495721</v>
      </c>
      <c r="E177" s="4">
        <v>-1.8795968495719517E-3</v>
      </c>
      <c r="F177" s="4">
        <v>-0.81785369734511293</v>
      </c>
      <c r="H177" s="4">
        <v>50.000000000000007</v>
      </c>
      <c r="I177" s="4">
        <v>1.6987000000000001</v>
      </c>
      <c r="O177" s="7" t="s">
        <v>11</v>
      </c>
      <c r="P177" s="7"/>
    </row>
    <row r="178" spans="3:23" x14ac:dyDescent="0.3">
      <c r="C178" s="4">
        <v>5</v>
      </c>
      <c r="D178" s="4">
        <v>1.689478447253312</v>
      </c>
      <c r="E178" s="4">
        <v>-2.5784472533119107E-3</v>
      </c>
      <c r="F178" s="4">
        <v>-1.121938792358979</v>
      </c>
      <c r="H178" s="4">
        <v>64.285714285714292</v>
      </c>
      <c r="I178" s="4">
        <v>1.7001999999999999</v>
      </c>
      <c r="O178" s="4" t="s">
        <v>12</v>
      </c>
      <c r="P178" s="4">
        <v>0.99998096156565541</v>
      </c>
    </row>
    <row r="179" spans="3:23" x14ac:dyDescent="0.3">
      <c r="C179" s="4">
        <v>6</v>
      </c>
      <c r="D179" s="4">
        <v>1.6791259798391251</v>
      </c>
      <c r="E179" s="4">
        <v>-4.2597983912506798E-4</v>
      </c>
      <c r="F179" s="4">
        <v>-0.18535314448002685</v>
      </c>
      <c r="H179" s="4">
        <v>78.571428571428569</v>
      </c>
      <c r="I179" s="4">
        <v>1.7050000000000001</v>
      </c>
      <c r="O179" s="4" t="s">
        <v>13</v>
      </c>
      <c r="P179" s="4">
        <v>0.99996192349377278</v>
      </c>
    </row>
    <row r="180" spans="3:23" ht="14.5" thickBot="1" x14ac:dyDescent="0.35">
      <c r="C180" s="5">
        <v>7</v>
      </c>
      <c r="D180" s="5">
        <v>1.6741175542073239</v>
      </c>
      <c r="E180" s="5">
        <v>2.3824457926762133E-3</v>
      </c>
      <c r="F180" s="5">
        <v>1.0366542701474986</v>
      </c>
      <c r="H180" s="5">
        <v>92.857142857142861</v>
      </c>
      <c r="I180" s="5">
        <v>1.7112000000000001</v>
      </c>
      <c r="O180" s="4" t="s">
        <v>14</v>
      </c>
      <c r="P180" s="4">
        <v>0.99977154096263643</v>
      </c>
    </row>
    <row r="181" spans="3:23" x14ac:dyDescent="0.3">
      <c r="O181" s="4" t="s">
        <v>15</v>
      </c>
      <c r="P181" s="4">
        <v>5.8952761637159987E-4</v>
      </c>
    </row>
    <row r="182" spans="3:23" ht="14.5" thickBot="1" x14ac:dyDescent="0.35">
      <c r="O182" s="5" t="s">
        <v>16</v>
      </c>
      <c r="P182" s="5">
        <v>7</v>
      </c>
    </row>
    <row r="184" spans="3:23" ht="14.5" thickBot="1" x14ac:dyDescent="0.35">
      <c r="O184" t="s">
        <v>17</v>
      </c>
    </row>
    <row r="185" spans="3:23" x14ac:dyDescent="0.3">
      <c r="O185" s="6"/>
      <c r="P185" s="6" t="s">
        <v>22</v>
      </c>
      <c r="Q185" s="6" t="s">
        <v>23</v>
      </c>
      <c r="R185" s="6" t="s">
        <v>24</v>
      </c>
      <c r="S185" s="6" t="s">
        <v>25</v>
      </c>
      <c r="T185" s="6" t="s">
        <v>26</v>
      </c>
    </row>
    <row r="186" spans="3:23" x14ac:dyDescent="0.3">
      <c r="O186" s="4" t="s">
        <v>18</v>
      </c>
      <c r="P186" s="4">
        <v>5</v>
      </c>
      <c r="Q186" s="4">
        <v>9.1271393224595532E-3</v>
      </c>
      <c r="R186" s="4">
        <v>1.8254278644919107E-3</v>
      </c>
      <c r="S186" s="4">
        <v>5252.3827555250155</v>
      </c>
      <c r="T186" s="4">
        <v>1.0475364246476557E-2</v>
      </c>
    </row>
    <row r="187" spans="3:23" x14ac:dyDescent="0.3">
      <c r="O187" s="4" t="s">
        <v>19</v>
      </c>
      <c r="P187" s="4">
        <v>1</v>
      </c>
      <c r="Q187" s="4">
        <v>3.4754281046478024E-7</v>
      </c>
      <c r="R187" s="4">
        <v>3.4754281046478024E-7</v>
      </c>
      <c r="S187" s="4"/>
      <c r="T187" s="4"/>
    </row>
    <row r="188" spans="3:23" ht="14.5" thickBot="1" x14ac:dyDescent="0.35">
      <c r="O188" s="5" t="s">
        <v>20</v>
      </c>
      <c r="P188" s="5">
        <v>6</v>
      </c>
      <c r="Q188" s="5">
        <v>9.1274868652700177E-3</v>
      </c>
      <c r="R188" s="5"/>
      <c r="S188" s="5"/>
      <c r="T188" s="5"/>
    </row>
    <row r="189" spans="3:23" ht="14.5" thickBot="1" x14ac:dyDescent="0.35"/>
    <row r="190" spans="3:23" x14ac:dyDescent="0.3">
      <c r="O190" s="6"/>
      <c r="P190" s="6" t="s">
        <v>27</v>
      </c>
      <c r="Q190" s="6" t="s">
        <v>15</v>
      </c>
      <c r="R190" s="6" t="s">
        <v>28</v>
      </c>
      <c r="S190" s="6" t="s">
        <v>29</v>
      </c>
      <c r="T190" s="6" t="s">
        <v>30</v>
      </c>
      <c r="U190" s="6" t="s">
        <v>31</v>
      </c>
      <c r="V190" s="6" t="s">
        <v>47</v>
      </c>
      <c r="W190" s="6" t="s">
        <v>48</v>
      </c>
    </row>
    <row r="191" spans="3:23" x14ac:dyDescent="0.3">
      <c r="O191" s="4" t="s">
        <v>21</v>
      </c>
      <c r="P191" s="4">
        <v>-0.18863859095837887</v>
      </c>
      <c r="Q191" s="4">
        <v>1.1344115931256717</v>
      </c>
      <c r="R191" s="4">
        <v>-0.166287608573021</v>
      </c>
      <c r="S191" s="4">
        <v>0.89509789482679913</v>
      </c>
      <c r="T191" s="4">
        <v>-14.602704548303283</v>
      </c>
      <c r="U191" s="4">
        <v>14.225427366386526</v>
      </c>
      <c r="V191" s="4">
        <v>-36.286200788159945</v>
      </c>
      <c r="W191" s="4">
        <v>35.908923606243192</v>
      </c>
    </row>
    <row r="192" spans="3:23" x14ac:dyDescent="0.3">
      <c r="O192" s="4" t="s">
        <v>34</v>
      </c>
      <c r="P192" s="4">
        <v>1.7867966734780644E-6</v>
      </c>
      <c r="Q192" s="4">
        <v>7.0225965682383093E-7</v>
      </c>
      <c r="R192" s="4">
        <v>2.5443532974104772</v>
      </c>
      <c r="S192" s="4">
        <v>0.23840195161620648</v>
      </c>
      <c r="T192" s="4">
        <v>-7.1362583040813204E-6</v>
      </c>
      <c r="U192" s="4">
        <v>1.070985165103745E-5</v>
      </c>
      <c r="V192" s="4">
        <v>-2.055946794017647E-5</v>
      </c>
      <c r="W192" s="4">
        <v>2.41330612871326E-5</v>
      </c>
    </row>
    <row r="193" spans="5:23" x14ac:dyDescent="0.3">
      <c r="O193" s="4" t="s">
        <v>43</v>
      </c>
      <c r="P193" s="4">
        <v>1743325.2781085591</v>
      </c>
      <c r="Q193" s="4">
        <v>716171.33997140476</v>
      </c>
      <c r="R193" s="4">
        <v>2.4342293258735634</v>
      </c>
      <c r="S193" s="4">
        <v>0.24814703227044071</v>
      </c>
      <c r="T193" s="4">
        <v>-7356494.3937486894</v>
      </c>
      <c r="U193" s="4">
        <v>10843144.949965809</v>
      </c>
      <c r="V193" s="4">
        <v>-21045616.271087196</v>
      </c>
      <c r="W193" s="4">
        <v>24532266.827304315</v>
      </c>
    </row>
    <row r="194" spans="5:23" x14ac:dyDescent="0.3">
      <c r="E194" t="s">
        <v>10</v>
      </c>
      <c r="O194" s="4" t="s">
        <v>44</v>
      </c>
      <c r="P194" s="4">
        <v>-503369918674.90875</v>
      </c>
      <c r="Q194" s="4">
        <v>220901438579.57474</v>
      </c>
      <c r="R194" s="4">
        <v>-2.278708196341515</v>
      </c>
      <c r="S194" s="4">
        <v>0.26326704854818739</v>
      </c>
      <c r="T194" s="4">
        <v>-3310188823782.5073</v>
      </c>
      <c r="U194" s="4">
        <v>2303448986432.6899</v>
      </c>
      <c r="V194" s="4">
        <v>-7532567669207.8848</v>
      </c>
      <c r="W194" s="4">
        <v>6525827831858.0664</v>
      </c>
    </row>
    <row r="195" spans="5:23" ht="14.5" thickBot="1" x14ac:dyDescent="0.35">
      <c r="O195" s="4" t="s">
        <v>45</v>
      </c>
      <c r="P195" s="4">
        <v>7.1775681093202928E+16</v>
      </c>
      <c r="Q195" s="4">
        <v>3.3295087143659296E+16</v>
      </c>
      <c r="R195" s="4">
        <v>2.1557439025015994</v>
      </c>
      <c r="S195" s="4">
        <v>0.27650556266550447</v>
      </c>
      <c r="T195" s="4">
        <v>-3.512785128629104E+17</v>
      </c>
      <c r="U195" s="4">
        <v>4.9482987504931629E+17</v>
      </c>
      <c r="V195" s="4">
        <v>-9.8769117054390182E+17</v>
      </c>
      <c r="W195" s="4">
        <v>1.1312425327303077E+18</v>
      </c>
    </row>
    <row r="196" spans="5:23" ht="14.5" thickBot="1" x14ac:dyDescent="0.35">
      <c r="E196" s="7" t="s">
        <v>11</v>
      </c>
      <c r="F196" s="7"/>
      <c r="O196" s="5" t="s">
        <v>46</v>
      </c>
      <c r="P196" s="5">
        <v>-3.9726316972011049E+21</v>
      </c>
      <c r="Q196" s="5">
        <v>1.9623145385913142E+21</v>
      </c>
      <c r="R196" s="5">
        <v>-2.0244622455138797</v>
      </c>
      <c r="S196" s="5">
        <v>0.29208281061930325</v>
      </c>
      <c r="T196" s="5">
        <v>-2.8906201981314547E+22</v>
      </c>
      <c r="U196" s="5">
        <v>2.0960938586912338E+22</v>
      </c>
      <c r="V196" s="5">
        <v>-6.6414492778768596E+22</v>
      </c>
      <c r="W196" s="5">
        <v>5.8469229384366387E+22</v>
      </c>
    </row>
    <row r="197" spans="5:23" x14ac:dyDescent="0.3">
      <c r="E197" s="4" t="s">
        <v>12</v>
      </c>
      <c r="F197" s="4">
        <v>0.99998096156565541</v>
      </c>
    </row>
    <row r="198" spans="5:23" x14ac:dyDescent="0.3">
      <c r="E198" s="4" t="s">
        <v>13</v>
      </c>
      <c r="F198" s="4">
        <v>0.99996192349377278</v>
      </c>
    </row>
    <row r="199" spans="5:23" x14ac:dyDescent="0.3">
      <c r="E199" s="4" t="s">
        <v>14</v>
      </c>
      <c r="F199" s="4">
        <v>0.99977154096263643</v>
      </c>
    </row>
    <row r="200" spans="5:23" x14ac:dyDescent="0.3">
      <c r="E200" s="4" t="s">
        <v>15</v>
      </c>
      <c r="F200" s="4">
        <v>5.8952761637159987E-4</v>
      </c>
      <c r="O200" t="s">
        <v>35</v>
      </c>
    </row>
    <row r="201" spans="5:23" ht="14.5" thickBot="1" x14ac:dyDescent="0.35">
      <c r="E201" s="5" t="s">
        <v>16</v>
      </c>
      <c r="F201" s="5">
        <v>7</v>
      </c>
    </row>
    <row r="202" spans="5:23" x14ac:dyDescent="0.3">
      <c r="O202" s="6" t="s">
        <v>16</v>
      </c>
      <c r="P202" s="6" t="s">
        <v>36</v>
      </c>
      <c r="Q202" s="6" t="s">
        <v>19</v>
      </c>
      <c r="R202" s="6" t="s">
        <v>37</v>
      </c>
    </row>
    <row r="203" spans="5:23" ht="14.5" thickBot="1" x14ac:dyDescent="0.35">
      <c r="E203" t="s">
        <v>17</v>
      </c>
      <c r="O203" s="4">
        <v>1</v>
      </c>
      <c r="P203" s="4">
        <v>2.7902534124784233</v>
      </c>
      <c r="Q203" s="4">
        <v>-1.7252478422769002E-5</v>
      </c>
      <c r="R203" s="4">
        <v>-7.1684120914152522E-2</v>
      </c>
    </row>
    <row r="204" spans="5:23" x14ac:dyDescent="0.3">
      <c r="E204" s="6"/>
      <c r="F204" s="6" t="s">
        <v>22</v>
      </c>
      <c r="G204" s="6" t="s">
        <v>23</v>
      </c>
      <c r="H204" s="6" t="s">
        <v>24</v>
      </c>
      <c r="I204" s="6" t="s">
        <v>25</v>
      </c>
      <c r="J204" s="6" t="s">
        <v>26</v>
      </c>
      <c r="O204" s="4">
        <v>2</v>
      </c>
      <c r="P204" s="4">
        <v>2.7717559717801379</v>
      </c>
      <c r="Q204" s="4">
        <v>1.3603821986230002E-4</v>
      </c>
      <c r="R204" s="4">
        <v>0.56523937967574822</v>
      </c>
    </row>
    <row r="205" spans="5:23" x14ac:dyDescent="0.3">
      <c r="E205" s="4" t="s">
        <v>18</v>
      </c>
      <c r="F205" s="4">
        <v>5</v>
      </c>
      <c r="G205" s="4">
        <v>9.1271393224595532E-3</v>
      </c>
      <c r="H205" s="4">
        <v>1.8254278644919107E-3</v>
      </c>
      <c r="I205" s="4">
        <v>5252.3827555250155</v>
      </c>
      <c r="J205" s="4">
        <v>1.0475364246476557E-2</v>
      </c>
      <c r="O205" s="4">
        <v>3</v>
      </c>
      <c r="P205" s="4">
        <v>2.7583759386560747</v>
      </c>
      <c r="Q205" s="4">
        <v>-4.5144865607449347E-4</v>
      </c>
      <c r="R205" s="4">
        <v>-1.875771077960962</v>
      </c>
    </row>
    <row r="206" spans="5:23" x14ac:dyDescent="0.3">
      <c r="E206" s="4" t="s">
        <v>19</v>
      </c>
      <c r="F206" s="4">
        <v>1</v>
      </c>
      <c r="G206" s="4">
        <v>3.4754281046478024E-7</v>
      </c>
      <c r="H206" s="4">
        <v>3.4754281046478024E-7</v>
      </c>
      <c r="I206" s="4"/>
      <c r="J206" s="4"/>
      <c r="O206" s="4">
        <v>4</v>
      </c>
      <c r="P206" s="4">
        <v>2.7532567743221996</v>
      </c>
      <c r="Q206" s="4">
        <v>3.5158567780024796E-4</v>
      </c>
      <c r="R206" s="4">
        <v>1.4608399802926506</v>
      </c>
    </row>
    <row r="207" spans="5:23" ht="14.5" thickBot="1" x14ac:dyDescent="0.35">
      <c r="E207" s="5" t="s">
        <v>20</v>
      </c>
      <c r="F207" s="5">
        <v>6</v>
      </c>
      <c r="G207" s="5">
        <v>9.1274868652700177E-3</v>
      </c>
      <c r="H207" s="5"/>
      <c r="I207" s="5"/>
      <c r="J207" s="5"/>
      <c r="O207" s="4">
        <v>5</v>
      </c>
      <c r="P207" s="4">
        <v>2.7192308849922933</v>
      </c>
      <c r="Q207" s="4">
        <v>-2.9884992293283119E-5</v>
      </c>
      <c r="R207" s="4">
        <v>-0.12417226954725212</v>
      </c>
    </row>
    <row r="208" spans="5:23" ht="14.5" thickBot="1" x14ac:dyDescent="0.35">
      <c r="O208" s="4">
        <v>6</v>
      </c>
      <c r="P208" s="4">
        <v>2.6951598591753827</v>
      </c>
      <c r="Q208" s="4">
        <v>1.9030824617072284E-5</v>
      </c>
      <c r="R208" s="4">
        <v>7.9073156883119083E-2</v>
      </c>
    </row>
    <row r="209" spans="3:18" ht="14.5" thickBot="1" x14ac:dyDescent="0.35">
      <c r="E209" s="6"/>
      <c r="F209" s="6" t="s">
        <v>27</v>
      </c>
      <c r="G209" s="6" t="s">
        <v>15</v>
      </c>
      <c r="H209" s="6" t="s">
        <v>28</v>
      </c>
      <c r="I209" s="6" t="s">
        <v>29</v>
      </c>
      <c r="J209" s="6" t="s">
        <v>30</v>
      </c>
      <c r="K209" s="6" t="s">
        <v>31</v>
      </c>
      <c r="L209" s="6" t="s">
        <v>32</v>
      </c>
      <c r="M209" s="6" t="s">
        <v>33</v>
      </c>
      <c r="O209" s="5">
        <v>7</v>
      </c>
      <c r="P209" s="5">
        <v>2.6886241585954891</v>
      </c>
      <c r="Q209" s="5">
        <v>-8.0685954895187706E-6</v>
      </c>
      <c r="R209" s="5">
        <v>-3.3525048430996289E-2</v>
      </c>
    </row>
    <row r="210" spans="3:18" x14ac:dyDescent="0.3">
      <c r="E210" s="4" t="s">
        <v>21</v>
      </c>
      <c r="F210" s="4">
        <v>-0.18863859095837887</v>
      </c>
      <c r="G210" s="4">
        <v>1.1344115931256717</v>
      </c>
      <c r="H210" s="4">
        <v>-0.166287608573021</v>
      </c>
      <c r="I210" s="4">
        <v>0.89509789482679913</v>
      </c>
      <c r="J210" s="4">
        <v>-14.602704548303283</v>
      </c>
      <c r="K210" s="4">
        <v>14.225427366386526</v>
      </c>
      <c r="L210" s="4">
        <v>-14.602704548303283</v>
      </c>
      <c r="M210" s="4">
        <v>14.225427366386526</v>
      </c>
    </row>
    <row r="211" spans="3:18" x14ac:dyDescent="0.3">
      <c r="E211" s="4" t="s">
        <v>34</v>
      </c>
      <c r="F211" s="4">
        <v>1.7867966734780644E-6</v>
      </c>
      <c r="G211" s="4">
        <v>7.0225965682383093E-7</v>
      </c>
      <c r="H211" s="4">
        <v>2.5443532974104772</v>
      </c>
      <c r="I211" s="4">
        <v>0.23840195161620648</v>
      </c>
      <c r="J211" s="4">
        <v>-7.1362583040813204E-6</v>
      </c>
      <c r="K211" s="4">
        <v>1.070985165103745E-5</v>
      </c>
      <c r="L211" s="4">
        <v>-7.1362583040813204E-6</v>
      </c>
      <c r="M211" s="4">
        <v>1.070985165103745E-5</v>
      </c>
    </row>
    <row r="212" spans="3:18" x14ac:dyDescent="0.3">
      <c r="E212" s="4" t="s">
        <v>43</v>
      </c>
      <c r="F212" s="4">
        <v>1743325.2781085591</v>
      </c>
      <c r="G212" s="4">
        <v>716171.33997140476</v>
      </c>
      <c r="H212" s="4">
        <v>2.4342293258735634</v>
      </c>
      <c r="I212" s="4">
        <v>0.24814703227044071</v>
      </c>
      <c r="J212" s="4">
        <v>-7356494.3937486894</v>
      </c>
      <c r="K212" s="4">
        <v>10843144.949965809</v>
      </c>
      <c r="L212" s="4">
        <v>-7356494.3937486894</v>
      </c>
      <c r="M212" s="4">
        <v>10843144.949965809</v>
      </c>
    </row>
    <row r="213" spans="3:18" x14ac:dyDescent="0.3">
      <c r="E213" s="4" t="s">
        <v>44</v>
      </c>
      <c r="F213" s="4">
        <v>-503369918674.90875</v>
      </c>
      <c r="G213" s="4">
        <v>220901438579.57474</v>
      </c>
      <c r="H213" s="4">
        <v>-2.278708196341515</v>
      </c>
      <c r="I213" s="4">
        <v>0.26326704854818739</v>
      </c>
      <c r="J213" s="4">
        <v>-3310188823782.5073</v>
      </c>
      <c r="K213" s="4">
        <v>2303448986432.6899</v>
      </c>
      <c r="L213" s="4">
        <v>-3310188823782.5073</v>
      </c>
      <c r="M213" s="4">
        <v>2303448986432.6899</v>
      </c>
    </row>
    <row r="214" spans="3:18" x14ac:dyDescent="0.3">
      <c r="E214" s="4" t="s">
        <v>45</v>
      </c>
      <c r="F214" s="4">
        <v>7.1775681093202928E+16</v>
      </c>
      <c r="G214" s="4">
        <v>3.3295087143659296E+16</v>
      </c>
      <c r="H214" s="4">
        <v>2.1557439025015994</v>
      </c>
      <c r="I214" s="4">
        <v>0.27650556266550447</v>
      </c>
      <c r="J214" s="4">
        <v>-3.512785128629104E+17</v>
      </c>
      <c r="K214" s="4">
        <v>4.9482987504931629E+17</v>
      </c>
      <c r="L214" s="4">
        <v>-3.512785128629104E+17</v>
      </c>
      <c r="M214" s="4">
        <v>4.9482987504931629E+17</v>
      </c>
    </row>
    <row r="215" spans="3:18" ht="14.5" thickBot="1" x14ac:dyDescent="0.35">
      <c r="E215" s="5" t="s">
        <v>46</v>
      </c>
      <c r="F215" s="5">
        <v>-3.9726316972011049E+21</v>
      </c>
      <c r="G215" s="5">
        <v>1.9623145385913142E+21</v>
      </c>
      <c r="H215" s="5">
        <v>-2.0244622455138797</v>
      </c>
      <c r="I215" s="5">
        <v>0.29208281061930325</v>
      </c>
      <c r="J215" s="5">
        <v>-2.8906201981314547E+22</v>
      </c>
      <c r="K215" s="5">
        <v>2.0960938586912338E+22</v>
      </c>
      <c r="L215" s="5">
        <v>-2.8906201981314547E+22</v>
      </c>
      <c r="M215" s="5">
        <v>2.0960938586912338E+22</v>
      </c>
    </row>
    <row r="219" spans="3:18" x14ac:dyDescent="0.3">
      <c r="E219" t="s">
        <v>35</v>
      </c>
    </row>
    <row r="220" spans="3:18" ht="14.5" thickBot="1" x14ac:dyDescent="0.35"/>
    <row r="221" spans="3:18" x14ac:dyDescent="0.3">
      <c r="E221" s="6" t="s">
        <v>16</v>
      </c>
      <c r="F221" s="6" t="s">
        <v>36</v>
      </c>
      <c r="G221" s="6" t="s">
        <v>19</v>
      </c>
      <c r="H221" s="6" t="s">
        <v>37</v>
      </c>
    </row>
    <row r="222" spans="3:18" x14ac:dyDescent="0.3">
      <c r="C222">
        <v>2.7902361600000005</v>
      </c>
      <c r="E222" s="4">
        <v>1</v>
      </c>
      <c r="F222" s="4">
        <v>2.7902534124784233</v>
      </c>
      <c r="G222" s="4">
        <v>-1.7252478422769002E-5</v>
      </c>
      <c r="H222" s="4">
        <v>-7.1684120914152522E-2</v>
      </c>
    </row>
    <row r="223" spans="3:18" x14ac:dyDescent="0.3">
      <c r="C223">
        <v>2.7718920100000002</v>
      </c>
      <c r="E223" s="4">
        <v>2</v>
      </c>
      <c r="F223" s="4">
        <v>2.7717559717801379</v>
      </c>
      <c r="G223" s="4">
        <v>1.3603821986230002E-4</v>
      </c>
      <c r="H223" s="4">
        <v>0.56523937967574822</v>
      </c>
    </row>
    <row r="224" spans="3:18" x14ac:dyDescent="0.3">
      <c r="C224">
        <v>2.7579244900000002</v>
      </c>
      <c r="E224" s="4">
        <v>3</v>
      </c>
      <c r="F224" s="4">
        <v>2.7583759386560747</v>
      </c>
      <c r="G224" s="4">
        <v>-4.5144865607449347E-4</v>
      </c>
      <c r="H224" s="4">
        <v>-1.875771077960962</v>
      </c>
    </row>
    <row r="225" spans="3:8" x14ac:dyDescent="0.3">
      <c r="C225">
        <v>2.7536083599999999</v>
      </c>
      <c r="E225" s="4">
        <v>4</v>
      </c>
      <c r="F225" s="4">
        <v>2.7532567743221996</v>
      </c>
      <c r="G225" s="4">
        <v>3.5158567780024796E-4</v>
      </c>
      <c r="H225" s="4">
        <v>1.4608399802926506</v>
      </c>
    </row>
    <row r="226" spans="3:8" x14ac:dyDescent="0.3">
      <c r="C226">
        <v>2.719201</v>
      </c>
      <c r="E226" s="4">
        <v>5</v>
      </c>
      <c r="F226" s="4">
        <v>2.7192308849922933</v>
      </c>
      <c r="G226" s="4">
        <v>-2.9884992293283119E-5</v>
      </c>
      <c r="H226" s="4">
        <v>-0.12417226954725212</v>
      </c>
    </row>
    <row r="227" spans="3:8" x14ac:dyDescent="0.3">
      <c r="C227">
        <v>2.6951788899999998</v>
      </c>
      <c r="E227" s="4">
        <v>6</v>
      </c>
      <c r="F227" s="4">
        <v>2.6951598591753827</v>
      </c>
      <c r="G227" s="4">
        <v>1.9030824617072284E-5</v>
      </c>
      <c r="H227" s="4">
        <v>7.9073156883119083E-2</v>
      </c>
    </row>
    <row r="228" spans="3:8" ht="14.5" thickBot="1" x14ac:dyDescent="0.35">
      <c r="C228">
        <v>2.6886160899999996</v>
      </c>
      <c r="E228" s="5">
        <v>7</v>
      </c>
      <c r="F228" s="5">
        <v>2.6886241585954891</v>
      </c>
      <c r="G228" s="5">
        <v>-8.0685954895187706E-6</v>
      </c>
      <c r="H228" s="5">
        <v>-3.3525048430996289E-2</v>
      </c>
    </row>
    <row r="235" spans="3:8" x14ac:dyDescent="0.3">
      <c r="E235" t="s">
        <v>10</v>
      </c>
    </row>
    <row r="236" spans="3:8" ht="14.5" thickBot="1" x14ac:dyDescent="0.35"/>
    <row r="237" spans="3:8" x14ac:dyDescent="0.3">
      <c r="E237" s="7" t="s">
        <v>11</v>
      </c>
      <c r="F237" s="7"/>
    </row>
    <row r="238" spans="3:8" x14ac:dyDescent="0.3">
      <c r="E238" s="4" t="s">
        <v>12</v>
      </c>
      <c r="F238" s="4">
        <v>0.99998096156565541</v>
      </c>
    </row>
    <row r="239" spans="3:8" x14ac:dyDescent="0.3">
      <c r="E239" s="4" t="s">
        <v>13</v>
      </c>
      <c r="F239" s="4">
        <v>0.99996192349377278</v>
      </c>
    </row>
    <row r="240" spans="3:8" x14ac:dyDescent="0.3">
      <c r="E240" s="4" t="s">
        <v>14</v>
      </c>
      <c r="F240" s="4">
        <v>0.99977154096263643</v>
      </c>
    </row>
    <row r="241" spans="5:13" x14ac:dyDescent="0.3">
      <c r="E241" s="4" t="s">
        <v>15</v>
      </c>
      <c r="F241" s="4">
        <v>5.8952761637159987E-4</v>
      </c>
    </row>
    <row r="242" spans="5:13" ht="14.5" thickBot="1" x14ac:dyDescent="0.35">
      <c r="E242" s="5" t="s">
        <v>16</v>
      </c>
      <c r="F242" s="5">
        <v>7</v>
      </c>
    </row>
    <row r="244" spans="5:13" ht="14.5" thickBot="1" x14ac:dyDescent="0.35">
      <c r="E244" t="s">
        <v>17</v>
      </c>
    </row>
    <row r="245" spans="5:13" x14ac:dyDescent="0.3">
      <c r="E245" s="6"/>
      <c r="F245" s="6" t="s">
        <v>22</v>
      </c>
      <c r="G245" s="6" t="s">
        <v>23</v>
      </c>
      <c r="H245" s="6" t="s">
        <v>24</v>
      </c>
      <c r="I245" s="6" t="s">
        <v>25</v>
      </c>
      <c r="J245" s="6" t="s">
        <v>26</v>
      </c>
    </row>
    <row r="246" spans="5:13" x14ac:dyDescent="0.3">
      <c r="E246" s="4" t="s">
        <v>18</v>
      </c>
      <c r="F246" s="4">
        <v>5</v>
      </c>
      <c r="G246" s="4">
        <v>9.1271393224595532E-3</v>
      </c>
      <c r="H246" s="4">
        <v>1.8254278644919107E-3</v>
      </c>
      <c r="I246" s="4">
        <v>5252.3827555250155</v>
      </c>
      <c r="J246" s="4">
        <v>1.0475364246476557E-2</v>
      </c>
    </row>
    <row r="247" spans="5:13" x14ac:dyDescent="0.3">
      <c r="E247" s="4" t="s">
        <v>19</v>
      </c>
      <c r="F247" s="4">
        <v>1</v>
      </c>
      <c r="G247" s="4">
        <v>3.4754281046478024E-7</v>
      </c>
      <c r="H247" s="4">
        <v>3.4754281046478024E-7</v>
      </c>
      <c r="I247" s="4"/>
      <c r="J247" s="4"/>
    </row>
    <row r="248" spans="5:13" ht="14.5" thickBot="1" x14ac:dyDescent="0.35">
      <c r="E248" s="5" t="s">
        <v>20</v>
      </c>
      <c r="F248" s="5">
        <v>6</v>
      </c>
      <c r="G248" s="5">
        <v>9.1274868652700177E-3</v>
      </c>
      <c r="H248" s="5"/>
      <c r="I248" s="5"/>
      <c r="J248" s="5"/>
    </row>
    <row r="249" spans="5:13" ht="14.5" thickBot="1" x14ac:dyDescent="0.35"/>
    <row r="250" spans="5:13" x14ac:dyDescent="0.3">
      <c r="E250" s="6"/>
      <c r="F250" s="6" t="s">
        <v>27</v>
      </c>
      <c r="G250" s="6" t="s">
        <v>15</v>
      </c>
      <c r="H250" s="6" t="s">
        <v>28</v>
      </c>
      <c r="I250" s="6" t="s">
        <v>29</v>
      </c>
      <c r="J250" s="6" t="s">
        <v>30</v>
      </c>
      <c r="K250" s="6" t="s">
        <v>31</v>
      </c>
      <c r="L250" s="6" t="s">
        <v>47</v>
      </c>
      <c r="M250" s="6" t="s">
        <v>48</v>
      </c>
    </row>
    <row r="251" spans="5:13" x14ac:dyDescent="0.3">
      <c r="E251" s="4" t="s">
        <v>21</v>
      </c>
      <c r="F251" s="4">
        <v>-0.18863859095837887</v>
      </c>
      <c r="G251" s="4">
        <v>1.1344115931256717</v>
      </c>
      <c r="H251" s="4">
        <v>-0.166287608573021</v>
      </c>
      <c r="I251" s="4">
        <v>0.89509789482679913</v>
      </c>
      <c r="J251" s="4">
        <v>-14.602704548303283</v>
      </c>
      <c r="K251" s="4">
        <v>14.225427366386526</v>
      </c>
      <c r="L251" s="4">
        <v>-36.286200788159945</v>
      </c>
      <c r="M251" s="4">
        <v>35.908923606243192</v>
      </c>
    </row>
    <row r="252" spans="5:13" x14ac:dyDescent="0.3">
      <c r="E252" s="4" t="s">
        <v>34</v>
      </c>
      <c r="F252" s="4">
        <v>1.7867966734780644E-6</v>
      </c>
      <c r="G252" s="4">
        <v>7.0225965682383093E-7</v>
      </c>
      <c r="H252" s="4">
        <v>2.5443532974104772</v>
      </c>
      <c r="I252" s="4">
        <v>0.23840195161620648</v>
      </c>
      <c r="J252" s="4">
        <v>-7.1362583040813204E-6</v>
      </c>
      <c r="K252" s="4">
        <v>1.070985165103745E-5</v>
      </c>
      <c r="L252" s="4">
        <v>-2.055946794017647E-5</v>
      </c>
      <c r="M252" s="4">
        <v>2.41330612871326E-5</v>
      </c>
    </row>
    <row r="253" spans="5:13" x14ac:dyDescent="0.3">
      <c r="E253" s="4" t="s">
        <v>43</v>
      </c>
      <c r="F253" s="4">
        <v>1743325.2781085591</v>
      </c>
      <c r="G253" s="4">
        <v>716171.33997140476</v>
      </c>
      <c r="H253" s="4">
        <v>2.4342293258735634</v>
      </c>
      <c r="I253" s="4">
        <v>0.24814703227044071</v>
      </c>
      <c r="J253" s="4">
        <v>-7356494.3937486894</v>
      </c>
      <c r="K253" s="4">
        <v>10843144.949965809</v>
      </c>
      <c r="L253" s="4">
        <v>-21045616.271087196</v>
      </c>
      <c r="M253" s="4">
        <v>24532266.827304315</v>
      </c>
    </row>
    <row r="254" spans="5:13" x14ac:dyDescent="0.3">
      <c r="E254" s="4" t="s">
        <v>44</v>
      </c>
      <c r="F254" s="4">
        <v>-503369918674.90875</v>
      </c>
      <c r="G254" s="4">
        <v>220901438579.57474</v>
      </c>
      <c r="H254" s="4">
        <v>-2.278708196341515</v>
      </c>
      <c r="I254" s="4">
        <v>0.26326704854818739</v>
      </c>
      <c r="J254" s="4">
        <v>-3310188823782.5073</v>
      </c>
      <c r="K254" s="4">
        <v>2303448986432.6899</v>
      </c>
      <c r="L254" s="4">
        <v>-7532567669207.8848</v>
      </c>
      <c r="M254" s="4">
        <v>6525827831858.0664</v>
      </c>
    </row>
    <row r="255" spans="5:13" x14ac:dyDescent="0.3">
      <c r="E255" s="4" t="s">
        <v>45</v>
      </c>
      <c r="F255" s="4">
        <v>7.1775681093202928E+16</v>
      </c>
      <c r="G255" s="4">
        <v>3.3295087143659296E+16</v>
      </c>
      <c r="H255" s="4">
        <v>2.1557439025015994</v>
      </c>
      <c r="I255" s="4">
        <v>0.27650556266550447</v>
      </c>
      <c r="J255" s="4">
        <v>-3.512785128629104E+17</v>
      </c>
      <c r="K255" s="4">
        <v>4.9482987504931629E+17</v>
      </c>
      <c r="L255" s="4">
        <v>-9.8769117054390182E+17</v>
      </c>
      <c r="M255" s="4">
        <v>1.1312425327303077E+18</v>
      </c>
    </row>
    <row r="256" spans="5:13" ht="14.5" thickBot="1" x14ac:dyDescent="0.35">
      <c r="E256" s="5" t="s">
        <v>46</v>
      </c>
      <c r="F256" s="5">
        <v>-3.9726316972011049E+21</v>
      </c>
      <c r="G256" s="5">
        <v>1.9623145385913142E+21</v>
      </c>
      <c r="H256" s="5">
        <v>-2.0244622455138797</v>
      </c>
      <c r="I256" s="5">
        <v>0.29208281061930325</v>
      </c>
      <c r="J256" s="5">
        <v>-2.8906201981314547E+22</v>
      </c>
      <c r="K256" s="5">
        <v>2.0960938586912338E+22</v>
      </c>
      <c r="L256" s="5">
        <v>-6.6414492778768596E+22</v>
      </c>
      <c r="M256" s="5">
        <v>5.8469229384366387E+22</v>
      </c>
    </row>
    <row r="260" spans="5:7" x14ac:dyDescent="0.3">
      <c r="E260" t="s">
        <v>35</v>
      </c>
    </row>
    <row r="261" spans="5:7" ht="14.5" thickBot="1" x14ac:dyDescent="0.35"/>
    <row r="262" spans="5:7" x14ac:dyDescent="0.3">
      <c r="E262" s="6" t="s">
        <v>16</v>
      </c>
      <c r="F262" s="6" t="s">
        <v>36</v>
      </c>
      <c r="G262" s="6" t="s">
        <v>19</v>
      </c>
    </row>
    <row r="263" spans="5:7" x14ac:dyDescent="0.3">
      <c r="E263" s="4">
        <v>1</v>
      </c>
      <c r="F263" s="4">
        <v>2.7902534124784233</v>
      </c>
      <c r="G263" s="4">
        <v>-1.7252478422769002E-5</v>
      </c>
    </row>
    <row r="264" spans="5:7" x14ac:dyDescent="0.3">
      <c r="E264" s="4">
        <v>2</v>
      </c>
      <c r="F264" s="4">
        <v>2.7717559717801379</v>
      </c>
      <c r="G264" s="4">
        <v>1.3603821986230002E-4</v>
      </c>
    </row>
    <row r="265" spans="5:7" x14ac:dyDescent="0.3">
      <c r="E265" s="4">
        <v>3</v>
      </c>
      <c r="F265" s="4">
        <v>2.7583759386560747</v>
      </c>
      <c r="G265" s="4">
        <v>-4.5144865607449347E-4</v>
      </c>
    </row>
    <row r="266" spans="5:7" x14ac:dyDescent="0.3">
      <c r="E266" s="4">
        <v>4</v>
      </c>
      <c r="F266" s="4">
        <v>2.7532567743221996</v>
      </c>
      <c r="G266" s="4">
        <v>3.5158567780024796E-4</v>
      </c>
    </row>
    <row r="267" spans="5:7" x14ac:dyDescent="0.3">
      <c r="E267" s="4">
        <v>5</v>
      </c>
      <c r="F267" s="4">
        <v>2.7192308849922933</v>
      </c>
      <c r="G267" s="4">
        <v>-2.9884992293283119E-5</v>
      </c>
    </row>
    <row r="268" spans="5:7" x14ac:dyDescent="0.3">
      <c r="E268" s="4">
        <v>6</v>
      </c>
      <c r="F268" s="4">
        <v>2.6951598591753827</v>
      </c>
      <c r="G268" s="4">
        <v>1.9030824617072284E-5</v>
      </c>
    </row>
    <row r="269" spans="5:7" ht="14.5" thickBot="1" x14ac:dyDescent="0.35">
      <c r="E269" s="5">
        <v>7</v>
      </c>
      <c r="F269" s="5">
        <v>2.6886241585954891</v>
      </c>
      <c r="G269" s="5">
        <v>-8.0685954895187706E-6</v>
      </c>
    </row>
    <row r="273" spans="8:10" x14ac:dyDescent="0.3">
      <c r="H273">
        <v>-0.17499999999999999</v>
      </c>
      <c r="I273">
        <f>H273+0.182</f>
        <v>7.0000000000000062E-3</v>
      </c>
      <c r="J273">
        <f>I273*I273</f>
        <v>4.9000000000000087E-5</v>
      </c>
    </row>
    <row r="274" spans="8:10" x14ac:dyDescent="0.3">
      <c r="H274">
        <v>-0.17599999999999999</v>
      </c>
      <c r="I274">
        <f t="shared" ref="I274:I297" si="6">H274+0.182</f>
        <v>6.0000000000000053E-3</v>
      </c>
      <c r="J274">
        <f t="shared" ref="J274:J297" si="7">I274*I274</f>
        <v>3.6000000000000062E-5</v>
      </c>
    </row>
    <row r="275" spans="8:10" x14ac:dyDescent="0.3">
      <c r="H275">
        <v>-0.17799999999999999</v>
      </c>
      <c r="I275">
        <f t="shared" si="6"/>
        <v>4.0000000000000036E-3</v>
      </c>
      <c r="J275">
        <f t="shared" si="7"/>
        <v>1.600000000000003E-5</v>
      </c>
    </row>
    <row r="276" spans="8:10" x14ac:dyDescent="0.3">
      <c r="H276">
        <v>-0.17899999999999999</v>
      </c>
      <c r="I276">
        <f t="shared" si="6"/>
        <v>3.0000000000000027E-3</v>
      </c>
      <c r="J276">
        <f t="shared" si="7"/>
        <v>9.0000000000000155E-6</v>
      </c>
    </row>
    <row r="277" spans="8:10" x14ac:dyDescent="0.3">
      <c r="H277">
        <v>-0.17399999999999999</v>
      </c>
      <c r="I277">
        <f t="shared" si="6"/>
        <v>8.0000000000000071E-3</v>
      </c>
      <c r="J277">
        <f t="shared" si="7"/>
        <v>6.4000000000000119E-5</v>
      </c>
    </row>
    <row r="278" spans="8:10" x14ac:dyDescent="0.3">
      <c r="H278">
        <v>-0.18099999999999999</v>
      </c>
      <c r="I278">
        <f t="shared" si="6"/>
        <v>1.0000000000000009E-3</v>
      </c>
      <c r="J278">
        <f t="shared" si="7"/>
        <v>1.0000000000000019E-6</v>
      </c>
    </row>
    <row r="279" spans="8:10" x14ac:dyDescent="0.3">
      <c r="H279">
        <v>-0.17599999999999999</v>
      </c>
      <c r="I279">
        <f t="shared" si="6"/>
        <v>6.0000000000000053E-3</v>
      </c>
      <c r="J279">
        <f t="shared" si="7"/>
        <v>3.6000000000000062E-5</v>
      </c>
    </row>
    <row r="280" spans="8:10" x14ac:dyDescent="0.3">
      <c r="H280">
        <v>-0.17699999999999999</v>
      </c>
      <c r="I280">
        <f t="shared" si="6"/>
        <v>5.0000000000000044E-3</v>
      </c>
      <c r="J280">
        <f t="shared" si="7"/>
        <v>2.5000000000000045E-5</v>
      </c>
    </row>
    <row r="281" spans="8:10" x14ac:dyDescent="0.3">
      <c r="H281">
        <v>-0.17899999999999999</v>
      </c>
      <c r="I281">
        <f t="shared" si="6"/>
        <v>3.0000000000000027E-3</v>
      </c>
      <c r="J281">
        <f t="shared" si="7"/>
        <v>9.0000000000000155E-6</v>
      </c>
    </row>
    <row r="282" spans="8:10" x14ac:dyDescent="0.3">
      <c r="H282">
        <v>-0.18</v>
      </c>
      <c r="I282">
        <f t="shared" si="6"/>
        <v>2.0000000000000018E-3</v>
      </c>
      <c r="J282">
        <f t="shared" si="7"/>
        <v>4.0000000000000074E-6</v>
      </c>
    </row>
    <row r="283" spans="8:10" x14ac:dyDescent="0.3">
      <c r="H283">
        <v>-0.18099999999999999</v>
      </c>
      <c r="I283">
        <f t="shared" si="6"/>
        <v>1.0000000000000009E-3</v>
      </c>
      <c r="J283">
        <f t="shared" si="7"/>
        <v>1.0000000000000019E-6</v>
      </c>
    </row>
    <row r="284" spans="8:10" x14ac:dyDescent="0.3">
      <c r="H284">
        <v>-0.182</v>
      </c>
      <c r="I284">
        <f t="shared" si="6"/>
        <v>0</v>
      </c>
      <c r="J284">
        <f t="shared" si="7"/>
        <v>0</v>
      </c>
    </row>
    <row r="285" spans="8:10" x14ac:dyDescent="0.3">
      <c r="H285">
        <v>-0.183</v>
      </c>
      <c r="I285">
        <f t="shared" si="6"/>
        <v>-1.0000000000000009E-3</v>
      </c>
      <c r="J285">
        <f t="shared" si="7"/>
        <v>1.0000000000000019E-6</v>
      </c>
    </row>
    <row r="286" spans="8:10" x14ac:dyDescent="0.3">
      <c r="H286">
        <v>-0.17799999999999999</v>
      </c>
      <c r="I286">
        <f t="shared" si="6"/>
        <v>4.0000000000000036E-3</v>
      </c>
      <c r="J286">
        <f>I286*I286</f>
        <v>1.600000000000003E-5</v>
      </c>
    </row>
    <row r="287" spans="8:10" x14ac:dyDescent="0.3">
      <c r="H287">
        <v>-0.186</v>
      </c>
      <c r="I287">
        <f t="shared" si="6"/>
        <v>-4.0000000000000036E-3</v>
      </c>
      <c r="J287">
        <f t="shared" si="7"/>
        <v>1.600000000000003E-5</v>
      </c>
    </row>
    <row r="288" spans="8:10" x14ac:dyDescent="0.3">
      <c r="H288">
        <v>-0.18099999999999999</v>
      </c>
      <c r="I288">
        <f t="shared" si="6"/>
        <v>1.0000000000000009E-3</v>
      </c>
      <c r="J288">
        <f t="shared" si="7"/>
        <v>1.0000000000000019E-6</v>
      </c>
    </row>
    <row r="289" spans="8:30" x14ac:dyDescent="0.3">
      <c r="H289">
        <v>-0.183</v>
      </c>
      <c r="I289">
        <f t="shared" si="6"/>
        <v>-1.0000000000000009E-3</v>
      </c>
      <c r="J289">
        <f t="shared" si="7"/>
        <v>1.0000000000000019E-6</v>
      </c>
    </row>
    <row r="290" spans="8:30" x14ac:dyDescent="0.3">
      <c r="H290">
        <v>-0.184</v>
      </c>
      <c r="I290">
        <f t="shared" si="6"/>
        <v>-2.0000000000000018E-3</v>
      </c>
      <c r="J290">
        <f>I290*I290</f>
        <v>4.0000000000000074E-6</v>
      </c>
    </row>
    <row r="291" spans="8:30" x14ac:dyDescent="0.3">
      <c r="H291">
        <v>-0.185</v>
      </c>
      <c r="I291">
        <f t="shared" si="6"/>
        <v>-3.0000000000000027E-3</v>
      </c>
      <c r="J291">
        <f t="shared" si="7"/>
        <v>9.0000000000000155E-6</v>
      </c>
    </row>
    <row r="292" spans="8:30" x14ac:dyDescent="0.3">
      <c r="H292">
        <v>-0.186</v>
      </c>
      <c r="I292">
        <f t="shared" si="6"/>
        <v>-4.0000000000000036E-3</v>
      </c>
      <c r="J292">
        <f t="shared" si="7"/>
        <v>1.600000000000003E-5</v>
      </c>
    </row>
    <row r="293" spans="8:30" x14ac:dyDescent="0.3">
      <c r="H293">
        <v>-0.187</v>
      </c>
      <c r="I293">
        <f t="shared" si="6"/>
        <v>-5.0000000000000044E-3</v>
      </c>
      <c r="J293">
        <f t="shared" si="7"/>
        <v>2.5000000000000045E-5</v>
      </c>
    </row>
    <row r="294" spans="8:30" x14ac:dyDescent="0.3">
      <c r="H294">
        <v>-0.19</v>
      </c>
      <c r="I294">
        <f t="shared" si="6"/>
        <v>-8.0000000000000071E-3</v>
      </c>
      <c r="J294">
        <f t="shared" si="7"/>
        <v>6.4000000000000119E-5</v>
      </c>
    </row>
    <row r="295" spans="8:30" x14ac:dyDescent="0.3">
      <c r="H295">
        <v>-0.191</v>
      </c>
      <c r="I295">
        <f t="shared" si="6"/>
        <v>-9.000000000000008E-3</v>
      </c>
      <c r="J295">
        <f>I295*I295</f>
        <v>8.1000000000000139E-5</v>
      </c>
    </row>
    <row r="296" spans="8:30" x14ac:dyDescent="0.3">
      <c r="H296">
        <v>-0.191</v>
      </c>
      <c r="I296">
        <f t="shared" si="6"/>
        <v>-9.000000000000008E-3</v>
      </c>
      <c r="J296">
        <f t="shared" si="7"/>
        <v>8.1000000000000139E-5</v>
      </c>
    </row>
    <row r="297" spans="8:30" x14ac:dyDescent="0.3">
      <c r="H297">
        <v>-0.19400000000000001</v>
      </c>
      <c r="I297">
        <f t="shared" si="6"/>
        <v>-1.2000000000000011E-2</v>
      </c>
      <c r="J297">
        <f t="shared" si="7"/>
        <v>1.4400000000000025E-4</v>
      </c>
    </row>
    <row r="299" spans="8:30" x14ac:dyDescent="0.3">
      <c r="H299">
        <f>SUM(H273:H298)/25</f>
        <v>-0.18227999999999997</v>
      </c>
      <c r="I299">
        <f>SUM(H273:H297)</f>
        <v>-4.5569999999999995</v>
      </c>
      <c r="J299">
        <f>SUM(J273:J298)</f>
        <v>7.0900000000000119E-4</v>
      </c>
    </row>
    <row r="302" spans="8:30" x14ac:dyDescent="0.3">
      <c r="Z302">
        <v>1.498</v>
      </c>
      <c r="AA302">
        <v>184</v>
      </c>
      <c r="AB302">
        <f>LN(AA302)</f>
        <v>5.2149357576089859</v>
      </c>
      <c r="AC302">
        <v>4.6913478822291435</v>
      </c>
      <c r="AD302">
        <f>AC302-AB302</f>
        <v>-0.52358787537984242</v>
      </c>
    </row>
    <row r="303" spans="8:30" x14ac:dyDescent="0.3">
      <c r="Z303">
        <v>1.4990000000000001</v>
      </c>
      <c r="AA303">
        <v>169</v>
      </c>
      <c r="AB303">
        <f t="shared" ref="AB303:AB313" si="8">LN(AA303)</f>
        <v>5.1298987149230735</v>
      </c>
      <c r="AC303">
        <v>4.5951198501345898</v>
      </c>
      <c r="AD303">
        <f t="shared" ref="AD303:AD307" si="9">AC303-AB303</f>
        <v>-0.53477886478848369</v>
      </c>
    </row>
    <row r="304" spans="8:30" x14ac:dyDescent="0.3">
      <c r="H304">
        <v>1.498</v>
      </c>
      <c r="I304">
        <v>184</v>
      </c>
      <c r="K304">
        <v>1.496</v>
      </c>
      <c r="L304">
        <v>191</v>
      </c>
      <c r="O304">
        <v>1.5009999999999999</v>
      </c>
      <c r="P304">
        <v>174</v>
      </c>
      <c r="Z304">
        <v>1.5009999999999999</v>
      </c>
      <c r="AA304">
        <v>155</v>
      </c>
      <c r="AB304">
        <f t="shared" si="8"/>
        <v>5.0434251169192468</v>
      </c>
      <c r="AC304">
        <v>4.5108595065168497</v>
      </c>
      <c r="AD304">
        <f t="shared" si="9"/>
        <v>-0.53256561040239703</v>
      </c>
    </row>
    <row r="305" spans="8:35" x14ac:dyDescent="0.3">
      <c r="H305">
        <v>1.4990000000000001</v>
      </c>
      <c r="I305">
        <v>169</v>
      </c>
      <c r="K305">
        <v>1.4990000000000001</v>
      </c>
      <c r="L305">
        <v>171</v>
      </c>
      <c r="O305">
        <v>1.5029999999999999</v>
      </c>
      <c r="P305">
        <v>151</v>
      </c>
      <c r="Z305">
        <v>1.5009999999999999</v>
      </c>
      <c r="AA305">
        <v>142</v>
      </c>
      <c r="AB305">
        <f t="shared" si="8"/>
        <v>4.9558270576012609</v>
      </c>
      <c r="AC305">
        <v>4.4188406077965983</v>
      </c>
      <c r="AD305">
        <f t="shared" si="9"/>
        <v>-0.53698644980466259</v>
      </c>
    </row>
    <row r="306" spans="8:35" x14ac:dyDescent="0.3">
      <c r="H306">
        <v>1.5009999999999999</v>
      </c>
      <c r="I306">
        <v>155</v>
      </c>
      <c r="K306">
        <v>1.5009999999999999</v>
      </c>
      <c r="L306">
        <v>153</v>
      </c>
      <c r="O306">
        <v>1.5049999999999999</v>
      </c>
      <c r="P306">
        <v>131</v>
      </c>
      <c r="Z306">
        <v>1.502</v>
      </c>
      <c r="AA306">
        <v>130</v>
      </c>
      <c r="AB306">
        <f t="shared" si="8"/>
        <v>4.8675344504555822</v>
      </c>
      <c r="AC306">
        <v>4.3174881135363101</v>
      </c>
      <c r="AD306">
        <f t="shared" si="9"/>
        <v>-0.55004633691927207</v>
      </c>
    </row>
    <row r="307" spans="8:35" x14ac:dyDescent="0.3">
      <c r="H307">
        <v>1.5009999999999999</v>
      </c>
      <c r="I307">
        <v>142</v>
      </c>
      <c r="K307">
        <v>1.5009999999999999</v>
      </c>
      <c r="L307">
        <v>137</v>
      </c>
      <c r="O307">
        <v>1.506</v>
      </c>
      <c r="P307">
        <v>113</v>
      </c>
      <c r="Z307">
        <v>1.5029999999999999</v>
      </c>
      <c r="AA307">
        <v>119</v>
      </c>
      <c r="AB307">
        <f t="shared" si="8"/>
        <v>4.7791234931115296</v>
      </c>
      <c r="AC307">
        <v>4.2341065045972597</v>
      </c>
      <c r="AD307">
        <f t="shared" si="9"/>
        <v>-0.54501698851426994</v>
      </c>
    </row>
    <row r="308" spans="8:35" x14ac:dyDescent="0.3">
      <c r="H308">
        <v>1.502</v>
      </c>
      <c r="I308">
        <v>130</v>
      </c>
      <c r="K308">
        <v>1.502</v>
      </c>
      <c r="L308">
        <v>122</v>
      </c>
      <c r="O308">
        <v>1.508</v>
      </c>
      <c r="P308">
        <v>98</v>
      </c>
      <c r="Z308">
        <v>1.504</v>
      </c>
      <c r="AA308">
        <v>109</v>
      </c>
      <c r="AB308">
        <f t="shared" si="8"/>
        <v>4.6913478822291435</v>
      </c>
    </row>
    <row r="309" spans="8:35" x14ac:dyDescent="0.3">
      <c r="H309">
        <v>1.5029999999999999</v>
      </c>
      <c r="I309">
        <v>119</v>
      </c>
      <c r="K309">
        <v>1.504</v>
      </c>
      <c r="L309">
        <v>109</v>
      </c>
      <c r="O309">
        <v>1.508</v>
      </c>
      <c r="P309">
        <v>85</v>
      </c>
      <c r="Z309">
        <v>1.504</v>
      </c>
      <c r="AA309">
        <v>99</v>
      </c>
      <c r="AB309">
        <f t="shared" si="8"/>
        <v>4.5951198501345898</v>
      </c>
    </row>
    <row r="310" spans="8:35" x14ac:dyDescent="0.3">
      <c r="H310">
        <v>1.504</v>
      </c>
      <c r="I310">
        <v>109</v>
      </c>
      <c r="K310">
        <v>1.504</v>
      </c>
      <c r="L310">
        <v>97</v>
      </c>
      <c r="O310">
        <v>1.51</v>
      </c>
      <c r="P310">
        <v>73</v>
      </c>
      <c r="Z310">
        <v>1.5049999999999999</v>
      </c>
      <c r="AA310">
        <v>91</v>
      </c>
      <c r="AB310">
        <f t="shared" si="8"/>
        <v>4.5108595065168497</v>
      </c>
    </row>
    <row r="311" spans="8:35" x14ac:dyDescent="0.3">
      <c r="H311">
        <v>1.504</v>
      </c>
      <c r="I311">
        <v>99</v>
      </c>
      <c r="K311">
        <v>1.5049999999999999</v>
      </c>
      <c r="L311">
        <v>87</v>
      </c>
      <c r="O311">
        <v>1.5089999999999999</v>
      </c>
      <c r="P311">
        <v>63</v>
      </c>
      <c r="Z311">
        <v>1.5049999999999999</v>
      </c>
      <c r="AA311">
        <v>83</v>
      </c>
      <c r="AB311">
        <f t="shared" si="8"/>
        <v>4.4188406077965983</v>
      </c>
    </row>
    <row r="312" spans="8:35" x14ac:dyDescent="0.3">
      <c r="H312">
        <v>1.5049999999999999</v>
      </c>
      <c r="I312">
        <v>91</v>
      </c>
      <c r="K312">
        <v>1.5049999999999999</v>
      </c>
      <c r="L312">
        <v>77</v>
      </c>
      <c r="O312">
        <v>1.5089999999999999</v>
      </c>
      <c r="P312">
        <v>55</v>
      </c>
      <c r="Z312">
        <v>1.5049999999999999</v>
      </c>
      <c r="AA312">
        <v>75</v>
      </c>
      <c r="AB312">
        <f t="shared" si="8"/>
        <v>4.3174881135363101</v>
      </c>
    </row>
    <row r="313" spans="8:35" x14ac:dyDescent="0.3">
      <c r="H313">
        <v>1.5049999999999999</v>
      </c>
      <c r="I313">
        <v>83</v>
      </c>
      <c r="K313">
        <v>1.5049999999999999</v>
      </c>
      <c r="L313">
        <v>69</v>
      </c>
      <c r="O313">
        <v>1.51</v>
      </c>
      <c r="P313">
        <v>47</v>
      </c>
      <c r="Z313">
        <v>1.506</v>
      </c>
      <c r="AA313">
        <v>69</v>
      </c>
      <c r="AB313">
        <f t="shared" si="8"/>
        <v>4.2341065045972597</v>
      </c>
    </row>
    <row r="314" spans="8:35" x14ac:dyDescent="0.3">
      <c r="H314">
        <v>1.5049999999999999</v>
      </c>
      <c r="I314">
        <v>75</v>
      </c>
      <c r="K314">
        <v>1.506</v>
      </c>
      <c r="L314">
        <v>61</v>
      </c>
      <c r="O314">
        <v>1.51</v>
      </c>
      <c r="P314">
        <v>40</v>
      </c>
    </row>
    <row r="315" spans="8:35" x14ac:dyDescent="0.3">
      <c r="H315">
        <v>1.506</v>
      </c>
      <c r="I315">
        <v>69</v>
      </c>
      <c r="K315">
        <v>1.506</v>
      </c>
      <c r="L315">
        <v>54</v>
      </c>
      <c r="O315">
        <v>1.5109999999999999</v>
      </c>
      <c r="P315">
        <v>35</v>
      </c>
    </row>
    <row r="316" spans="8:35" x14ac:dyDescent="0.3">
      <c r="H316">
        <f>SUM(H304:H315)</f>
        <v>18.032999999999994</v>
      </c>
      <c r="K316">
        <f>SUM(K304:K315)</f>
        <v>18.033999999999999</v>
      </c>
      <c r="O316">
        <f>SUM(O304:O315)</f>
        <v>18.09</v>
      </c>
    </row>
    <row r="317" spans="8:35" x14ac:dyDescent="0.3">
      <c r="H317">
        <f>H316/12</f>
        <v>1.5027499999999996</v>
      </c>
      <c r="K317">
        <f>K316/12</f>
        <v>1.5028333333333332</v>
      </c>
      <c r="O317">
        <f>O316/12</f>
        <v>1.5075000000000001</v>
      </c>
    </row>
    <row r="318" spans="8:35" x14ac:dyDescent="0.3">
      <c r="Y318">
        <v>1</v>
      </c>
      <c r="Z318">
        <v>1.498</v>
      </c>
      <c r="AA318">
        <v>184</v>
      </c>
      <c r="AB318">
        <f>LN(AA318)</f>
        <v>5.2149357576089859</v>
      </c>
      <c r="AC318">
        <v>7</v>
      </c>
      <c r="AD318">
        <v>1.504</v>
      </c>
      <c r="AE318">
        <v>109</v>
      </c>
      <c r="AF318">
        <v>4.6913478822291435</v>
      </c>
      <c r="AG318">
        <f t="shared" ref="AG318:AG323" si="10">AF318-AB318</f>
        <v>-0.52358787537984242</v>
      </c>
      <c r="AH318">
        <f>AG318+0.537</f>
        <v>1.3412124620157617E-2</v>
      </c>
      <c r="AI318">
        <f>AH318*AH318</f>
        <v>1.798850868266381E-4</v>
      </c>
    </row>
    <row r="319" spans="8:35" x14ac:dyDescent="0.3">
      <c r="H319">
        <v>1.6020000000000001</v>
      </c>
      <c r="I319">
        <v>36</v>
      </c>
      <c r="J319">
        <v>10</v>
      </c>
      <c r="K319">
        <v>14.5</v>
      </c>
      <c r="M319">
        <v>1</v>
      </c>
      <c r="N319">
        <v>36</v>
      </c>
      <c r="O319">
        <v>1.6020000000000001</v>
      </c>
      <c r="P319">
        <f>2*3.1415926/O319</f>
        <v>3.9220881398252185</v>
      </c>
      <c r="Q319">
        <f>P319/4.1814</f>
        <v>0.93798444057617514</v>
      </c>
      <c r="R319">
        <v>10</v>
      </c>
      <c r="S319">
        <v>14.5</v>
      </c>
      <c r="T319">
        <f>R319/2+S319/2</f>
        <v>12.25</v>
      </c>
      <c r="U319" t="b">
        <f>AC369=ATAN((2*0.0759*X369)/(4.1817^2-X369*X369))*360/3.1415926/2</f>
        <v>0</v>
      </c>
      <c r="V319">
        <f>U319*360/3.1415926/2</f>
        <v>0</v>
      </c>
      <c r="W319">
        <v>12.5</v>
      </c>
      <c r="X319">
        <f>(T319-W319)/W319</f>
        <v>-0.02</v>
      </c>
      <c r="Y319">
        <v>2</v>
      </c>
      <c r="Z319">
        <v>1.4990000000000001</v>
      </c>
      <c r="AA319">
        <v>169</v>
      </c>
      <c r="AB319">
        <f t="shared" ref="AB319" si="11">LN(AA319)</f>
        <v>5.1298987149230735</v>
      </c>
      <c r="AC319">
        <v>8</v>
      </c>
      <c r="AD319">
        <v>1.504</v>
      </c>
      <c r="AE319">
        <v>99</v>
      </c>
      <c r="AF319">
        <v>4.5951198501345898</v>
      </c>
      <c r="AG319">
        <f t="shared" si="10"/>
        <v>-0.53477886478848369</v>
      </c>
      <c r="AH319">
        <f t="shared" ref="AH319:AH323" si="12">AG319+0.537</f>
        <v>2.2211352115163452E-3</v>
      </c>
      <c r="AI319">
        <f t="shared" ref="AI319:AI323" si="13">AH319*AH319</f>
        <v>4.9334416278377592E-6</v>
      </c>
    </row>
    <row r="320" spans="8:35" x14ac:dyDescent="0.3">
      <c r="H320">
        <v>1.577</v>
      </c>
      <c r="I320">
        <v>46</v>
      </c>
      <c r="J320">
        <v>14</v>
      </c>
      <c r="K320">
        <v>18.5</v>
      </c>
      <c r="M320">
        <v>2</v>
      </c>
      <c r="N320">
        <v>46</v>
      </c>
      <c r="O320">
        <v>1.577</v>
      </c>
      <c r="P320">
        <f t="shared" ref="P320:P332" si="14">2*3.1415926/O320</f>
        <v>3.9842645529486367</v>
      </c>
      <c r="Q320">
        <f t="shared" ref="Q320:Q332" si="15">P320/4.1814</f>
        <v>0.95285420025556911</v>
      </c>
      <c r="R320">
        <v>14</v>
      </c>
      <c r="S320">
        <v>18.5</v>
      </c>
      <c r="T320">
        <f t="shared" ref="T320:T332" si="16">R320/2+S320/2</f>
        <v>16.25</v>
      </c>
      <c r="U320">
        <f t="shared" ref="U320:U332" si="17">ATAN((2*0.0596*P320)/(4.1814^2-P320*P320))</f>
        <v>0.28689218907599345</v>
      </c>
      <c r="V320">
        <f t="shared" ref="V320:V332" si="18">U320*360/3.1415926/2</f>
        <v>16.437711889720781</v>
      </c>
      <c r="W320">
        <v>16.399999999999999</v>
      </c>
      <c r="X320">
        <f t="shared" ref="X320:X332" si="19">(T320-W320)/W320</f>
        <v>-9.1463414634145486E-3</v>
      </c>
      <c r="Y320">
        <v>3</v>
      </c>
      <c r="Z320">
        <v>1.5009999999999999</v>
      </c>
      <c r="AA320">
        <v>155</v>
      </c>
      <c r="AB320">
        <f t="shared" ref="AB320" si="20">LN(AA320)</f>
        <v>5.0434251169192468</v>
      </c>
      <c r="AC320">
        <v>9</v>
      </c>
      <c r="AD320">
        <v>1.5049999999999999</v>
      </c>
      <c r="AE320">
        <v>91</v>
      </c>
      <c r="AF320">
        <v>4.5108595065168497</v>
      </c>
      <c r="AG320">
        <f t="shared" si="10"/>
        <v>-0.53256561040239703</v>
      </c>
      <c r="AH320">
        <f t="shared" si="12"/>
        <v>4.4343895976030057E-3</v>
      </c>
      <c r="AI320">
        <f t="shared" si="13"/>
        <v>1.9663811103329746E-5</v>
      </c>
    </row>
    <row r="321" spans="8:35" x14ac:dyDescent="0.3">
      <c r="H321">
        <v>1.5649999999999999</v>
      </c>
      <c r="I321">
        <v>54</v>
      </c>
      <c r="J321">
        <v>17</v>
      </c>
      <c r="K321">
        <v>21</v>
      </c>
      <c r="M321">
        <v>3</v>
      </c>
      <c r="N321">
        <v>54</v>
      </c>
      <c r="O321">
        <v>1.5649999999999999</v>
      </c>
      <c r="P321">
        <f t="shared" si="14"/>
        <v>4.0148148242811503</v>
      </c>
      <c r="Q321">
        <f t="shared" si="15"/>
        <v>0.96016043054506872</v>
      </c>
      <c r="R321">
        <v>17</v>
      </c>
      <c r="S321">
        <v>21</v>
      </c>
      <c r="T321">
        <f t="shared" si="16"/>
        <v>19</v>
      </c>
      <c r="U321">
        <f t="shared" si="17"/>
        <v>0.33712310819303132</v>
      </c>
      <c r="V321">
        <f t="shared" si="18"/>
        <v>19.315731605283776</v>
      </c>
      <c r="W321">
        <v>19.3</v>
      </c>
      <c r="X321">
        <f t="shared" si="19"/>
        <v>-1.5544041450777238E-2</v>
      </c>
      <c r="Y321">
        <v>4</v>
      </c>
      <c r="Z321">
        <v>1.5009999999999999</v>
      </c>
      <c r="AA321">
        <v>142</v>
      </c>
      <c r="AB321">
        <f t="shared" ref="AB321" si="21">LN(AA321)</f>
        <v>4.9558270576012609</v>
      </c>
      <c r="AC321">
        <v>10</v>
      </c>
      <c r="AD321">
        <v>1.5049999999999999</v>
      </c>
      <c r="AE321">
        <v>83</v>
      </c>
      <c r="AF321">
        <v>4.4188406077965983</v>
      </c>
      <c r="AG321">
        <f t="shared" si="10"/>
        <v>-0.53698644980466259</v>
      </c>
      <c r="AH321">
        <f t="shared" si="12"/>
        <v>1.3550195337441728E-5</v>
      </c>
      <c r="AI321">
        <f t="shared" si="13"/>
        <v>1.8360779368282755E-10</v>
      </c>
    </row>
    <row r="322" spans="8:35" x14ac:dyDescent="0.3">
      <c r="H322">
        <v>1.5469999999999999</v>
      </c>
      <c r="I322">
        <v>70</v>
      </c>
      <c r="J322">
        <v>26</v>
      </c>
      <c r="K322">
        <v>29</v>
      </c>
      <c r="M322">
        <v>4</v>
      </c>
      <c r="N322">
        <v>70</v>
      </c>
      <c r="O322">
        <v>1.5469999999999999</v>
      </c>
      <c r="P322">
        <f t="shared" si="14"/>
        <v>4.061528894634777</v>
      </c>
      <c r="Q322">
        <f t="shared" si="15"/>
        <v>0.97133230368651091</v>
      </c>
      <c r="R322">
        <v>26</v>
      </c>
      <c r="S322">
        <v>29</v>
      </c>
      <c r="T322">
        <f t="shared" si="16"/>
        <v>27.5</v>
      </c>
      <c r="U322">
        <f t="shared" si="17"/>
        <v>0.455591688102014</v>
      </c>
      <c r="V322">
        <f t="shared" si="18"/>
        <v>26.10348135476335</v>
      </c>
      <c r="W322">
        <v>26.1</v>
      </c>
      <c r="X322">
        <f t="shared" si="19"/>
        <v>5.3639846743294965E-2</v>
      </c>
      <c r="Y322">
        <v>5</v>
      </c>
      <c r="Z322">
        <v>1.502</v>
      </c>
      <c r="AA322">
        <v>130</v>
      </c>
      <c r="AB322">
        <f t="shared" ref="AB322" si="22">LN(AA322)</f>
        <v>4.8675344504555822</v>
      </c>
      <c r="AC322">
        <v>11</v>
      </c>
      <c r="AD322">
        <v>1.5049999999999999</v>
      </c>
      <c r="AE322">
        <v>75</v>
      </c>
      <c r="AF322">
        <v>4.3174881135363101</v>
      </c>
      <c r="AG322">
        <f t="shared" si="10"/>
        <v>-0.55004633691927207</v>
      </c>
      <c r="AH322">
        <f t="shared" si="12"/>
        <v>-1.3046336919272039E-2</v>
      </c>
      <c r="AI322">
        <f t="shared" si="13"/>
        <v>1.7020690701116065E-4</v>
      </c>
    </row>
    <row r="323" spans="8:35" x14ac:dyDescent="0.3">
      <c r="H323">
        <v>1.534</v>
      </c>
      <c r="I323">
        <v>91</v>
      </c>
      <c r="J323">
        <v>36</v>
      </c>
      <c r="K323">
        <v>38</v>
      </c>
      <c r="M323">
        <v>5</v>
      </c>
      <c r="N323">
        <v>91</v>
      </c>
      <c r="O323">
        <v>1.534</v>
      </c>
      <c r="P323">
        <f t="shared" si="14"/>
        <v>4.0959486310299873</v>
      </c>
      <c r="Q323">
        <f t="shared" si="15"/>
        <v>0.97956393337876957</v>
      </c>
      <c r="R323">
        <v>36</v>
      </c>
      <c r="S323">
        <v>38</v>
      </c>
      <c r="T323">
        <f t="shared" si="16"/>
        <v>37</v>
      </c>
      <c r="U323">
        <f t="shared" si="17"/>
        <v>0.60416746896663409</v>
      </c>
      <c r="V323">
        <f t="shared" si="18"/>
        <v>34.616246681378783</v>
      </c>
      <c r="W323">
        <v>34.6</v>
      </c>
      <c r="X323">
        <f t="shared" si="19"/>
        <v>6.9364161849710934E-2</v>
      </c>
      <c r="Y323">
        <v>6</v>
      </c>
      <c r="Z323">
        <v>1.5029999999999999</v>
      </c>
      <c r="AA323">
        <v>119</v>
      </c>
      <c r="AB323">
        <f t="shared" ref="AB323" si="23">LN(AA323)</f>
        <v>4.7791234931115296</v>
      </c>
      <c r="AC323">
        <v>12</v>
      </c>
      <c r="AD323">
        <v>1.506</v>
      </c>
      <c r="AE323">
        <v>69</v>
      </c>
      <c r="AF323">
        <v>4.2341065045972597</v>
      </c>
      <c r="AG323">
        <f t="shared" si="10"/>
        <v>-0.54501698851426994</v>
      </c>
      <c r="AH323">
        <f t="shared" si="12"/>
        <v>-8.0169885142699071E-3</v>
      </c>
      <c r="AI323">
        <f t="shared" si="13"/>
        <v>6.4272104837935612E-5</v>
      </c>
    </row>
    <row r="324" spans="8:35" x14ac:dyDescent="0.3">
      <c r="H324">
        <v>1.5109999999999999</v>
      </c>
      <c r="I324">
        <v>135</v>
      </c>
      <c r="J324">
        <v>72</v>
      </c>
      <c r="K324">
        <v>74</v>
      </c>
      <c r="M324">
        <v>6</v>
      </c>
      <c r="N324">
        <v>135</v>
      </c>
      <c r="O324">
        <v>1.5109999999999999</v>
      </c>
      <c r="P324">
        <f t="shared" si="14"/>
        <v>4.1582959629384515</v>
      </c>
      <c r="Q324">
        <f t="shared" si="15"/>
        <v>0.99447456902914133</v>
      </c>
      <c r="R324">
        <v>72</v>
      </c>
      <c r="S324">
        <v>74</v>
      </c>
      <c r="T324">
        <f t="shared" si="16"/>
        <v>73</v>
      </c>
      <c r="U324">
        <f t="shared" si="17"/>
        <v>1.2000443209872069</v>
      </c>
      <c r="V324">
        <f t="shared" si="18"/>
        <v>68.757475994085695</v>
      </c>
      <c r="W324">
        <v>68.8</v>
      </c>
      <c r="X324">
        <f t="shared" si="19"/>
        <v>6.1046511627907023E-2</v>
      </c>
      <c r="AG324">
        <f>SUM(AG318:AG323)</f>
        <v>-3.2229821258089277</v>
      </c>
      <c r="AI324">
        <f>SUM(AI318:AI323)</f>
        <v>4.3896153501469555E-4</v>
      </c>
    </row>
    <row r="325" spans="8:35" x14ac:dyDescent="0.3">
      <c r="H325">
        <v>1.5049999999999999</v>
      </c>
      <c r="I325">
        <v>144</v>
      </c>
      <c r="J325">
        <v>79</v>
      </c>
      <c r="K325">
        <v>81</v>
      </c>
      <c r="M325">
        <v>7</v>
      </c>
      <c r="N325">
        <v>144</v>
      </c>
      <c r="O325">
        <v>1.5049999999999999</v>
      </c>
      <c r="P325">
        <f t="shared" si="14"/>
        <v>4.1748738870431898</v>
      </c>
      <c r="Q325">
        <f t="shared" si="15"/>
        <v>0.99843925169636716</v>
      </c>
      <c r="R325">
        <v>79</v>
      </c>
      <c r="S325">
        <v>81</v>
      </c>
      <c r="T325">
        <f t="shared" si="16"/>
        <v>80</v>
      </c>
      <c r="U325">
        <f t="shared" si="17"/>
        <v>1.4616477236718071</v>
      </c>
      <c r="V325">
        <f t="shared" si="18"/>
        <v>83.74624712985549</v>
      </c>
      <c r="W325">
        <v>83.7</v>
      </c>
      <c r="X325">
        <f t="shared" si="19"/>
        <v>-4.4205495818399075E-2</v>
      </c>
    </row>
    <row r="326" spans="8:35" x14ac:dyDescent="0.3">
      <c r="H326">
        <v>1.5009999999999999</v>
      </c>
      <c r="I326">
        <v>150</v>
      </c>
      <c r="J326">
        <v>91</v>
      </c>
      <c r="K326">
        <v>93</v>
      </c>
      <c r="M326">
        <v>8</v>
      </c>
      <c r="N326">
        <v>150</v>
      </c>
      <c r="O326">
        <v>1.5009999999999999</v>
      </c>
      <c r="P326">
        <f t="shared" si="14"/>
        <v>4.1859994670219853</v>
      </c>
      <c r="Q326">
        <f t="shared" si="15"/>
        <v>1.0010999825469904</v>
      </c>
      <c r="R326">
        <v>91</v>
      </c>
      <c r="S326">
        <v>93</v>
      </c>
      <c r="T326">
        <f t="shared" si="16"/>
        <v>92</v>
      </c>
      <c r="U326">
        <f t="shared" si="17"/>
        <v>-1.4938188640867549</v>
      </c>
      <c r="V326">
        <f t="shared" si="18"/>
        <v>-85.589517729197567</v>
      </c>
      <c r="W326">
        <v>85.6</v>
      </c>
      <c r="X326">
        <f t="shared" si="19"/>
        <v>7.4766355140186994E-2</v>
      </c>
    </row>
    <row r="327" spans="8:35" x14ac:dyDescent="0.3">
      <c r="H327">
        <v>1.4970000000000001</v>
      </c>
      <c r="I327">
        <v>143</v>
      </c>
      <c r="J327">
        <v>105.5</v>
      </c>
      <c r="K327">
        <v>107</v>
      </c>
      <c r="M327">
        <v>9</v>
      </c>
      <c r="N327">
        <v>143</v>
      </c>
      <c r="O327">
        <v>1.4970000000000001</v>
      </c>
      <c r="P327">
        <f t="shared" si="14"/>
        <v>4.1971845023380094</v>
      </c>
      <c r="Q327">
        <f t="shared" si="15"/>
        <v>1.0037749324001553</v>
      </c>
      <c r="R327">
        <v>105.5</v>
      </c>
      <c r="S327">
        <v>107</v>
      </c>
      <c r="T327">
        <f t="shared" si="16"/>
        <v>106.25</v>
      </c>
      <c r="U327">
        <f t="shared" si="17"/>
        <v>-1.3123649171546363</v>
      </c>
      <c r="V327">
        <f t="shared" si="18"/>
        <v>-75.192972216650418</v>
      </c>
      <c r="W327">
        <v>104.8</v>
      </c>
      <c r="X327">
        <f t="shared" si="19"/>
        <v>1.3835877862595448E-2</v>
      </c>
      <c r="Y327">
        <v>1</v>
      </c>
      <c r="Z327">
        <v>1.496</v>
      </c>
      <c r="AA327">
        <v>191</v>
      </c>
      <c r="AB327">
        <f>LN(AA327)</f>
        <v>5.2522734280466299</v>
      </c>
      <c r="AC327">
        <v>7</v>
      </c>
      <c r="AD327">
        <v>1.504</v>
      </c>
      <c r="AE327">
        <v>97</v>
      </c>
      <c r="AF327">
        <f>LN(AE327)</f>
        <v>4.5747109785033828</v>
      </c>
      <c r="AG327">
        <f>AF327-AB327</f>
        <v>-0.67756244954324707</v>
      </c>
      <c r="AH327">
        <f>AG327+0.687</f>
        <v>9.4375504567529855E-3</v>
      </c>
      <c r="AI327">
        <f>AH327*AH327</f>
        <v>8.906735862375849E-5</v>
      </c>
    </row>
    <row r="328" spans="8:35" x14ac:dyDescent="0.3">
      <c r="H328">
        <v>1.4930000000000001</v>
      </c>
      <c r="I328">
        <v>133</v>
      </c>
      <c r="J328">
        <v>115.5</v>
      </c>
      <c r="K328">
        <v>117.5</v>
      </c>
      <c r="M328">
        <v>10</v>
      </c>
      <c r="N328">
        <v>133</v>
      </c>
      <c r="O328">
        <v>1.4930000000000001</v>
      </c>
      <c r="P328">
        <f t="shared" si="14"/>
        <v>4.208429470864032</v>
      </c>
      <c r="Q328">
        <f t="shared" si="15"/>
        <v>1.006464215541214</v>
      </c>
      <c r="R328">
        <v>115.5</v>
      </c>
      <c r="S328">
        <v>117.5</v>
      </c>
      <c r="T328">
        <f t="shared" si="16"/>
        <v>116.5</v>
      </c>
      <c r="U328">
        <f t="shared" si="17"/>
        <v>-1.1462321037193615</v>
      </c>
      <c r="V328">
        <f t="shared" si="18"/>
        <v>-65.674263005803198</v>
      </c>
      <c r="W328">
        <v>114.3</v>
      </c>
      <c r="X328">
        <f t="shared" si="19"/>
        <v>1.9247594050743683E-2</v>
      </c>
      <c r="Y328">
        <v>2</v>
      </c>
      <c r="Z328">
        <v>1.4990000000000001</v>
      </c>
      <c r="AA328">
        <v>171</v>
      </c>
      <c r="AB328">
        <f t="shared" ref="AB328:AB332" si="24">LN(AA328)</f>
        <v>5.1416635565026603</v>
      </c>
      <c r="AC328">
        <v>8</v>
      </c>
      <c r="AD328">
        <v>1.5049999999999999</v>
      </c>
      <c r="AE328">
        <v>87</v>
      </c>
      <c r="AF328">
        <f t="shared" ref="AF328:AF332" si="25">LN(AE328)</f>
        <v>4.4659081186545837</v>
      </c>
      <c r="AG328">
        <f t="shared" ref="AG328:AG332" si="26">AF328-AB328</f>
        <v>-0.67575543784807657</v>
      </c>
      <c r="AH328">
        <f t="shared" ref="AH328:AH332" si="27">AG328+0.687</f>
        <v>1.1244562151923487E-2</v>
      </c>
      <c r="AI328">
        <f t="shared" ref="AI328:AI332" si="28">AH328*AH328</f>
        <v>1.2644017798847017E-4</v>
      </c>
    </row>
    <row r="329" spans="8:35" x14ac:dyDescent="0.3">
      <c r="H329">
        <v>1.49</v>
      </c>
      <c r="I329">
        <v>120</v>
      </c>
      <c r="J329">
        <v>123</v>
      </c>
      <c r="K329">
        <v>125</v>
      </c>
      <c r="M329">
        <v>11</v>
      </c>
      <c r="N329">
        <v>120</v>
      </c>
      <c r="O329">
        <v>1.49</v>
      </c>
      <c r="P329">
        <f t="shared" si="14"/>
        <v>4.2169028187919464</v>
      </c>
      <c r="Q329">
        <f t="shared" si="15"/>
        <v>1.0084906535590823</v>
      </c>
      <c r="R329">
        <v>123</v>
      </c>
      <c r="S329">
        <v>125</v>
      </c>
      <c r="T329">
        <f t="shared" si="16"/>
        <v>124</v>
      </c>
      <c r="U329">
        <f t="shared" si="17"/>
        <v>-1.0354086262165685</v>
      </c>
      <c r="V329">
        <f t="shared" si="18"/>
        <v>-59.32454536561562</v>
      </c>
      <c r="W329">
        <v>120.7</v>
      </c>
      <c r="X329">
        <f t="shared" si="19"/>
        <v>2.7340513670256812E-2</v>
      </c>
      <c r="Y329">
        <v>3</v>
      </c>
      <c r="Z329">
        <v>1.5009999999999999</v>
      </c>
      <c r="AA329">
        <v>153</v>
      </c>
      <c r="AB329">
        <f t="shared" si="24"/>
        <v>5.0304379213924353</v>
      </c>
      <c r="AC329">
        <v>9</v>
      </c>
      <c r="AD329">
        <v>1.5049999999999999</v>
      </c>
      <c r="AE329">
        <v>77</v>
      </c>
      <c r="AF329">
        <f t="shared" si="25"/>
        <v>4.3438054218536841</v>
      </c>
      <c r="AG329">
        <f t="shared" si="26"/>
        <v>-0.68663249953875116</v>
      </c>
      <c r="AH329">
        <f t="shared" si="27"/>
        <v>3.6750046124889302E-4</v>
      </c>
      <c r="AI329">
        <f t="shared" si="28"/>
        <v>1.3505658901814912E-7</v>
      </c>
    </row>
    <row r="330" spans="8:35" x14ac:dyDescent="0.3">
      <c r="H330">
        <v>1.484</v>
      </c>
      <c r="I330">
        <v>97</v>
      </c>
      <c r="J330">
        <v>134</v>
      </c>
      <c r="K330">
        <v>136</v>
      </c>
      <c r="M330">
        <v>12</v>
      </c>
      <c r="N330">
        <v>97</v>
      </c>
      <c r="O330">
        <v>1.484</v>
      </c>
      <c r="P330">
        <f t="shared" si="14"/>
        <v>4.2339522911051217</v>
      </c>
      <c r="Q330">
        <f t="shared" si="15"/>
        <v>1.0125681090316931</v>
      </c>
      <c r="R330">
        <v>134</v>
      </c>
      <c r="S330">
        <v>136</v>
      </c>
      <c r="T330">
        <f t="shared" si="16"/>
        <v>135</v>
      </c>
      <c r="U330">
        <f t="shared" si="17"/>
        <v>-0.85124315379439963</v>
      </c>
      <c r="V330">
        <f t="shared" si="18"/>
        <v>-48.772640883796306</v>
      </c>
      <c r="W330">
        <v>131.19999999999999</v>
      </c>
      <c r="X330">
        <f t="shared" si="19"/>
        <v>2.896341463414643E-2</v>
      </c>
      <c r="Y330">
        <v>4</v>
      </c>
      <c r="Z330">
        <v>1.5009999999999999</v>
      </c>
      <c r="AA330">
        <v>137</v>
      </c>
      <c r="AB330">
        <f t="shared" si="24"/>
        <v>4.9199809258281251</v>
      </c>
      <c r="AC330">
        <v>10</v>
      </c>
      <c r="AD330">
        <v>1.5049999999999999</v>
      </c>
      <c r="AE330">
        <v>69</v>
      </c>
      <c r="AF330">
        <f t="shared" si="25"/>
        <v>4.2341065045972597</v>
      </c>
      <c r="AG330">
        <f t="shared" si="26"/>
        <v>-0.68587442123086539</v>
      </c>
      <c r="AH330">
        <f t="shared" si="27"/>
        <v>1.1255787691346608E-3</v>
      </c>
      <c r="AI330">
        <f t="shared" si="28"/>
        <v>1.266927565526698E-6</v>
      </c>
    </row>
    <row r="331" spans="8:35" x14ac:dyDescent="0.3">
      <c r="H331">
        <v>1.4730000000000001</v>
      </c>
      <c r="I331">
        <v>71</v>
      </c>
      <c r="J331">
        <v>141.5</v>
      </c>
      <c r="K331">
        <v>144</v>
      </c>
      <c r="M331">
        <v>13</v>
      </c>
      <c r="N331">
        <v>71</v>
      </c>
      <c r="O331">
        <v>1.4730000000000001</v>
      </c>
      <c r="P331">
        <f t="shared" si="14"/>
        <v>4.2655704005431092</v>
      </c>
      <c r="Q331">
        <f t="shared" si="15"/>
        <v>1.020129717449445</v>
      </c>
      <c r="R331">
        <v>141.5</v>
      </c>
      <c r="S331">
        <v>144</v>
      </c>
      <c r="T331">
        <f t="shared" si="16"/>
        <v>142.75</v>
      </c>
      <c r="U331">
        <f t="shared" si="17"/>
        <v>-0.62081703924494447</v>
      </c>
      <c r="V331">
        <f t="shared" si="18"/>
        <v>-35.570196805305052</v>
      </c>
      <c r="W331">
        <v>144.4</v>
      </c>
      <c r="X331">
        <f t="shared" si="19"/>
        <v>-1.1426592797783972E-2</v>
      </c>
      <c r="Y331">
        <v>5</v>
      </c>
      <c r="Z331">
        <v>1.502</v>
      </c>
      <c r="AA331">
        <v>122</v>
      </c>
      <c r="AB331">
        <f t="shared" si="24"/>
        <v>4.8040210447332568</v>
      </c>
      <c r="AC331">
        <v>11</v>
      </c>
      <c r="AD331">
        <v>1.506</v>
      </c>
      <c r="AE331">
        <v>61</v>
      </c>
      <c r="AF331">
        <f t="shared" si="25"/>
        <v>4.1108738641733114</v>
      </c>
      <c r="AG331">
        <f t="shared" si="26"/>
        <v>-0.6931471805599454</v>
      </c>
      <c r="AH331">
        <f t="shared" si="27"/>
        <v>-6.1471805599453422E-3</v>
      </c>
      <c r="AI331">
        <f t="shared" si="28"/>
        <v>3.778782883656993E-5</v>
      </c>
    </row>
    <row r="332" spans="8:35" x14ac:dyDescent="0.3">
      <c r="H332">
        <v>1.458</v>
      </c>
      <c r="I332">
        <v>52</v>
      </c>
      <c r="J332">
        <v>154</v>
      </c>
      <c r="K332">
        <v>157</v>
      </c>
      <c r="M332">
        <v>14</v>
      </c>
      <c r="N332">
        <v>52</v>
      </c>
      <c r="O332">
        <v>1.458</v>
      </c>
      <c r="P332">
        <f t="shared" si="14"/>
        <v>4.3094548696844992</v>
      </c>
      <c r="Q332">
        <f t="shared" si="15"/>
        <v>1.0306248791515997</v>
      </c>
      <c r="R332">
        <v>154</v>
      </c>
      <c r="S332">
        <v>157</v>
      </c>
      <c r="T332">
        <f t="shared" si="16"/>
        <v>155.5</v>
      </c>
      <c r="U332">
        <f t="shared" si="17"/>
        <v>-0.44136146150648276</v>
      </c>
      <c r="V332">
        <f t="shared" si="18"/>
        <v>-25.28814941541653</v>
      </c>
      <c r="W332">
        <v>154.69999999999999</v>
      </c>
      <c r="X332">
        <f t="shared" si="19"/>
        <v>5.1712992889464213E-3</v>
      </c>
      <c r="Y332">
        <v>6</v>
      </c>
      <c r="Z332">
        <v>1.504</v>
      </c>
      <c r="AA332">
        <v>109</v>
      </c>
      <c r="AB332">
        <f t="shared" si="24"/>
        <v>4.6913478822291435</v>
      </c>
      <c r="AC332">
        <v>12</v>
      </c>
      <c r="AD332">
        <v>1.506</v>
      </c>
      <c r="AE332">
        <v>54</v>
      </c>
      <c r="AF332">
        <f t="shared" si="25"/>
        <v>3.9889840465642745</v>
      </c>
      <c r="AG332">
        <f t="shared" si="26"/>
        <v>-0.70236383566486893</v>
      </c>
      <c r="AH332">
        <f t="shared" si="27"/>
        <v>-1.5363835664868875E-2</v>
      </c>
      <c r="AI332">
        <f t="shared" si="28"/>
        <v>2.3604744633709681E-4</v>
      </c>
    </row>
    <row r="333" spans="8:35" x14ac:dyDescent="0.3">
      <c r="AG333">
        <f>SUM(AG327:AG332)</f>
        <v>-4.1213358243857545</v>
      </c>
      <c r="AI333">
        <f>SUM(AI327:AI332)</f>
        <v>4.9074479594044028E-4</v>
      </c>
    </row>
    <row r="336" spans="8:35" x14ac:dyDescent="0.3">
      <c r="Y336">
        <v>1</v>
      </c>
      <c r="Z336">
        <v>1.5009999999999999</v>
      </c>
      <c r="AA336">
        <v>174</v>
      </c>
      <c r="AB336">
        <f>LN(AA336)</f>
        <v>5.1590552992145291</v>
      </c>
      <c r="AC336">
        <v>7</v>
      </c>
      <c r="AD336">
        <v>1.51</v>
      </c>
      <c r="AE336">
        <v>73</v>
      </c>
      <c r="AF336">
        <f>LN(AE336)</f>
        <v>4.290459441148391</v>
      </c>
      <c r="AG336">
        <f>AF336-AB336</f>
        <v>-0.86859585806613815</v>
      </c>
      <c r="AH336">
        <f>AG336+0.879</f>
        <v>1.0404141933861855E-2</v>
      </c>
      <c r="AI336">
        <f>AH336*AH336</f>
        <v>1.082461693799427E-4</v>
      </c>
    </row>
    <row r="337" spans="8:35" x14ac:dyDescent="0.3">
      <c r="H337">
        <v>1.5940000000000001</v>
      </c>
      <c r="I337">
        <v>36</v>
      </c>
      <c r="J337">
        <v>14</v>
      </c>
      <c r="K337">
        <v>19</v>
      </c>
      <c r="Y337">
        <v>2</v>
      </c>
      <c r="Z337">
        <v>1.5029999999999999</v>
      </c>
      <c r="AA337">
        <v>151</v>
      </c>
      <c r="AB337">
        <f t="shared" ref="AB337:AB341" si="29">LN(AA337)</f>
        <v>5.0172798368149243</v>
      </c>
      <c r="AC337">
        <v>8</v>
      </c>
      <c r="AD337">
        <v>1.5089999999999999</v>
      </c>
      <c r="AE337">
        <v>63</v>
      </c>
      <c r="AF337">
        <f t="shared" ref="AF337:AF341" si="30">LN(AE337)</f>
        <v>4.1431347263915326</v>
      </c>
      <c r="AG337">
        <f t="shared" ref="AG337:AG341" si="31">AF337-AB337</f>
        <v>-0.87414511042339171</v>
      </c>
      <c r="AH337">
        <f t="shared" ref="AH337:AH341" si="32">AG337+0.879</f>
        <v>4.85488957660829E-3</v>
      </c>
      <c r="AI337">
        <f t="shared" ref="AI337:AI341" si="33">AH337*AH337</f>
        <v>2.3569952801059822E-5</v>
      </c>
    </row>
    <row r="338" spans="8:35" x14ac:dyDescent="0.3">
      <c r="H338">
        <v>1.5840000000000001</v>
      </c>
      <c r="I338">
        <v>42</v>
      </c>
      <c r="J338">
        <v>16</v>
      </c>
      <c r="K338">
        <v>20</v>
      </c>
      <c r="Y338">
        <v>3</v>
      </c>
      <c r="Z338">
        <v>1.5049999999999999</v>
      </c>
      <c r="AA338">
        <v>131</v>
      </c>
      <c r="AB338">
        <f t="shared" si="29"/>
        <v>4.8751973232011512</v>
      </c>
      <c r="AC338">
        <v>9</v>
      </c>
      <c r="AD338">
        <v>1.5089999999999999</v>
      </c>
      <c r="AE338">
        <v>55</v>
      </c>
      <c r="AF338">
        <f t="shared" si="30"/>
        <v>4.0073331852324712</v>
      </c>
      <c r="AG338">
        <f t="shared" si="31"/>
        <v>-0.86786413796868001</v>
      </c>
      <c r="AH338">
        <f t="shared" si="32"/>
        <v>1.1135862031319999E-2</v>
      </c>
      <c r="AI338">
        <f t="shared" si="33"/>
        <v>1.2400742318059436E-4</v>
      </c>
    </row>
    <row r="339" spans="8:35" x14ac:dyDescent="0.3">
      <c r="H339">
        <v>1.577</v>
      </c>
      <c r="I339">
        <v>45</v>
      </c>
      <c r="J339">
        <v>18</v>
      </c>
      <c r="K339">
        <v>21</v>
      </c>
      <c r="Y339">
        <v>4</v>
      </c>
      <c r="Z339">
        <v>1.506</v>
      </c>
      <c r="AA339">
        <v>113</v>
      </c>
      <c r="AB339">
        <f t="shared" si="29"/>
        <v>4.7273878187123408</v>
      </c>
      <c r="AC339">
        <v>10</v>
      </c>
      <c r="AD339">
        <v>1.51</v>
      </c>
      <c r="AE339">
        <v>47</v>
      </c>
      <c r="AF339">
        <f t="shared" si="30"/>
        <v>3.8501476017100584</v>
      </c>
      <c r="AG339">
        <f t="shared" si="31"/>
        <v>-0.87724021700228239</v>
      </c>
      <c r="AH339">
        <f t="shared" si="32"/>
        <v>1.7597829977176183E-3</v>
      </c>
      <c r="AI339">
        <f t="shared" si="33"/>
        <v>3.0968361990560069E-6</v>
      </c>
    </row>
    <row r="340" spans="8:35" x14ac:dyDescent="0.3">
      <c r="H340">
        <v>1.5640000000000001</v>
      </c>
      <c r="I340">
        <v>50</v>
      </c>
      <c r="J340">
        <v>24</v>
      </c>
      <c r="K340">
        <v>27</v>
      </c>
      <c r="Y340">
        <v>5</v>
      </c>
      <c r="Z340">
        <v>1.508</v>
      </c>
      <c r="AA340">
        <v>98</v>
      </c>
      <c r="AB340">
        <f t="shared" si="29"/>
        <v>4.5849674786705723</v>
      </c>
      <c r="AC340">
        <v>11</v>
      </c>
      <c r="AD340">
        <v>1.51</v>
      </c>
      <c r="AE340">
        <v>40</v>
      </c>
      <c r="AF340">
        <f t="shared" si="30"/>
        <v>3.6888794541139363</v>
      </c>
      <c r="AG340">
        <f t="shared" si="31"/>
        <v>-0.89608802455663605</v>
      </c>
      <c r="AH340">
        <f t="shared" si="32"/>
        <v>-1.708802455663605E-2</v>
      </c>
      <c r="AI340">
        <f t="shared" si="33"/>
        <v>2.920005832481967E-4</v>
      </c>
    </row>
    <row r="341" spans="8:35" x14ac:dyDescent="0.3">
      <c r="H341">
        <v>1.55</v>
      </c>
      <c r="I341">
        <v>61</v>
      </c>
      <c r="J341">
        <v>30</v>
      </c>
      <c r="K341">
        <v>33</v>
      </c>
      <c r="Y341">
        <v>6</v>
      </c>
      <c r="Z341">
        <v>1.508</v>
      </c>
      <c r="AA341">
        <v>85</v>
      </c>
      <c r="AB341">
        <f t="shared" si="29"/>
        <v>4.4426512564903167</v>
      </c>
      <c r="AC341">
        <v>12</v>
      </c>
      <c r="AD341">
        <v>1.5109999999999999</v>
      </c>
      <c r="AE341">
        <v>35</v>
      </c>
      <c r="AF341">
        <f t="shared" si="30"/>
        <v>3.5553480614894135</v>
      </c>
      <c r="AG341">
        <f t="shared" si="31"/>
        <v>-0.88730319500090316</v>
      </c>
      <c r="AH341">
        <f t="shared" si="32"/>
        <v>-8.3031950009031519E-3</v>
      </c>
      <c r="AI341">
        <f t="shared" si="33"/>
        <v>6.8943047223023093E-5</v>
      </c>
    </row>
    <row r="342" spans="8:35" x14ac:dyDescent="0.3">
      <c r="H342">
        <v>1.536</v>
      </c>
      <c r="I342">
        <v>76</v>
      </c>
      <c r="J342">
        <v>41</v>
      </c>
      <c r="K342">
        <v>44</v>
      </c>
      <c r="AG342">
        <f>SUM(AG336:AG341)</f>
        <v>-5.2712365430180324</v>
      </c>
      <c r="AI342">
        <f>SUM(AI336:AI341)</f>
        <v>6.1986401203187281E-4</v>
      </c>
    </row>
    <row r="343" spans="8:35" x14ac:dyDescent="0.3">
      <c r="H343">
        <v>1.5209999999999999</v>
      </c>
      <c r="I343">
        <v>99</v>
      </c>
      <c r="J343">
        <v>58.5</v>
      </c>
      <c r="K343">
        <v>61</v>
      </c>
    </row>
    <row r="344" spans="8:35" x14ac:dyDescent="0.3">
      <c r="H344">
        <v>1.512</v>
      </c>
      <c r="I344">
        <v>113</v>
      </c>
      <c r="J344">
        <v>70.5</v>
      </c>
      <c r="K344">
        <v>73</v>
      </c>
    </row>
    <row r="345" spans="8:35" x14ac:dyDescent="0.3">
      <c r="H345">
        <v>1.504</v>
      </c>
      <c r="I345">
        <v>118</v>
      </c>
      <c r="J345">
        <v>87</v>
      </c>
      <c r="K345">
        <v>89.5</v>
      </c>
    </row>
    <row r="346" spans="8:35" x14ac:dyDescent="0.3">
      <c r="H346">
        <v>1.5</v>
      </c>
      <c r="I346">
        <v>113</v>
      </c>
      <c r="J346">
        <v>97</v>
      </c>
      <c r="K346">
        <v>99</v>
      </c>
    </row>
    <row r="347" spans="8:35" x14ac:dyDescent="0.3">
      <c r="H347">
        <v>1.4930000000000001</v>
      </c>
      <c r="I347">
        <v>104</v>
      </c>
      <c r="J347">
        <v>112.5</v>
      </c>
      <c r="K347">
        <v>114.5</v>
      </c>
      <c r="U347">
        <v>1</v>
      </c>
      <c r="V347">
        <v>36</v>
      </c>
      <c r="W347">
        <v>1.6020000000000001</v>
      </c>
      <c r="X347" s="8">
        <f>2*3.1415926/W347</f>
        <v>3.9220881398252185</v>
      </c>
      <c r="Y347" s="8">
        <f>X347/4.1814</f>
        <v>0.93798444057617514</v>
      </c>
      <c r="Z347" s="9">
        <v>10</v>
      </c>
      <c r="AA347" s="9">
        <v>14.5</v>
      </c>
      <c r="AB347" s="9">
        <f>Z347/2+AA347/2</f>
        <v>12.25</v>
      </c>
      <c r="AC347">
        <v>12.5</v>
      </c>
      <c r="AD347" s="11">
        <v>-0.02</v>
      </c>
    </row>
    <row r="348" spans="8:35" x14ac:dyDescent="0.3">
      <c r="H348">
        <v>1.474</v>
      </c>
      <c r="I348">
        <v>67</v>
      </c>
      <c r="J348">
        <v>139</v>
      </c>
      <c r="K348">
        <v>141</v>
      </c>
      <c r="U348">
        <v>2</v>
      </c>
      <c r="V348">
        <v>46</v>
      </c>
      <c r="W348">
        <v>1.577</v>
      </c>
      <c r="X348" s="8">
        <f t="shared" ref="X348:X360" si="34">2*3.1415926/W348</f>
        <v>3.9842645529486367</v>
      </c>
      <c r="Y348" s="8">
        <f t="shared" ref="Y348:Y360" si="35">X348/4.1814</f>
        <v>0.95285420025556911</v>
      </c>
      <c r="Z348" s="9">
        <v>14</v>
      </c>
      <c r="AA348" s="9">
        <v>18.5</v>
      </c>
      <c r="AB348" s="9">
        <f t="shared" ref="AB348:AB360" si="36">Z348/2+AA348/2</f>
        <v>16.25</v>
      </c>
      <c r="AC348">
        <v>16.399999999999999</v>
      </c>
      <c r="AD348" s="11">
        <v>-9.1463414634145486E-3</v>
      </c>
    </row>
    <row r="349" spans="8:35" x14ac:dyDescent="0.3">
      <c r="H349">
        <v>1.464</v>
      </c>
      <c r="I349">
        <v>54</v>
      </c>
      <c r="J349">
        <v>146.5</v>
      </c>
      <c r="K349">
        <v>150</v>
      </c>
      <c r="U349">
        <v>3</v>
      </c>
      <c r="V349">
        <v>54</v>
      </c>
      <c r="W349">
        <v>1.5649999999999999</v>
      </c>
      <c r="X349" s="8">
        <f t="shared" si="34"/>
        <v>4.0148148242811503</v>
      </c>
      <c r="Y349" s="8">
        <f t="shared" si="35"/>
        <v>0.96016043054506872</v>
      </c>
      <c r="Z349" s="9">
        <v>17</v>
      </c>
      <c r="AA349" s="9">
        <v>21</v>
      </c>
      <c r="AB349" s="9">
        <f t="shared" si="36"/>
        <v>19</v>
      </c>
      <c r="AC349">
        <v>19.3</v>
      </c>
      <c r="AD349" s="11">
        <v>-1.5544041450777238E-2</v>
      </c>
    </row>
    <row r="350" spans="8:35" x14ac:dyDescent="0.3">
      <c r="H350">
        <v>1.4550000000000001</v>
      </c>
      <c r="I350">
        <v>51</v>
      </c>
      <c r="J350">
        <v>151</v>
      </c>
      <c r="K350">
        <v>154</v>
      </c>
      <c r="U350">
        <v>4</v>
      </c>
      <c r="V350">
        <v>70</v>
      </c>
      <c r="W350">
        <v>1.5469999999999999</v>
      </c>
      <c r="X350" s="8">
        <f t="shared" si="34"/>
        <v>4.061528894634777</v>
      </c>
      <c r="Y350" s="8">
        <f t="shared" si="35"/>
        <v>0.97133230368651091</v>
      </c>
      <c r="Z350" s="9">
        <v>26</v>
      </c>
      <c r="AA350" s="9">
        <v>29</v>
      </c>
      <c r="AB350" s="9">
        <f t="shared" si="36"/>
        <v>27.5</v>
      </c>
      <c r="AC350">
        <v>26.1</v>
      </c>
      <c r="AD350" s="11">
        <v>5.3639846743294965E-2</v>
      </c>
      <c r="AG350" s="8">
        <v>0.93798444057617514</v>
      </c>
      <c r="AH350">
        <v>36</v>
      </c>
      <c r="AI350" s="9">
        <v>12.25</v>
      </c>
    </row>
    <row r="351" spans="8:35" x14ac:dyDescent="0.3">
      <c r="U351">
        <v>5</v>
      </c>
      <c r="V351">
        <v>91</v>
      </c>
      <c r="W351">
        <v>1.534</v>
      </c>
      <c r="X351" s="8">
        <f t="shared" si="34"/>
        <v>4.0959486310299873</v>
      </c>
      <c r="Y351" s="8">
        <f t="shared" si="35"/>
        <v>0.97956393337876957</v>
      </c>
      <c r="Z351" s="9">
        <v>36</v>
      </c>
      <c r="AA351" s="9">
        <v>38</v>
      </c>
      <c r="AB351" s="9">
        <f t="shared" si="36"/>
        <v>37</v>
      </c>
      <c r="AC351">
        <v>34.6</v>
      </c>
      <c r="AD351" s="11">
        <v>6.9364161849710934E-2</v>
      </c>
      <c r="AG351" s="8">
        <v>0.95285420025556911</v>
      </c>
      <c r="AH351">
        <v>46</v>
      </c>
      <c r="AI351" s="9">
        <v>16.25</v>
      </c>
    </row>
    <row r="352" spans="8:35" x14ac:dyDescent="0.3">
      <c r="U352">
        <v>6</v>
      </c>
      <c r="V352">
        <v>135</v>
      </c>
      <c r="W352">
        <v>1.5109999999999999</v>
      </c>
      <c r="X352" s="8">
        <f t="shared" si="34"/>
        <v>4.1582959629384515</v>
      </c>
      <c r="Y352" s="8">
        <f t="shared" si="35"/>
        <v>0.99447456902914133</v>
      </c>
      <c r="Z352" s="9">
        <v>72</v>
      </c>
      <c r="AA352" s="9">
        <v>74</v>
      </c>
      <c r="AB352" s="9">
        <f t="shared" si="36"/>
        <v>73</v>
      </c>
      <c r="AC352">
        <v>68.8</v>
      </c>
      <c r="AD352" s="11">
        <v>6.1046511627907023E-2</v>
      </c>
      <c r="AG352" s="8">
        <v>0.96016043054506872</v>
      </c>
      <c r="AH352">
        <v>54</v>
      </c>
      <c r="AI352" s="9">
        <v>19</v>
      </c>
    </row>
    <row r="353" spans="8:35" x14ac:dyDescent="0.3">
      <c r="U353">
        <v>7</v>
      </c>
      <c r="V353">
        <v>144</v>
      </c>
      <c r="W353">
        <v>1.5049999999999999</v>
      </c>
      <c r="X353" s="8">
        <f t="shared" si="34"/>
        <v>4.1748738870431898</v>
      </c>
      <c r="Y353" s="8">
        <f t="shared" si="35"/>
        <v>0.99843925169636716</v>
      </c>
      <c r="Z353" s="9">
        <v>79</v>
      </c>
      <c r="AA353" s="9">
        <v>81</v>
      </c>
      <c r="AB353" s="9">
        <f t="shared" si="36"/>
        <v>80</v>
      </c>
      <c r="AC353">
        <v>83.7</v>
      </c>
      <c r="AD353" s="11">
        <v>-4.4205495818399075E-2</v>
      </c>
      <c r="AG353" s="8">
        <v>0.97133230368651091</v>
      </c>
      <c r="AH353">
        <v>70</v>
      </c>
      <c r="AI353" s="9">
        <v>27.5</v>
      </c>
    </row>
    <row r="354" spans="8:35" x14ac:dyDescent="0.3">
      <c r="U354">
        <v>8</v>
      </c>
      <c r="V354">
        <v>150</v>
      </c>
      <c r="W354">
        <v>1.5009999999999999</v>
      </c>
      <c r="X354" s="8">
        <f t="shared" si="34"/>
        <v>4.1859994670219853</v>
      </c>
      <c r="Y354" s="8">
        <f t="shared" si="35"/>
        <v>1.0010999825469904</v>
      </c>
      <c r="Z354" s="9">
        <v>91</v>
      </c>
      <c r="AA354" s="9">
        <v>93</v>
      </c>
      <c r="AB354" s="9">
        <f t="shared" si="36"/>
        <v>92</v>
      </c>
      <c r="AC354">
        <v>85.6</v>
      </c>
      <c r="AD354" s="11">
        <v>7.4766355140186994E-2</v>
      </c>
      <c r="AG354" s="8">
        <v>0.97956393337876957</v>
      </c>
      <c r="AH354">
        <v>91</v>
      </c>
      <c r="AI354" s="9">
        <v>37</v>
      </c>
    </row>
    <row r="355" spans="8:35" x14ac:dyDescent="0.3">
      <c r="U355">
        <v>9</v>
      </c>
      <c r="V355">
        <v>143</v>
      </c>
      <c r="W355">
        <v>1.4970000000000001</v>
      </c>
      <c r="X355" s="8">
        <f t="shared" si="34"/>
        <v>4.1971845023380094</v>
      </c>
      <c r="Y355" s="8">
        <f t="shared" si="35"/>
        <v>1.0037749324001553</v>
      </c>
      <c r="Z355" s="9">
        <v>105.5</v>
      </c>
      <c r="AA355" s="9">
        <v>107</v>
      </c>
      <c r="AB355" s="9">
        <f t="shared" si="36"/>
        <v>106.25</v>
      </c>
      <c r="AC355">
        <v>104.8</v>
      </c>
      <c r="AD355" s="11">
        <v>1.3835877862595448E-2</v>
      </c>
      <c r="AG355" s="8">
        <v>0.99447456902914133</v>
      </c>
      <c r="AH355">
        <v>135</v>
      </c>
      <c r="AI355" s="9">
        <v>73</v>
      </c>
    </row>
    <row r="356" spans="8:35" x14ac:dyDescent="0.3">
      <c r="H356">
        <v>1.577</v>
      </c>
      <c r="I356">
        <v>43</v>
      </c>
      <c r="J356">
        <v>23.5</v>
      </c>
      <c r="K356">
        <v>27.5</v>
      </c>
      <c r="U356">
        <v>10</v>
      </c>
      <c r="V356">
        <v>133</v>
      </c>
      <c r="W356">
        <v>1.4930000000000001</v>
      </c>
      <c r="X356" s="8">
        <f t="shared" si="34"/>
        <v>4.208429470864032</v>
      </c>
      <c r="Y356" s="8">
        <f t="shared" si="35"/>
        <v>1.006464215541214</v>
      </c>
      <c r="Z356" s="9">
        <v>115.5</v>
      </c>
      <c r="AA356" s="9">
        <v>117.5</v>
      </c>
      <c r="AB356" s="9">
        <f t="shared" si="36"/>
        <v>116.5</v>
      </c>
      <c r="AC356">
        <v>114.3</v>
      </c>
      <c r="AD356" s="11">
        <v>1.9247594050743683E-2</v>
      </c>
      <c r="AG356" s="8">
        <v>0.99843925169636716</v>
      </c>
      <c r="AH356">
        <v>144</v>
      </c>
      <c r="AI356" s="9">
        <v>80</v>
      </c>
    </row>
    <row r="357" spans="8:35" x14ac:dyDescent="0.3">
      <c r="H357">
        <v>1.5660000000000001</v>
      </c>
      <c r="I357">
        <v>48</v>
      </c>
      <c r="J357">
        <v>29</v>
      </c>
      <c r="K357">
        <v>32</v>
      </c>
      <c r="U357">
        <v>11</v>
      </c>
      <c r="V357">
        <v>120</v>
      </c>
      <c r="W357">
        <v>1.49</v>
      </c>
      <c r="X357" s="8">
        <f t="shared" si="34"/>
        <v>4.2169028187919464</v>
      </c>
      <c r="Y357" s="8">
        <f t="shared" si="35"/>
        <v>1.0084906535590823</v>
      </c>
      <c r="Z357" s="9">
        <v>123</v>
      </c>
      <c r="AA357" s="9">
        <v>125</v>
      </c>
      <c r="AB357" s="9">
        <f t="shared" si="36"/>
        <v>124</v>
      </c>
      <c r="AC357">
        <v>120.7</v>
      </c>
      <c r="AD357" s="11">
        <v>2.7340513670256812E-2</v>
      </c>
      <c r="AG357" s="8">
        <v>1.0010999825469904</v>
      </c>
      <c r="AH357">
        <v>150</v>
      </c>
      <c r="AI357" s="9">
        <v>92</v>
      </c>
    </row>
    <row r="358" spans="8:35" x14ac:dyDescent="0.3">
      <c r="H358">
        <v>1.52</v>
      </c>
      <c r="I358">
        <v>54</v>
      </c>
      <c r="J358">
        <v>36</v>
      </c>
      <c r="K358">
        <v>40</v>
      </c>
      <c r="U358">
        <v>12</v>
      </c>
      <c r="V358">
        <v>97</v>
      </c>
      <c r="W358">
        <v>1.484</v>
      </c>
      <c r="X358" s="8">
        <f t="shared" si="34"/>
        <v>4.2339522911051217</v>
      </c>
      <c r="Y358" s="8">
        <f t="shared" si="35"/>
        <v>1.0125681090316931</v>
      </c>
      <c r="Z358" s="9">
        <v>134</v>
      </c>
      <c r="AA358" s="9">
        <v>136</v>
      </c>
      <c r="AB358" s="9">
        <f t="shared" si="36"/>
        <v>135</v>
      </c>
      <c r="AC358">
        <v>131.19999999999999</v>
      </c>
      <c r="AD358" s="11">
        <v>2.896341463414643E-2</v>
      </c>
      <c r="AG358" s="8">
        <v>1.0037749324001553</v>
      </c>
      <c r="AH358">
        <v>143</v>
      </c>
      <c r="AI358" s="9">
        <v>106.25</v>
      </c>
    </row>
    <row r="359" spans="8:35" x14ac:dyDescent="0.3">
      <c r="H359">
        <v>1.544</v>
      </c>
      <c r="I359">
        <v>64</v>
      </c>
      <c r="J359">
        <v>43</v>
      </c>
      <c r="K359">
        <v>46</v>
      </c>
      <c r="U359">
        <v>13</v>
      </c>
      <c r="V359">
        <v>71</v>
      </c>
      <c r="W359">
        <v>1.4730000000000001</v>
      </c>
      <c r="X359" s="8">
        <f t="shared" si="34"/>
        <v>4.2655704005431092</v>
      </c>
      <c r="Y359" s="8">
        <f t="shared" si="35"/>
        <v>1.020129717449445</v>
      </c>
      <c r="Z359" s="9">
        <v>141.5</v>
      </c>
      <c r="AA359" s="9">
        <v>144</v>
      </c>
      <c r="AB359" s="9">
        <f t="shared" si="36"/>
        <v>142.75</v>
      </c>
      <c r="AC359">
        <v>144.4</v>
      </c>
      <c r="AD359" s="11">
        <v>-1.1426592797783972E-2</v>
      </c>
      <c r="AG359" s="8">
        <v>1.006464215541214</v>
      </c>
      <c r="AH359">
        <v>133</v>
      </c>
      <c r="AI359" s="9">
        <v>116.5</v>
      </c>
    </row>
    <row r="360" spans="8:35" x14ac:dyDescent="0.3">
      <c r="H360">
        <v>1.5329999999999999</v>
      </c>
      <c r="I360">
        <v>69</v>
      </c>
      <c r="J360">
        <v>53</v>
      </c>
      <c r="K360">
        <v>56</v>
      </c>
      <c r="U360">
        <v>14</v>
      </c>
      <c r="V360">
        <v>52</v>
      </c>
      <c r="W360">
        <v>1.458</v>
      </c>
      <c r="X360" s="8">
        <f t="shared" si="34"/>
        <v>4.3094548696844992</v>
      </c>
      <c r="Y360" s="8">
        <f t="shared" si="35"/>
        <v>1.0306248791515997</v>
      </c>
      <c r="Z360" s="9">
        <v>154</v>
      </c>
      <c r="AA360" s="9">
        <v>157</v>
      </c>
      <c r="AB360" s="9">
        <f t="shared" si="36"/>
        <v>155.5</v>
      </c>
      <c r="AC360">
        <v>154.69999999999999</v>
      </c>
      <c r="AD360" s="11">
        <v>5.1712992889464213E-3</v>
      </c>
      <c r="AG360" s="8">
        <v>1.0084906535590823</v>
      </c>
      <c r="AH360">
        <v>120</v>
      </c>
      <c r="AI360" s="9">
        <v>124</v>
      </c>
    </row>
    <row r="361" spans="8:35" x14ac:dyDescent="0.3">
      <c r="H361">
        <v>1.522</v>
      </c>
      <c r="I361">
        <v>77</v>
      </c>
      <c r="J361">
        <v>65</v>
      </c>
      <c r="K361">
        <v>67</v>
      </c>
      <c r="AG361" s="8">
        <v>1.0125681090316931</v>
      </c>
      <c r="AH361">
        <v>97</v>
      </c>
      <c r="AI361" s="9">
        <v>135</v>
      </c>
    </row>
    <row r="362" spans="8:35" x14ac:dyDescent="0.3">
      <c r="H362">
        <v>1.5149999999999999</v>
      </c>
      <c r="I362">
        <v>81</v>
      </c>
      <c r="J362">
        <v>74</v>
      </c>
      <c r="K362">
        <v>77</v>
      </c>
      <c r="AG362" s="8">
        <v>1.020129717449445</v>
      </c>
      <c r="AH362">
        <v>71</v>
      </c>
      <c r="AI362" s="9">
        <v>142.75</v>
      </c>
    </row>
    <row r="363" spans="8:35" x14ac:dyDescent="0.3">
      <c r="H363">
        <v>1.508</v>
      </c>
      <c r="I363">
        <v>83</v>
      </c>
      <c r="J363">
        <v>84</v>
      </c>
      <c r="K363">
        <v>86.5</v>
      </c>
      <c r="AG363" s="8">
        <v>1.0306248791515997</v>
      </c>
      <c r="AH363">
        <v>52</v>
      </c>
      <c r="AI363" s="9">
        <v>155.5</v>
      </c>
    </row>
    <row r="364" spans="8:35" x14ac:dyDescent="0.3">
      <c r="H364">
        <v>1.504</v>
      </c>
      <c r="I364">
        <v>87</v>
      </c>
      <c r="J364">
        <v>92</v>
      </c>
      <c r="K364">
        <v>94</v>
      </c>
    </row>
    <row r="365" spans="8:35" x14ac:dyDescent="0.3">
      <c r="H365">
        <v>1.498</v>
      </c>
      <c r="I365">
        <v>85</v>
      </c>
      <c r="J365">
        <v>100</v>
      </c>
      <c r="K365">
        <v>103</v>
      </c>
    </row>
    <row r="366" spans="8:35" x14ac:dyDescent="0.3">
      <c r="H366">
        <v>1.4890000000000001</v>
      </c>
      <c r="I366">
        <v>77</v>
      </c>
      <c r="J366">
        <v>114</v>
      </c>
      <c r="K366">
        <v>117</v>
      </c>
    </row>
    <row r="367" spans="8:35" x14ac:dyDescent="0.3">
      <c r="H367">
        <v>1.476</v>
      </c>
      <c r="I367">
        <v>65</v>
      </c>
      <c r="J367">
        <v>129</v>
      </c>
      <c r="K367">
        <v>133</v>
      </c>
    </row>
    <row r="368" spans="8:35" x14ac:dyDescent="0.3">
      <c r="H368">
        <v>1.4650000000000001</v>
      </c>
      <c r="I368">
        <v>55</v>
      </c>
      <c r="J368">
        <v>138</v>
      </c>
      <c r="K368">
        <v>141</v>
      </c>
    </row>
    <row r="369" spans="8:35" x14ac:dyDescent="0.3">
      <c r="H369">
        <v>1.4510000000000001</v>
      </c>
      <c r="I369">
        <v>44</v>
      </c>
      <c r="J369">
        <v>146</v>
      </c>
      <c r="K369">
        <v>148.5</v>
      </c>
      <c r="U369">
        <v>1</v>
      </c>
      <c r="V369">
        <v>36</v>
      </c>
      <c r="W369">
        <v>1.5940000000000001</v>
      </c>
      <c r="X369">
        <f>2*3.1415926/W369</f>
        <v>3.9417723964868254</v>
      </c>
      <c r="Y369">
        <f>X369/4.1817</f>
        <v>0.94262438637081214</v>
      </c>
      <c r="Z369">
        <v>14</v>
      </c>
      <c r="AA369">
        <v>19</v>
      </c>
      <c r="AB369">
        <f>(Z369+AA369)/2</f>
        <v>16.5</v>
      </c>
      <c r="AC369">
        <f>ATAN((2*0.0968*X403)/(4.1691^2-X403*X403))*360/3.1415926/2</f>
        <v>27.105031946707459</v>
      </c>
      <c r="AD369" s="9">
        <f>AC369</f>
        <v>27.105031946707459</v>
      </c>
      <c r="AE369" s="11">
        <f>(AB369-AD369)/AD369</f>
        <v>-0.39125694327011074</v>
      </c>
    </row>
    <row r="370" spans="8:35" x14ac:dyDescent="0.3">
      <c r="U370">
        <v>2</v>
      </c>
      <c r="V370">
        <v>42</v>
      </c>
      <c r="W370">
        <v>1.5840000000000001</v>
      </c>
      <c r="X370">
        <f t="shared" ref="X370:X382" si="37">2*3.1415926/W370</f>
        <v>3.9666573232323232</v>
      </c>
      <c r="Y370">
        <f t="shared" ref="Y370:Y382" si="38">X370/4.1817</f>
        <v>0.94857529790093098</v>
      </c>
      <c r="Z370">
        <v>16</v>
      </c>
      <c r="AA370">
        <v>20</v>
      </c>
      <c r="AB370">
        <f t="shared" ref="AB370:AB382" si="39">(Z370+AA370)/2</f>
        <v>18</v>
      </c>
      <c r="AC370">
        <f t="shared" ref="AC370:AC382" si="40">ATAN((2*0.0759*X370)/(4.1817^2-X370*X370))*360/3.1415926/2</f>
        <v>18.964691236715591</v>
      </c>
      <c r="AD370" s="9">
        <f t="shared" ref="AD370:AD377" si="41">AC370</f>
        <v>18.964691236715591</v>
      </c>
      <c r="AE370" s="11">
        <f t="shared" ref="AE370:AE382" si="42">(AB370-AD370)/AD370</f>
        <v>-5.0867753377811478E-2</v>
      </c>
      <c r="AG370" s="8">
        <v>0.94262438637081214</v>
      </c>
      <c r="AH370">
        <v>36</v>
      </c>
      <c r="AI370" s="9">
        <v>16.5</v>
      </c>
    </row>
    <row r="371" spans="8:35" x14ac:dyDescent="0.3">
      <c r="U371">
        <v>3</v>
      </c>
      <c r="V371">
        <v>45</v>
      </c>
      <c r="W371">
        <v>1.577</v>
      </c>
      <c r="X371">
        <f t="shared" si="37"/>
        <v>3.9842645529486367</v>
      </c>
      <c r="Y371">
        <f t="shared" si="38"/>
        <v>0.95278584139193068</v>
      </c>
      <c r="Z371">
        <v>18</v>
      </c>
      <c r="AA371">
        <v>21</v>
      </c>
      <c r="AB371">
        <f t="shared" si="39"/>
        <v>19.5</v>
      </c>
      <c r="AC371">
        <f t="shared" si="40"/>
        <v>20.562815112808522</v>
      </c>
      <c r="AD371" s="9">
        <f t="shared" si="41"/>
        <v>20.562815112808522</v>
      </c>
      <c r="AE371" s="11">
        <f t="shared" si="42"/>
        <v>-5.1686265084710969E-2</v>
      </c>
      <c r="AG371" s="8">
        <v>0.94857529790093098</v>
      </c>
      <c r="AH371">
        <v>42</v>
      </c>
      <c r="AI371" s="9">
        <v>18</v>
      </c>
    </row>
    <row r="372" spans="8:35" x14ac:dyDescent="0.3">
      <c r="U372">
        <v>4</v>
      </c>
      <c r="V372">
        <v>50</v>
      </c>
      <c r="W372">
        <v>1.5640000000000001</v>
      </c>
      <c r="X372">
        <f t="shared" si="37"/>
        <v>4.0173818414322247</v>
      </c>
      <c r="Y372">
        <f t="shared" si="38"/>
        <v>0.96070541679991972</v>
      </c>
      <c r="Z372">
        <v>24</v>
      </c>
      <c r="AA372">
        <v>27</v>
      </c>
      <c r="AB372">
        <f t="shared" si="39"/>
        <v>25.5</v>
      </c>
      <c r="AC372">
        <f t="shared" si="40"/>
        <v>24.35396378825174</v>
      </c>
      <c r="AD372" s="9">
        <f t="shared" si="41"/>
        <v>24.35396378825174</v>
      </c>
      <c r="AE372" s="11">
        <f t="shared" si="42"/>
        <v>4.705748196526037E-2</v>
      </c>
      <c r="AG372" s="8">
        <v>0.95278584139193068</v>
      </c>
      <c r="AH372">
        <v>45</v>
      </c>
      <c r="AI372" s="9">
        <v>19.5</v>
      </c>
    </row>
    <row r="373" spans="8:35" x14ac:dyDescent="0.3">
      <c r="U373">
        <v>5</v>
      </c>
      <c r="V373">
        <v>61</v>
      </c>
      <c r="W373">
        <v>1.55</v>
      </c>
      <c r="X373">
        <f t="shared" si="37"/>
        <v>4.0536678709677423</v>
      </c>
      <c r="Y373">
        <f t="shared" si="38"/>
        <v>0.96938275604843538</v>
      </c>
      <c r="Z373">
        <v>30</v>
      </c>
      <c r="AA373">
        <v>33</v>
      </c>
      <c r="AB373">
        <f t="shared" si="39"/>
        <v>31.5</v>
      </c>
      <c r="AC373">
        <f t="shared" si="40"/>
        <v>30.267990058891296</v>
      </c>
      <c r="AD373" s="9">
        <f t="shared" si="41"/>
        <v>30.267990058891296</v>
      </c>
      <c r="AE373" s="11">
        <f t="shared" si="42"/>
        <v>4.0703394533684857E-2</v>
      </c>
      <c r="AG373" s="8">
        <v>0.96070541679991972</v>
      </c>
      <c r="AH373">
        <v>50</v>
      </c>
      <c r="AI373" s="9">
        <v>25.5</v>
      </c>
    </row>
    <row r="374" spans="8:35" x14ac:dyDescent="0.3">
      <c r="U374">
        <v>6</v>
      </c>
      <c r="V374">
        <v>76</v>
      </c>
      <c r="W374">
        <v>1.536</v>
      </c>
      <c r="X374">
        <f t="shared" si="37"/>
        <v>4.090615364583333</v>
      </c>
      <c r="Y374">
        <f t="shared" si="38"/>
        <v>0.97821827596033495</v>
      </c>
      <c r="Z374">
        <v>41</v>
      </c>
      <c r="AA374">
        <v>44</v>
      </c>
      <c r="AB374">
        <f t="shared" si="39"/>
        <v>42.5</v>
      </c>
      <c r="AC374">
        <f t="shared" si="40"/>
        <v>39.492472771721388</v>
      </c>
      <c r="AD374" s="9">
        <f t="shared" si="41"/>
        <v>39.492472771721388</v>
      </c>
      <c r="AE374" s="11">
        <f t="shared" si="42"/>
        <v>7.6154442029068223E-2</v>
      </c>
      <c r="AG374" s="8">
        <v>0.96938275604843538</v>
      </c>
      <c r="AH374">
        <v>61</v>
      </c>
      <c r="AI374" s="9">
        <v>31.5</v>
      </c>
    </row>
    <row r="375" spans="8:35" x14ac:dyDescent="0.3">
      <c r="U375">
        <v>7</v>
      </c>
      <c r="V375">
        <v>99</v>
      </c>
      <c r="W375">
        <v>1.5209999999999999</v>
      </c>
      <c r="X375">
        <f t="shared" si="37"/>
        <v>4.1309567389875088</v>
      </c>
      <c r="Y375">
        <f t="shared" si="38"/>
        <v>0.98786539899741943</v>
      </c>
      <c r="Z375">
        <v>58.5</v>
      </c>
      <c r="AA375">
        <v>61</v>
      </c>
      <c r="AB375">
        <f t="shared" si="39"/>
        <v>59.75</v>
      </c>
      <c r="AC375">
        <f t="shared" si="40"/>
        <v>56.072844976805861</v>
      </c>
      <c r="AD375" s="9">
        <f t="shared" si="41"/>
        <v>56.072844976805861</v>
      </c>
      <c r="AE375" s="11">
        <f t="shared" si="42"/>
        <v>6.5578178255716615E-2</v>
      </c>
      <c r="AG375" s="8">
        <v>0.97821827596033495</v>
      </c>
      <c r="AH375">
        <v>76</v>
      </c>
      <c r="AI375" s="9">
        <v>42.5</v>
      </c>
    </row>
    <row r="376" spans="8:35" x14ac:dyDescent="0.3">
      <c r="U376">
        <v>8</v>
      </c>
      <c r="V376">
        <v>113</v>
      </c>
      <c r="W376">
        <v>1.512</v>
      </c>
      <c r="X376">
        <f t="shared" si="37"/>
        <v>4.1555457671957674</v>
      </c>
      <c r="Y376">
        <f t="shared" si="38"/>
        <v>0.99374555018192778</v>
      </c>
      <c r="Z376">
        <v>70.5</v>
      </c>
      <c r="AA376">
        <v>73</v>
      </c>
      <c r="AB376">
        <f t="shared" si="39"/>
        <v>71.75</v>
      </c>
      <c r="AC376">
        <f t="shared" si="40"/>
        <v>70.931144350744546</v>
      </c>
      <c r="AD376" s="9">
        <f t="shared" si="41"/>
        <v>70.931144350744546</v>
      </c>
      <c r="AE376" s="11">
        <f t="shared" si="42"/>
        <v>1.1544373867793924E-2</v>
      </c>
      <c r="AG376" s="8">
        <v>0.98786539899741943</v>
      </c>
      <c r="AH376">
        <v>99</v>
      </c>
      <c r="AI376" s="9">
        <v>59.75</v>
      </c>
    </row>
    <row r="377" spans="8:35" x14ac:dyDescent="0.3">
      <c r="U377">
        <v>9</v>
      </c>
      <c r="V377">
        <v>118</v>
      </c>
      <c r="W377">
        <v>1.504</v>
      </c>
      <c r="X377">
        <f t="shared" si="37"/>
        <v>4.1776497340425536</v>
      </c>
      <c r="Y377">
        <f t="shared" si="38"/>
        <v>0.99903143076800183</v>
      </c>
      <c r="Z377">
        <v>87</v>
      </c>
      <c r="AA377">
        <v>89.5</v>
      </c>
      <c r="AB377">
        <f t="shared" si="39"/>
        <v>88.25</v>
      </c>
      <c r="AC377">
        <f t="shared" si="40"/>
        <v>86.943935367117334</v>
      </c>
      <c r="AD377" s="9">
        <f t="shared" si="41"/>
        <v>86.943935367117334</v>
      </c>
      <c r="AE377" s="11">
        <f t="shared" si="42"/>
        <v>1.502191759974816E-2</v>
      </c>
      <c r="AG377" s="8">
        <v>0.99374555018192778</v>
      </c>
      <c r="AH377">
        <v>113</v>
      </c>
      <c r="AI377" s="9">
        <v>71.75</v>
      </c>
    </row>
    <row r="378" spans="8:35" x14ac:dyDescent="0.3">
      <c r="U378">
        <v>10</v>
      </c>
      <c r="V378">
        <v>113</v>
      </c>
      <c r="W378">
        <v>1.5</v>
      </c>
      <c r="X378">
        <f t="shared" si="37"/>
        <v>4.1887901333333337</v>
      </c>
      <c r="Y378">
        <f t="shared" si="38"/>
        <v>1.0016955145833832</v>
      </c>
      <c r="Z378">
        <v>97</v>
      </c>
      <c r="AA378">
        <v>99</v>
      </c>
      <c r="AB378">
        <f t="shared" si="39"/>
        <v>98</v>
      </c>
      <c r="AC378">
        <f t="shared" si="40"/>
        <v>-84.66774318329297</v>
      </c>
      <c r="AD378" s="9">
        <f>180+AC378</f>
        <v>95.33225681670703</v>
      </c>
      <c r="AE378" s="11">
        <f t="shared" si="42"/>
        <v>2.7983636099396803E-2</v>
      </c>
      <c r="AG378" s="8">
        <v>0.99903143076800183</v>
      </c>
      <c r="AH378">
        <v>118</v>
      </c>
      <c r="AI378" s="9">
        <v>88.25</v>
      </c>
    </row>
    <row r="379" spans="8:35" x14ac:dyDescent="0.3">
      <c r="U379">
        <v>11</v>
      </c>
      <c r="V379">
        <v>104</v>
      </c>
      <c r="W379">
        <v>1.4930000000000001</v>
      </c>
      <c r="X379">
        <f t="shared" si="37"/>
        <v>4.208429470864032</v>
      </c>
      <c r="Y379">
        <f t="shared" si="38"/>
        <v>1.0063920106330038</v>
      </c>
      <c r="Z379">
        <v>112.5</v>
      </c>
      <c r="AA379">
        <v>114.5</v>
      </c>
      <c r="AB379">
        <f t="shared" si="39"/>
        <v>113.5</v>
      </c>
      <c r="AC379">
        <f t="shared" si="40"/>
        <v>-70.656450691092857</v>
      </c>
      <c r="AD379" s="9">
        <f t="shared" ref="AD379:AD382" si="43">180+AC379</f>
        <v>109.34354930890714</v>
      </c>
      <c r="AE379" s="11">
        <f t="shared" si="42"/>
        <v>3.8012765429357359E-2</v>
      </c>
      <c r="AG379" s="8">
        <v>1.0016955145833832</v>
      </c>
      <c r="AH379">
        <v>113</v>
      </c>
      <c r="AI379" s="9">
        <v>98</v>
      </c>
    </row>
    <row r="380" spans="8:35" x14ac:dyDescent="0.3">
      <c r="U380">
        <v>12</v>
      </c>
      <c r="V380">
        <v>67</v>
      </c>
      <c r="W380">
        <v>1.474</v>
      </c>
      <c r="X380">
        <f t="shared" si="37"/>
        <v>4.2626765264586162</v>
      </c>
      <c r="Y380">
        <f t="shared" si="38"/>
        <v>1.0193644992368214</v>
      </c>
      <c r="Z380">
        <v>139</v>
      </c>
      <c r="AA380">
        <v>141</v>
      </c>
      <c r="AB380">
        <f t="shared" si="39"/>
        <v>140</v>
      </c>
      <c r="AC380">
        <f t="shared" si="40"/>
        <v>-43.419470721075079</v>
      </c>
      <c r="AD380" s="9">
        <f t="shared" si="43"/>
        <v>136.58052927892493</v>
      </c>
      <c r="AE380" s="11">
        <f t="shared" si="42"/>
        <v>2.5036297187660071E-2</v>
      </c>
      <c r="AG380" s="8">
        <v>1.0063920106330038</v>
      </c>
      <c r="AH380">
        <v>104</v>
      </c>
      <c r="AI380" s="9">
        <v>113.5</v>
      </c>
    </row>
    <row r="381" spans="8:35" x14ac:dyDescent="0.3">
      <c r="U381">
        <v>13</v>
      </c>
      <c r="V381">
        <v>54</v>
      </c>
      <c r="W381">
        <v>1.464</v>
      </c>
      <c r="X381">
        <f t="shared" si="37"/>
        <v>4.2917931693989075</v>
      </c>
      <c r="Y381">
        <f t="shared" si="38"/>
        <v>1.0263273714993681</v>
      </c>
      <c r="Z381">
        <v>146.5</v>
      </c>
      <c r="AA381">
        <v>150</v>
      </c>
      <c r="AB381">
        <f t="shared" si="39"/>
        <v>148.25</v>
      </c>
      <c r="AC381">
        <f t="shared" si="40"/>
        <v>-34.929424958038339</v>
      </c>
      <c r="AD381" s="9">
        <f t="shared" si="43"/>
        <v>145.07057504196166</v>
      </c>
      <c r="AE381" s="11">
        <f t="shared" si="42"/>
        <v>2.1916401428192386E-2</v>
      </c>
      <c r="AG381" s="8">
        <v>1.0193644992368214</v>
      </c>
      <c r="AH381">
        <v>67</v>
      </c>
      <c r="AI381" s="9">
        <v>140</v>
      </c>
    </row>
    <row r="382" spans="8:35" x14ac:dyDescent="0.3">
      <c r="U382">
        <v>14</v>
      </c>
      <c r="V382">
        <v>51</v>
      </c>
      <c r="W382">
        <v>1.4550000000000001</v>
      </c>
      <c r="X382">
        <f t="shared" si="37"/>
        <v>4.3183403436426113</v>
      </c>
      <c r="Y382">
        <f t="shared" si="38"/>
        <v>1.0326757882302917</v>
      </c>
      <c r="Z382">
        <v>151</v>
      </c>
      <c r="AA382">
        <v>154</v>
      </c>
      <c r="AB382">
        <f t="shared" si="39"/>
        <v>152.5</v>
      </c>
      <c r="AC382">
        <f t="shared" si="40"/>
        <v>-29.440479333188733</v>
      </c>
      <c r="AD382" s="9">
        <f t="shared" si="43"/>
        <v>150.55952066681127</v>
      </c>
      <c r="AE382" s="11">
        <f t="shared" si="42"/>
        <v>1.2888453181801904E-2</v>
      </c>
      <c r="AG382" s="8">
        <v>1.0263273714993681</v>
      </c>
      <c r="AH382">
        <v>54</v>
      </c>
      <c r="AI382" s="9">
        <v>148.25</v>
      </c>
    </row>
    <row r="383" spans="8:35" x14ac:dyDescent="0.3">
      <c r="AG383" s="8">
        <v>1.0326757882302917</v>
      </c>
      <c r="AH383">
        <v>51</v>
      </c>
      <c r="AI383" s="9">
        <v>152.5</v>
      </c>
    </row>
    <row r="386" spans="21:35" x14ac:dyDescent="0.3">
      <c r="U386">
        <v>1</v>
      </c>
      <c r="V386">
        <v>36</v>
      </c>
      <c r="W386" s="8">
        <v>1.5940000000000001</v>
      </c>
      <c r="X386" s="8">
        <f>2*3.1415926/W386</f>
        <v>3.9417723964868254</v>
      </c>
      <c r="Y386" s="8">
        <f>X386/4.1817</f>
        <v>0.94262438637081214</v>
      </c>
      <c r="Z386" s="9">
        <v>14</v>
      </c>
      <c r="AA386" s="9">
        <v>19</v>
      </c>
      <c r="AB386" s="9">
        <f>(Z386+AA386)/2</f>
        <v>16.5</v>
      </c>
      <c r="AC386" s="9">
        <v>17.066598090264421</v>
      </c>
      <c r="AD386" s="12">
        <v>-3.3199240250910617E-2</v>
      </c>
    </row>
    <row r="387" spans="21:35" x14ac:dyDescent="0.3">
      <c r="U387">
        <v>2</v>
      </c>
      <c r="V387">
        <v>42</v>
      </c>
      <c r="W387" s="8">
        <v>1.5840000000000001</v>
      </c>
      <c r="X387" s="8">
        <f t="shared" ref="X387:X399" si="44">2*3.1415926/W387</f>
        <v>3.9666573232323232</v>
      </c>
      <c r="Y387" s="8">
        <f t="shared" ref="Y387:Y399" si="45">X387/4.1817</f>
        <v>0.94857529790093098</v>
      </c>
      <c r="Z387" s="9">
        <v>16</v>
      </c>
      <c r="AA387" s="9">
        <v>20</v>
      </c>
      <c r="AB387" s="9">
        <f t="shared" ref="AB387:AB399" si="46">(Z387+AA387)/2</f>
        <v>18</v>
      </c>
      <c r="AC387" s="9">
        <v>18.964691236715591</v>
      </c>
      <c r="AD387" s="12">
        <v>-5.0867753377811478E-2</v>
      </c>
      <c r="AG387" s="8">
        <v>0.95566538412334467</v>
      </c>
      <c r="AH387">
        <v>43</v>
      </c>
      <c r="AI387" s="9">
        <v>25.5</v>
      </c>
    </row>
    <row r="388" spans="21:35" x14ac:dyDescent="0.3">
      <c r="U388">
        <v>3</v>
      </c>
      <c r="V388">
        <v>45</v>
      </c>
      <c r="W388" s="8">
        <v>1.577</v>
      </c>
      <c r="X388" s="8">
        <f t="shared" si="44"/>
        <v>3.9842645529486367</v>
      </c>
      <c r="Y388" s="8">
        <f t="shared" si="45"/>
        <v>0.95278584139193068</v>
      </c>
      <c r="Z388" s="9">
        <v>18</v>
      </c>
      <c r="AA388" s="9">
        <v>21</v>
      </c>
      <c r="AB388" s="9">
        <f t="shared" si="46"/>
        <v>19.5</v>
      </c>
      <c r="AC388" s="9">
        <v>20.562815112808522</v>
      </c>
      <c r="AD388" s="12">
        <v>-5.1686265084710969E-2</v>
      </c>
      <c r="AG388" s="8">
        <v>0.96237823164911529</v>
      </c>
      <c r="AH388">
        <v>48</v>
      </c>
      <c r="AI388" s="9">
        <v>30.5</v>
      </c>
    </row>
    <row r="389" spans="21:35" x14ac:dyDescent="0.3">
      <c r="U389">
        <v>4</v>
      </c>
      <c r="V389">
        <v>50</v>
      </c>
      <c r="W389" s="8">
        <v>1.5640000000000001</v>
      </c>
      <c r="X389" s="8">
        <f t="shared" si="44"/>
        <v>4.0173818414322247</v>
      </c>
      <c r="Y389" s="8">
        <f t="shared" si="45"/>
        <v>0.96070541679991972</v>
      </c>
      <c r="Z389" s="9">
        <v>24</v>
      </c>
      <c r="AA389" s="9">
        <v>27</v>
      </c>
      <c r="AB389" s="9">
        <f t="shared" si="46"/>
        <v>25.5</v>
      </c>
      <c r="AC389" s="9">
        <v>24.35396378825174</v>
      </c>
      <c r="AD389" s="12">
        <v>4.705748196526037E-2</v>
      </c>
      <c r="AG389" s="8">
        <v>0.97105947858409447</v>
      </c>
      <c r="AH389">
        <v>54</v>
      </c>
      <c r="AI389" s="9">
        <v>38</v>
      </c>
    </row>
    <row r="390" spans="21:35" x14ac:dyDescent="0.3">
      <c r="U390">
        <v>5</v>
      </c>
      <c r="V390">
        <v>61</v>
      </c>
      <c r="W390" s="8">
        <v>1.55</v>
      </c>
      <c r="X390" s="8">
        <f t="shared" si="44"/>
        <v>4.0536678709677423</v>
      </c>
      <c r="Y390" s="8">
        <f t="shared" si="45"/>
        <v>0.96938275604843538</v>
      </c>
      <c r="Z390" s="9">
        <v>30</v>
      </c>
      <c r="AA390" s="9">
        <v>33</v>
      </c>
      <c r="AB390" s="9">
        <f t="shared" si="46"/>
        <v>31.5</v>
      </c>
      <c r="AC390" s="9">
        <v>30.267990058891296</v>
      </c>
      <c r="AD390" s="12">
        <v>4.0703394533684857E-2</v>
      </c>
      <c r="AG390" s="8">
        <v>0.97609087484618828</v>
      </c>
      <c r="AH390">
        <v>64</v>
      </c>
      <c r="AI390" s="9">
        <v>44.5</v>
      </c>
    </row>
    <row r="391" spans="21:35" x14ac:dyDescent="0.3">
      <c r="U391">
        <v>6</v>
      </c>
      <c r="V391">
        <v>76</v>
      </c>
      <c r="W391" s="8">
        <v>1.536</v>
      </c>
      <c r="X391" s="8">
        <f t="shared" si="44"/>
        <v>4.090615364583333</v>
      </c>
      <c r="Y391" s="8">
        <f t="shared" si="45"/>
        <v>0.97821827596033495</v>
      </c>
      <c r="Z391" s="9">
        <v>41</v>
      </c>
      <c r="AA391" s="9">
        <v>44</v>
      </c>
      <c r="AB391" s="9">
        <f t="shared" si="46"/>
        <v>42.5</v>
      </c>
      <c r="AC391" s="9">
        <v>39.492472771721388</v>
      </c>
      <c r="AD391" s="12">
        <v>7.6154442029068223E-2</v>
      </c>
      <c r="AG391" s="8">
        <v>0.98309478849479115</v>
      </c>
      <c r="AH391">
        <v>69</v>
      </c>
      <c r="AI391" s="9">
        <v>54.5</v>
      </c>
    </row>
    <row r="392" spans="21:35" x14ac:dyDescent="0.3">
      <c r="U392">
        <v>7</v>
      </c>
      <c r="V392">
        <v>99</v>
      </c>
      <c r="W392" s="8">
        <v>1.5209999999999999</v>
      </c>
      <c r="X392" s="8">
        <f t="shared" si="44"/>
        <v>4.1309567389875088</v>
      </c>
      <c r="Y392" s="8">
        <f t="shared" si="45"/>
        <v>0.98786539899741943</v>
      </c>
      <c r="Z392" s="9">
        <v>58.5</v>
      </c>
      <c r="AA392" s="9">
        <v>61</v>
      </c>
      <c r="AB392" s="9">
        <f t="shared" si="46"/>
        <v>59.75</v>
      </c>
      <c r="AC392" s="9">
        <v>56.072844976805861</v>
      </c>
      <c r="AD392" s="12">
        <v>6.5578178255716615E-2</v>
      </c>
      <c r="AG392" s="8">
        <v>0.99019994136827505</v>
      </c>
      <c r="AH392">
        <v>77</v>
      </c>
      <c r="AI392" s="9">
        <v>66</v>
      </c>
    </row>
    <row r="393" spans="21:35" x14ac:dyDescent="0.3">
      <c r="U393">
        <v>8</v>
      </c>
      <c r="V393">
        <v>113</v>
      </c>
      <c r="W393" s="8">
        <v>1.512</v>
      </c>
      <c r="X393" s="8">
        <f t="shared" si="44"/>
        <v>4.1555457671957674</v>
      </c>
      <c r="Y393" s="8">
        <f t="shared" si="45"/>
        <v>0.99374555018192778</v>
      </c>
      <c r="Z393" s="9">
        <v>70.5</v>
      </c>
      <c r="AA393" s="9">
        <v>73</v>
      </c>
      <c r="AB393" s="9">
        <f t="shared" si="46"/>
        <v>71.75</v>
      </c>
      <c r="AC393" s="9">
        <v>70.931144350744546</v>
      </c>
      <c r="AD393" s="12">
        <v>1.1544373867793924E-2</v>
      </c>
      <c r="AG393" s="8">
        <v>0.99477512261552126</v>
      </c>
      <c r="AH393">
        <v>81</v>
      </c>
      <c r="AI393" s="9">
        <v>75.5</v>
      </c>
    </row>
    <row r="394" spans="21:35" x14ac:dyDescent="0.3">
      <c r="U394">
        <v>9</v>
      </c>
      <c r="V394">
        <v>118</v>
      </c>
      <c r="W394" s="8">
        <v>1.504</v>
      </c>
      <c r="X394" s="8">
        <f t="shared" si="44"/>
        <v>4.1776497340425536</v>
      </c>
      <c r="Y394" s="8">
        <f t="shared" si="45"/>
        <v>0.99903143076800183</v>
      </c>
      <c r="Z394" s="9">
        <v>87</v>
      </c>
      <c r="AA394" s="9">
        <v>89.5</v>
      </c>
      <c r="AB394" s="9">
        <f t="shared" si="46"/>
        <v>88.25</v>
      </c>
      <c r="AC394" s="9">
        <v>86.943935367117334</v>
      </c>
      <c r="AD394" s="12">
        <v>1.502191759974816E-2</v>
      </c>
      <c r="AG394" s="8">
        <v>0.99939277902023516</v>
      </c>
      <c r="AH394">
        <v>83</v>
      </c>
      <c r="AI394" s="9">
        <v>85.25</v>
      </c>
    </row>
    <row r="395" spans="21:35" x14ac:dyDescent="0.3">
      <c r="U395">
        <v>10</v>
      </c>
      <c r="V395">
        <v>113</v>
      </c>
      <c r="W395" s="8">
        <v>1.5</v>
      </c>
      <c r="X395" s="8">
        <f t="shared" si="44"/>
        <v>4.1887901333333337</v>
      </c>
      <c r="Y395" s="8">
        <f t="shared" si="45"/>
        <v>1.0016955145833832</v>
      </c>
      <c r="Z395" s="9">
        <v>97</v>
      </c>
      <c r="AA395" s="9">
        <v>99</v>
      </c>
      <c r="AB395" s="9">
        <f t="shared" si="46"/>
        <v>98</v>
      </c>
      <c r="AC395" s="9">
        <v>95.33225681670703</v>
      </c>
      <c r="AD395" s="12">
        <v>2.7983636099396803E-2</v>
      </c>
      <c r="AG395" s="8">
        <v>1.0020507385389061</v>
      </c>
      <c r="AH395">
        <v>87</v>
      </c>
      <c r="AI395" s="9">
        <v>93</v>
      </c>
    </row>
    <row r="396" spans="21:35" x14ac:dyDescent="0.3">
      <c r="U396">
        <v>11</v>
      </c>
      <c r="V396">
        <v>104</v>
      </c>
      <c r="W396" s="8">
        <v>1.4930000000000001</v>
      </c>
      <c r="X396" s="8">
        <f t="shared" si="44"/>
        <v>4.208429470864032</v>
      </c>
      <c r="Y396" s="8">
        <f t="shared" si="45"/>
        <v>1.0063920106330038</v>
      </c>
      <c r="Z396" s="9">
        <v>112.5</v>
      </c>
      <c r="AA396" s="9">
        <v>114.5</v>
      </c>
      <c r="AB396" s="9">
        <f t="shared" si="46"/>
        <v>113.5</v>
      </c>
      <c r="AC396" s="9">
        <v>109.34354930890714</v>
      </c>
      <c r="AD396" s="12">
        <v>3.8012765429357359E-2</v>
      </c>
      <c r="AG396" s="8">
        <v>1.0060642928988748</v>
      </c>
      <c r="AH396">
        <v>85</v>
      </c>
      <c r="AI396" s="9">
        <v>101.5</v>
      </c>
    </row>
    <row r="397" spans="21:35" x14ac:dyDescent="0.3">
      <c r="U397">
        <v>12</v>
      </c>
      <c r="V397">
        <v>67</v>
      </c>
      <c r="W397" s="8">
        <v>1.474</v>
      </c>
      <c r="X397" s="8">
        <f t="shared" si="44"/>
        <v>4.2626765264586162</v>
      </c>
      <c r="Y397" s="8">
        <f t="shared" si="45"/>
        <v>1.0193644992368214</v>
      </c>
      <c r="Z397" s="9">
        <v>139</v>
      </c>
      <c r="AA397" s="9">
        <v>141</v>
      </c>
      <c r="AB397" s="9">
        <f t="shared" si="46"/>
        <v>140</v>
      </c>
      <c r="AC397" s="9">
        <v>136.58052927892493</v>
      </c>
      <c r="AD397" s="12">
        <v>2.5036297187660071E-2</v>
      </c>
      <c r="AG397" s="8">
        <v>1.0121452725067255</v>
      </c>
      <c r="AH397">
        <v>77</v>
      </c>
      <c r="AI397" s="9">
        <v>115.5</v>
      </c>
    </row>
    <row r="398" spans="21:35" x14ac:dyDescent="0.3">
      <c r="U398">
        <v>13</v>
      </c>
      <c r="V398">
        <v>54</v>
      </c>
      <c r="W398" s="8">
        <v>1.464</v>
      </c>
      <c r="X398" s="8">
        <f t="shared" si="44"/>
        <v>4.2917931693989075</v>
      </c>
      <c r="Y398" s="8">
        <f t="shared" si="45"/>
        <v>1.0263273714993681</v>
      </c>
      <c r="Z398" s="9">
        <v>146.5</v>
      </c>
      <c r="AA398" s="9">
        <v>150</v>
      </c>
      <c r="AB398" s="9">
        <f t="shared" si="46"/>
        <v>148.25</v>
      </c>
      <c r="AC398" s="9">
        <v>145.07057504196166</v>
      </c>
      <c r="AD398" s="12">
        <v>2.1916401428192386E-2</v>
      </c>
      <c r="AG398" s="8">
        <v>1.0210598311399151</v>
      </c>
      <c r="AH398">
        <v>65</v>
      </c>
      <c r="AI398" s="9">
        <v>131</v>
      </c>
    </row>
    <row r="399" spans="21:35" x14ac:dyDescent="0.3">
      <c r="U399">
        <v>14</v>
      </c>
      <c r="V399">
        <v>51</v>
      </c>
      <c r="W399" s="8">
        <v>1.4550000000000001</v>
      </c>
      <c r="X399" s="8">
        <f t="shared" si="44"/>
        <v>4.3183403436426113</v>
      </c>
      <c r="Y399" s="8">
        <f t="shared" si="45"/>
        <v>1.0326757882302917</v>
      </c>
      <c r="Z399" s="9">
        <v>151</v>
      </c>
      <c r="AA399" s="9">
        <v>154</v>
      </c>
      <c r="AB399" s="9">
        <f t="shared" si="46"/>
        <v>152.5</v>
      </c>
      <c r="AC399" s="9">
        <v>150.55952066681127</v>
      </c>
      <c r="AD399" s="12">
        <v>1.2888453181801904E-2</v>
      </c>
      <c r="AG399" s="8">
        <v>1.0287264919880645</v>
      </c>
      <c r="AH399">
        <v>55</v>
      </c>
      <c r="AI399" s="9">
        <v>139.5</v>
      </c>
    </row>
    <row r="400" spans="21:35" x14ac:dyDescent="0.3">
      <c r="AG400" s="8">
        <v>1.0386521783339178</v>
      </c>
      <c r="AH400">
        <v>44</v>
      </c>
      <c r="AI400" s="9">
        <v>147.25</v>
      </c>
    </row>
    <row r="403" spans="21:32" x14ac:dyDescent="0.3">
      <c r="U403">
        <v>1</v>
      </c>
      <c r="V403">
        <v>43</v>
      </c>
      <c r="W403" s="8">
        <v>1.577</v>
      </c>
      <c r="X403" s="8">
        <f>2*3.1415926/W403</f>
        <v>3.9842645529486367</v>
      </c>
      <c r="Y403" s="8">
        <f>X403/4.1691</f>
        <v>0.95566538412334467</v>
      </c>
      <c r="Z403" s="9">
        <v>23.5</v>
      </c>
      <c r="AA403" s="9">
        <v>27.5</v>
      </c>
      <c r="AB403" s="9">
        <f>Z403/2+AA403/2</f>
        <v>25.5</v>
      </c>
      <c r="AC403">
        <f>ATAN((2*0.0968*X403)/(4.1691^2-X403^2))</f>
        <v>0.47307204325855418</v>
      </c>
      <c r="AD403" s="9">
        <f>AC403*360/2/3.1415927</f>
        <v>27.105031083927511</v>
      </c>
      <c r="AE403" s="10">
        <f>(AB403-AD403)/AD403</f>
        <v>-5.921524601679011E-2</v>
      </c>
    </row>
    <row r="404" spans="21:32" x14ac:dyDescent="0.3">
      <c r="U404">
        <v>2</v>
      </c>
      <c r="V404">
        <v>48</v>
      </c>
      <c r="W404" s="8">
        <v>1.5660000000000001</v>
      </c>
      <c r="X404" s="8">
        <f t="shared" ref="X404:X416" si="47">2*3.1415926/W404</f>
        <v>4.0122510855683267</v>
      </c>
      <c r="Y404" s="8">
        <f t="shared" ref="Y404:Y416" si="48">X404/4.1691</f>
        <v>0.96237823164911529</v>
      </c>
      <c r="Z404" s="9">
        <v>29</v>
      </c>
      <c r="AA404" s="9">
        <v>32</v>
      </c>
      <c r="AB404" s="9">
        <f t="shared" ref="AB404:AB416" si="49">Z404/2+AA404/2</f>
        <v>30.5</v>
      </c>
      <c r="AC404">
        <f t="shared" ref="AC404:AC416" si="50">ATAN((2*0.0968*X404)/(4.1691^2-X404^2))</f>
        <v>0.54432400897105371</v>
      </c>
      <c r="AD404" s="9">
        <f t="shared" ref="AD404:AD410" si="51">AC404*360/2/3.1415927</f>
        <v>31.187467940955447</v>
      </c>
      <c r="AE404" s="10">
        <f t="shared" ref="AE404:AE405" si="52">(AB404-AD404)/AD404</f>
        <v>-2.2043082890120181E-2</v>
      </c>
    </row>
    <row r="405" spans="21:32" x14ac:dyDescent="0.3">
      <c r="U405">
        <v>3</v>
      </c>
      <c r="V405">
        <v>54</v>
      </c>
      <c r="W405" s="8">
        <v>1.552</v>
      </c>
      <c r="X405" s="8">
        <f t="shared" si="47"/>
        <v>4.0484440721649486</v>
      </c>
      <c r="Y405" s="8">
        <f t="shared" si="48"/>
        <v>0.97105947858409447</v>
      </c>
      <c r="Z405" s="9">
        <v>36</v>
      </c>
      <c r="AA405" s="9">
        <v>40</v>
      </c>
      <c r="AB405" s="9">
        <f t="shared" si="49"/>
        <v>38</v>
      </c>
      <c r="AC405">
        <f t="shared" si="50"/>
        <v>0.66892238318773645</v>
      </c>
      <c r="AD405" s="9">
        <f t="shared" si="51"/>
        <v>38.326428812300385</v>
      </c>
      <c r="AE405" s="10">
        <f t="shared" si="52"/>
        <v>-8.5170683107219716E-3</v>
      </c>
    </row>
    <row r="406" spans="21:32" x14ac:dyDescent="0.3">
      <c r="U406">
        <v>4</v>
      </c>
      <c r="V406">
        <v>64</v>
      </c>
      <c r="W406" s="8">
        <v>1.544</v>
      </c>
      <c r="X406" s="8">
        <f t="shared" si="47"/>
        <v>4.0694204663212439</v>
      </c>
      <c r="Y406" s="8">
        <f t="shared" si="48"/>
        <v>0.97609087484618828</v>
      </c>
      <c r="Z406" s="9">
        <v>43</v>
      </c>
      <c r="AA406" s="9">
        <v>46</v>
      </c>
      <c r="AB406" s="9">
        <f t="shared" si="49"/>
        <v>44.5</v>
      </c>
      <c r="AC406">
        <f t="shared" si="50"/>
        <v>0.76466092259148566</v>
      </c>
      <c r="AD406" s="9">
        <f t="shared" si="51"/>
        <v>43.811842975847064</v>
      </c>
      <c r="AE406" s="10">
        <f t="shared" ref="AE406:AE416" si="53">(AB406-AD406)/AD406</f>
        <v>1.5707100578542396E-2</v>
      </c>
    </row>
    <row r="407" spans="21:32" x14ac:dyDescent="0.3">
      <c r="U407">
        <v>5</v>
      </c>
      <c r="V407">
        <v>69</v>
      </c>
      <c r="W407" s="8">
        <v>1.5329999999999999</v>
      </c>
      <c r="X407" s="8">
        <f t="shared" si="47"/>
        <v>4.0986204827136339</v>
      </c>
      <c r="Y407" s="8">
        <f t="shared" si="48"/>
        <v>0.98309478849479115</v>
      </c>
      <c r="Z407" s="9">
        <v>53</v>
      </c>
      <c r="AA407" s="9">
        <v>56</v>
      </c>
      <c r="AB407" s="9">
        <f t="shared" si="49"/>
        <v>54.5</v>
      </c>
      <c r="AC407">
        <f t="shared" si="50"/>
        <v>0.93738388595998279</v>
      </c>
      <c r="AD407" s="9">
        <f t="shared" si="51"/>
        <v>53.708139655658385</v>
      </c>
      <c r="AE407" s="10">
        <f t="shared" si="53"/>
        <v>1.474376787985038E-2</v>
      </c>
    </row>
    <row r="408" spans="21:32" x14ac:dyDescent="0.3">
      <c r="U408">
        <v>6</v>
      </c>
      <c r="V408">
        <v>77</v>
      </c>
      <c r="W408" s="8">
        <v>1.522</v>
      </c>
      <c r="X408" s="8">
        <f t="shared" si="47"/>
        <v>4.1282425755584757</v>
      </c>
      <c r="Y408" s="8">
        <f t="shared" si="48"/>
        <v>0.99019994136827505</v>
      </c>
      <c r="Z408" s="9">
        <v>65</v>
      </c>
      <c r="AA408" s="9">
        <v>67</v>
      </c>
      <c r="AB408" s="9">
        <f t="shared" si="49"/>
        <v>66</v>
      </c>
      <c r="AC408">
        <f t="shared" si="50"/>
        <v>1.169629323275384</v>
      </c>
      <c r="AD408" s="9">
        <f t="shared" si="51"/>
        <v>67.014822828423661</v>
      </c>
      <c r="AE408" s="10">
        <f t="shared" si="53"/>
        <v>-1.5143259141666103E-2</v>
      </c>
    </row>
    <row r="409" spans="21:32" x14ac:dyDescent="0.3">
      <c r="U409">
        <v>7</v>
      </c>
      <c r="V409">
        <v>81</v>
      </c>
      <c r="W409" s="8">
        <v>1.5149999999999999</v>
      </c>
      <c r="X409" s="8">
        <f t="shared" si="47"/>
        <v>4.1473169636963698</v>
      </c>
      <c r="Y409" s="8">
        <f t="shared" si="48"/>
        <v>0.99477512261552126</v>
      </c>
      <c r="Z409" s="9">
        <v>74</v>
      </c>
      <c r="AA409" s="9">
        <v>77</v>
      </c>
      <c r="AB409" s="9">
        <f t="shared" si="49"/>
        <v>75.5</v>
      </c>
      <c r="AC409">
        <f t="shared" si="50"/>
        <v>1.3488896158883785</v>
      </c>
      <c r="AD409" s="9">
        <f t="shared" si="51"/>
        <v>77.285680877698795</v>
      </c>
      <c r="AE409" s="10">
        <f t="shared" si="53"/>
        <v>-2.3104938164736577E-2</v>
      </c>
    </row>
    <row r="410" spans="21:32" x14ac:dyDescent="0.3">
      <c r="U410">
        <v>8</v>
      </c>
      <c r="V410">
        <v>83</v>
      </c>
      <c r="W410" s="8">
        <v>1.508</v>
      </c>
      <c r="X410" s="8">
        <f t="shared" si="47"/>
        <v>4.1665684350132626</v>
      </c>
      <c r="Y410" s="8">
        <f t="shared" si="48"/>
        <v>0.99939277902023516</v>
      </c>
      <c r="Z410" s="9">
        <v>84</v>
      </c>
      <c r="AA410" s="9">
        <v>86.5</v>
      </c>
      <c r="AB410" s="9">
        <f t="shared" si="49"/>
        <v>85.25</v>
      </c>
      <c r="AC410">
        <f t="shared" si="50"/>
        <v>1.5446418163030586</v>
      </c>
      <c r="AD410" s="9">
        <f t="shared" si="51"/>
        <v>88.501455626170298</v>
      </c>
      <c r="AE410" s="10">
        <f t="shared" si="53"/>
        <v>-3.6739007321014358E-2</v>
      </c>
    </row>
    <row r="411" spans="21:32" x14ac:dyDescent="0.3">
      <c r="U411">
        <v>9</v>
      </c>
      <c r="V411">
        <v>87</v>
      </c>
      <c r="W411" s="8">
        <v>1.504</v>
      </c>
      <c r="X411" s="8">
        <f t="shared" si="47"/>
        <v>4.1776497340425536</v>
      </c>
      <c r="Y411" s="8">
        <f t="shared" si="48"/>
        <v>1.0020507385389061</v>
      </c>
      <c r="Z411" s="9">
        <v>92</v>
      </c>
      <c r="AA411" s="9">
        <v>94</v>
      </c>
      <c r="AB411" s="9">
        <f t="shared" si="49"/>
        <v>93</v>
      </c>
      <c r="AC411">
        <f t="shared" si="50"/>
        <v>-1.4827909124082814</v>
      </c>
      <c r="AD411" s="9">
        <v>95.042340073717824</v>
      </c>
      <c r="AE411" s="10">
        <f t="shared" si="53"/>
        <v>-2.1488739356940508E-2</v>
      </c>
      <c r="AF411" s="13">
        <f>180+AD411</f>
        <v>275.04234007371781</v>
      </c>
    </row>
    <row r="412" spans="21:32" x14ac:dyDescent="0.3">
      <c r="U412">
        <v>10</v>
      </c>
      <c r="V412">
        <v>85</v>
      </c>
      <c r="W412" s="8">
        <v>1.498</v>
      </c>
      <c r="X412" s="8">
        <f t="shared" si="47"/>
        <v>4.1943826435246994</v>
      </c>
      <c r="Y412" s="8">
        <f t="shared" si="48"/>
        <v>1.0060642928988748</v>
      </c>
      <c r="Z412" s="9">
        <v>100</v>
      </c>
      <c r="AA412" s="9">
        <v>103</v>
      </c>
      <c r="AB412" s="9">
        <f t="shared" si="49"/>
        <v>101.5</v>
      </c>
      <c r="AC412">
        <f t="shared" si="50"/>
        <v>-1.31605629370442</v>
      </c>
      <c r="AD412" s="9">
        <v>104.59552988304448</v>
      </c>
      <c r="AE412" s="10">
        <f t="shared" si="53"/>
        <v>-2.9595240700112178E-2</v>
      </c>
      <c r="AF412" s="13">
        <f t="shared" ref="AF412:AF416" si="54">180+AD412</f>
        <v>284.59552988304449</v>
      </c>
    </row>
    <row r="413" spans="21:32" x14ac:dyDescent="0.3">
      <c r="U413">
        <v>11</v>
      </c>
      <c r="V413">
        <v>77</v>
      </c>
      <c r="W413" s="8">
        <v>1.4890000000000001</v>
      </c>
      <c r="X413" s="8">
        <f t="shared" si="47"/>
        <v>4.2197348556077898</v>
      </c>
      <c r="Y413" s="8">
        <f t="shared" si="48"/>
        <v>1.0121452725067255</v>
      </c>
      <c r="Z413" s="9">
        <v>114</v>
      </c>
      <c r="AA413" s="9">
        <v>117</v>
      </c>
      <c r="AB413" s="9">
        <f t="shared" si="49"/>
        <v>115.5</v>
      </c>
      <c r="AC413">
        <f t="shared" si="50"/>
        <v>-1.0913172207333612</v>
      </c>
      <c r="AD413" s="9">
        <v>117.47213006574499</v>
      </c>
      <c r="AE413" s="10">
        <f t="shared" si="53"/>
        <v>-1.6788067643289179E-2</v>
      </c>
      <c r="AF413" s="13">
        <f t="shared" si="54"/>
        <v>297.47213006574498</v>
      </c>
    </row>
    <row r="414" spans="21:32" x14ac:dyDescent="0.3">
      <c r="U414">
        <v>12</v>
      </c>
      <c r="V414">
        <v>65</v>
      </c>
      <c r="W414" s="8">
        <v>1.476</v>
      </c>
      <c r="X414" s="8">
        <f t="shared" si="47"/>
        <v>4.25690054200542</v>
      </c>
      <c r="Y414" s="8">
        <f t="shared" si="48"/>
        <v>1.0210598311399151</v>
      </c>
      <c r="Z414" s="9">
        <v>129</v>
      </c>
      <c r="AA414" s="9">
        <v>133</v>
      </c>
      <c r="AB414" s="9">
        <f t="shared" si="49"/>
        <v>131</v>
      </c>
      <c r="AC414">
        <f t="shared" si="50"/>
        <v>-0.83926644843311615</v>
      </c>
      <c r="AD414" s="9">
        <v>131.91357532822096</v>
      </c>
      <c r="AE414" s="10">
        <f t="shared" si="53"/>
        <v>-6.9255596017911269E-3</v>
      </c>
      <c r="AF414" s="13">
        <f t="shared" si="54"/>
        <v>311.91357532822099</v>
      </c>
    </row>
    <row r="415" spans="21:32" x14ac:dyDescent="0.3">
      <c r="U415">
        <v>13</v>
      </c>
      <c r="V415">
        <v>55</v>
      </c>
      <c r="W415" s="8">
        <v>1.4650000000000001</v>
      </c>
      <c r="X415" s="8">
        <f t="shared" si="47"/>
        <v>4.28886361774744</v>
      </c>
      <c r="Y415" s="8">
        <f t="shared" si="48"/>
        <v>1.0287264919880645</v>
      </c>
      <c r="Z415" s="9">
        <v>138</v>
      </c>
      <c r="AA415" s="9">
        <v>141</v>
      </c>
      <c r="AB415" s="9">
        <f t="shared" si="49"/>
        <v>139.5</v>
      </c>
      <c r="AC415">
        <f t="shared" si="50"/>
        <v>-0.68664042491207677</v>
      </c>
      <c r="AD415" s="9">
        <v>140.65840219065512</v>
      </c>
      <c r="AE415" s="10">
        <f t="shared" si="53"/>
        <v>-8.2355705213043046E-3</v>
      </c>
      <c r="AF415" s="13">
        <f t="shared" si="54"/>
        <v>320.65840219065512</v>
      </c>
    </row>
    <row r="416" spans="21:32" x14ac:dyDescent="0.3">
      <c r="U416">
        <v>14</v>
      </c>
      <c r="V416">
        <v>44</v>
      </c>
      <c r="W416" s="8">
        <v>1.4510000000000001</v>
      </c>
      <c r="X416" s="8">
        <f t="shared" si="47"/>
        <v>4.3302447966919368</v>
      </c>
      <c r="Y416" s="8">
        <f t="shared" si="48"/>
        <v>1.0386521783339178</v>
      </c>
      <c r="Z416" s="9">
        <v>146</v>
      </c>
      <c r="AA416" s="9">
        <v>148.5</v>
      </c>
      <c r="AB416" s="9">
        <f t="shared" si="49"/>
        <v>147.25</v>
      </c>
      <c r="AC416">
        <f t="shared" si="50"/>
        <v>-0.54926261343829152</v>
      </c>
      <c r="AD416" s="9">
        <v>148.52957087056751</v>
      </c>
      <c r="AE416" s="10">
        <f t="shared" si="53"/>
        <v>-8.614923365546933E-3</v>
      </c>
      <c r="AF416" s="13">
        <f t="shared" si="54"/>
        <v>328.52957087056751</v>
      </c>
    </row>
    <row r="420" spans="21:30" x14ac:dyDescent="0.3">
      <c r="U420">
        <v>1</v>
      </c>
      <c r="V420">
        <v>43</v>
      </c>
      <c r="W420" s="8">
        <v>1.577</v>
      </c>
      <c r="X420" s="8">
        <f>2*3.1415926/W420</f>
        <v>3.9842645529486367</v>
      </c>
      <c r="Y420" s="8">
        <f>X420/4.1691</f>
        <v>0.95566538412334467</v>
      </c>
      <c r="Z420" s="9">
        <v>23.5</v>
      </c>
      <c r="AA420" s="9">
        <v>27.5</v>
      </c>
      <c r="AB420" s="9">
        <f>Z420/2+AA420/2</f>
        <v>25.5</v>
      </c>
      <c r="AC420" s="9">
        <v>27.105031083927511</v>
      </c>
      <c r="AD420" s="12">
        <v>-5.921524601679011E-2</v>
      </c>
    </row>
    <row r="421" spans="21:30" x14ac:dyDescent="0.3">
      <c r="U421">
        <v>2</v>
      </c>
      <c r="V421">
        <v>48</v>
      </c>
      <c r="W421" s="8">
        <v>1.5660000000000001</v>
      </c>
      <c r="X421" s="8">
        <f t="shared" ref="X421:X433" si="55">2*3.1415926/W421</f>
        <v>4.0122510855683267</v>
      </c>
      <c r="Y421" s="8">
        <f t="shared" ref="Y421:Y433" si="56">X421/4.1691</f>
        <v>0.96237823164911529</v>
      </c>
      <c r="Z421" s="9">
        <v>29</v>
      </c>
      <c r="AA421" s="9">
        <v>32</v>
      </c>
      <c r="AB421" s="9">
        <f t="shared" ref="AB421:AB433" si="57">Z421/2+AA421/2</f>
        <v>30.5</v>
      </c>
      <c r="AC421" s="9">
        <v>31.187467940955447</v>
      </c>
      <c r="AD421" s="12">
        <v>-2.2043082890120181E-2</v>
      </c>
    </row>
    <row r="422" spans="21:30" x14ac:dyDescent="0.3">
      <c r="U422">
        <v>3</v>
      </c>
      <c r="V422">
        <v>54</v>
      </c>
      <c r="W422" s="8">
        <v>1.552</v>
      </c>
      <c r="X422" s="8">
        <f t="shared" si="55"/>
        <v>4.0484440721649486</v>
      </c>
      <c r="Y422" s="8">
        <f t="shared" si="56"/>
        <v>0.97105947858409447</v>
      </c>
      <c r="Z422" s="9">
        <v>36</v>
      </c>
      <c r="AA422" s="9">
        <v>40</v>
      </c>
      <c r="AB422" s="9">
        <f t="shared" si="57"/>
        <v>38</v>
      </c>
      <c r="AC422" s="9">
        <v>38.326428812300385</v>
      </c>
      <c r="AD422" s="12">
        <v>-8.5170683107219716E-3</v>
      </c>
    </row>
    <row r="423" spans="21:30" x14ac:dyDescent="0.3">
      <c r="U423">
        <v>4</v>
      </c>
      <c r="V423">
        <v>64</v>
      </c>
      <c r="W423" s="8">
        <v>1.544</v>
      </c>
      <c r="X423" s="8">
        <f t="shared" si="55"/>
        <v>4.0694204663212439</v>
      </c>
      <c r="Y423" s="8">
        <f t="shared" si="56"/>
        <v>0.97609087484618828</v>
      </c>
      <c r="Z423" s="9">
        <v>43</v>
      </c>
      <c r="AA423" s="9">
        <v>46</v>
      </c>
      <c r="AB423" s="9">
        <f t="shared" si="57"/>
        <v>44.5</v>
      </c>
      <c r="AC423" s="9">
        <v>43.811842975847064</v>
      </c>
      <c r="AD423" s="12">
        <v>1.5707100578542396E-2</v>
      </c>
    </row>
    <row r="424" spans="21:30" x14ac:dyDescent="0.3">
      <c r="U424">
        <v>5</v>
      </c>
      <c r="V424">
        <v>69</v>
      </c>
      <c r="W424" s="8">
        <v>1.5329999999999999</v>
      </c>
      <c r="X424" s="8">
        <f t="shared" si="55"/>
        <v>4.0986204827136339</v>
      </c>
      <c r="Y424" s="8">
        <f t="shared" si="56"/>
        <v>0.98309478849479115</v>
      </c>
      <c r="Z424" s="9">
        <v>53</v>
      </c>
      <c r="AA424" s="9">
        <v>56</v>
      </c>
      <c r="AB424" s="9">
        <f t="shared" si="57"/>
        <v>54.5</v>
      </c>
      <c r="AC424" s="9">
        <v>53.708139655658385</v>
      </c>
      <c r="AD424" s="12">
        <v>1.474376787985038E-2</v>
      </c>
    </row>
    <row r="425" spans="21:30" x14ac:dyDescent="0.3">
      <c r="U425">
        <v>6</v>
      </c>
      <c r="V425">
        <v>77</v>
      </c>
      <c r="W425" s="8">
        <v>1.522</v>
      </c>
      <c r="X425" s="8">
        <f t="shared" si="55"/>
        <v>4.1282425755584757</v>
      </c>
      <c r="Y425" s="8">
        <f t="shared" si="56"/>
        <v>0.99019994136827505</v>
      </c>
      <c r="Z425" s="9">
        <v>65</v>
      </c>
      <c r="AA425" s="9">
        <v>67</v>
      </c>
      <c r="AB425" s="9">
        <f t="shared" si="57"/>
        <v>66</v>
      </c>
      <c r="AC425" s="9">
        <v>67.014822828423661</v>
      </c>
      <c r="AD425" s="12">
        <v>-1.5143259141666103E-2</v>
      </c>
    </row>
    <row r="426" spans="21:30" x14ac:dyDescent="0.3">
      <c r="U426">
        <v>7</v>
      </c>
      <c r="V426">
        <v>81</v>
      </c>
      <c r="W426" s="8">
        <v>1.5149999999999999</v>
      </c>
      <c r="X426" s="8">
        <f t="shared" si="55"/>
        <v>4.1473169636963698</v>
      </c>
      <c r="Y426" s="8">
        <f t="shared" si="56"/>
        <v>0.99477512261552126</v>
      </c>
      <c r="Z426" s="9">
        <v>74</v>
      </c>
      <c r="AA426" s="9">
        <v>77</v>
      </c>
      <c r="AB426" s="9">
        <f t="shared" si="57"/>
        <v>75.5</v>
      </c>
      <c r="AC426" s="9">
        <v>77.285680877698795</v>
      </c>
      <c r="AD426" s="12">
        <v>-2.3104938164736577E-2</v>
      </c>
    </row>
    <row r="427" spans="21:30" x14ac:dyDescent="0.3">
      <c r="U427">
        <v>8</v>
      </c>
      <c r="V427">
        <v>83</v>
      </c>
      <c r="W427" s="8">
        <v>1.508</v>
      </c>
      <c r="X427" s="8">
        <f t="shared" si="55"/>
        <v>4.1665684350132626</v>
      </c>
      <c r="Y427" s="8">
        <f t="shared" si="56"/>
        <v>0.99939277902023516</v>
      </c>
      <c r="Z427" s="9">
        <v>84</v>
      </c>
      <c r="AA427" s="9">
        <v>86.5</v>
      </c>
      <c r="AB427" s="9">
        <f t="shared" si="57"/>
        <v>85.25</v>
      </c>
      <c r="AC427" s="9">
        <v>88.501455626170298</v>
      </c>
      <c r="AD427" s="12">
        <v>-3.6739007321014358E-2</v>
      </c>
    </row>
    <row r="428" spans="21:30" x14ac:dyDescent="0.3">
      <c r="U428">
        <v>9</v>
      </c>
      <c r="V428">
        <v>87</v>
      </c>
      <c r="W428" s="8">
        <v>1.504</v>
      </c>
      <c r="X428" s="8">
        <f t="shared" si="55"/>
        <v>4.1776497340425536</v>
      </c>
      <c r="Y428" s="8">
        <f t="shared" si="56"/>
        <v>1.0020507385389061</v>
      </c>
      <c r="Z428" s="9">
        <v>92</v>
      </c>
      <c r="AA428" s="9">
        <v>94</v>
      </c>
      <c r="AB428" s="9">
        <f t="shared" si="57"/>
        <v>93</v>
      </c>
      <c r="AC428" s="9">
        <v>95.042340073717824</v>
      </c>
      <c r="AD428" s="12">
        <v>-2.1488739356940508E-2</v>
      </c>
    </row>
    <row r="429" spans="21:30" x14ac:dyDescent="0.3">
      <c r="U429">
        <v>10</v>
      </c>
      <c r="V429">
        <v>85</v>
      </c>
      <c r="W429" s="8">
        <v>1.498</v>
      </c>
      <c r="X429" s="8">
        <f t="shared" si="55"/>
        <v>4.1943826435246994</v>
      </c>
      <c r="Y429" s="8">
        <f t="shared" si="56"/>
        <v>1.0060642928988748</v>
      </c>
      <c r="Z429" s="9">
        <v>100</v>
      </c>
      <c r="AA429" s="9">
        <v>103</v>
      </c>
      <c r="AB429" s="9">
        <f t="shared" si="57"/>
        <v>101.5</v>
      </c>
      <c r="AC429" s="9">
        <v>104.59552988304448</v>
      </c>
      <c r="AD429" s="12">
        <v>-2.9595240700112178E-2</v>
      </c>
    </row>
    <row r="430" spans="21:30" x14ac:dyDescent="0.3">
      <c r="U430">
        <v>11</v>
      </c>
      <c r="V430">
        <v>77</v>
      </c>
      <c r="W430" s="8">
        <v>1.4890000000000001</v>
      </c>
      <c r="X430" s="8">
        <f t="shared" si="55"/>
        <v>4.2197348556077898</v>
      </c>
      <c r="Y430" s="8">
        <f t="shared" si="56"/>
        <v>1.0121452725067255</v>
      </c>
      <c r="Z430" s="9">
        <v>114</v>
      </c>
      <c r="AA430" s="9">
        <v>117</v>
      </c>
      <c r="AB430" s="9">
        <f t="shared" si="57"/>
        <v>115.5</v>
      </c>
      <c r="AC430" s="9">
        <v>117.47213006574499</v>
      </c>
      <c r="AD430" s="12">
        <v>-1.6788067643289179E-2</v>
      </c>
    </row>
    <row r="431" spans="21:30" x14ac:dyDescent="0.3">
      <c r="U431">
        <v>12</v>
      </c>
      <c r="V431">
        <v>65</v>
      </c>
      <c r="W431" s="8">
        <v>1.476</v>
      </c>
      <c r="X431" s="8">
        <f t="shared" si="55"/>
        <v>4.25690054200542</v>
      </c>
      <c r="Y431" s="8">
        <f t="shared" si="56"/>
        <v>1.0210598311399151</v>
      </c>
      <c r="Z431" s="9">
        <v>129</v>
      </c>
      <c r="AA431" s="9">
        <v>133</v>
      </c>
      <c r="AB431" s="9">
        <f t="shared" si="57"/>
        <v>131</v>
      </c>
      <c r="AC431" s="9">
        <v>131.91357532822096</v>
      </c>
      <c r="AD431" s="12">
        <v>-6.9255596017911269E-3</v>
      </c>
    </row>
    <row r="432" spans="21:30" x14ac:dyDescent="0.3">
      <c r="U432">
        <v>13</v>
      </c>
      <c r="V432">
        <v>55</v>
      </c>
      <c r="W432" s="8">
        <v>1.4650000000000001</v>
      </c>
      <c r="X432" s="8">
        <f t="shared" si="55"/>
        <v>4.28886361774744</v>
      </c>
      <c r="Y432" s="8">
        <f t="shared" si="56"/>
        <v>1.0287264919880645</v>
      </c>
      <c r="Z432" s="9">
        <v>138</v>
      </c>
      <c r="AA432" s="9">
        <v>141</v>
      </c>
      <c r="AB432" s="9">
        <f t="shared" si="57"/>
        <v>139.5</v>
      </c>
      <c r="AC432" s="9">
        <v>140.65840219065512</v>
      </c>
      <c r="AD432" s="12">
        <v>-8.2355705213043046E-3</v>
      </c>
    </row>
    <row r="433" spans="21:30" x14ac:dyDescent="0.3">
      <c r="U433">
        <v>14</v>
      </c>
      <c r="V433">
        <v>44</v>
      </c>
      <c r="W433" s="8">
        <v>1.4510000000000001</v>
      </c>
      <c r="X433" s="8">
        <f t="shared" si="55"/>
        <v>4.3302447966919368</v>
      </c>
      <c r="Y433" s="8">
        <f t="shared" si="56"/>
        <v>1.0386521783339178</v>
      </c>
      <c r="Z433" s="9">
        <v>146</v>
      </c>
      <c r="AA433" s="9">
        <v>148.5</v>
      </c>
      <c r="AB433" s="9">
        <f t="shared" si="57"/>
        <v>147.25</v>
      </c>
      <c r="AC433" s="9">
        <v>148.52957087056751</v>
      </c>
      <c r="AD433" s="12">
        <v>-8.614923365546933E-3</v>
      </c>
    </row>
  </sheetData>
  <sortState xmlns:xlrd2="http://schemas.microsoft.com/office/spreadsheetml/2017/richdata2" ref="I174:I180">
    <sortCondition ref="I17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pengcheng</cp:lastModifiedBy>
  <dcterms:created xsi:type="dcterms:W3CDTF">2015-06-05T18:19:34Z</dcterms:created>
  <dcterms:modified xsi:type="dcterms:W3CDTF">2021-12-13T02:42:42Z</dcterms:modified>
</cp:coreProperties>
</file>