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/>
  <mc:AlternateContent xmlns:mc="http://schemas.openxmlformats.org/markup-compatibility/2006">
    <mc:Choice Requires="x15">
      <x15ac:absPath xmlns:x15ac="http://schemas.microsoft.com/office/spreadsheetml/2010/11/ac" url="https://mailstsinghuaeducn-my.sharepoint.com/personal/peng-c20_mails_tsinghua_edu_cn/Documents/桌面/物理实验B2/实验报告/霍尔效应实验及磁阻测量/"/>
    </mc:Choice>
  </mc:AlternateContent>
  <xr:revisionPtr revIDLastSave="24" documentId="8_{A1C3EF1C-B14F-48DC-A2F8-C517F68447EB}" xr6:coauthVersionLast="47" xr6:coauthVersionMax="47" xr10:uidLastSave="{3C8D591A-6A2C-4105-B9D9-1AC5237BBCD9}"/>
  <bookViews>
    <workbookView xWindow="-110" yWindow="-110" windowWidth="25820" windowHeight="14020" tabRatio="500" xr2:uid="{00000000-000D-0000-FFFF-FFFF00000000}"/>
  </bookViews>
  <sheets>
    <sheet name="工作表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7" i="1" l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46" i="1"/>
  <c r="E150" i="1"/>
  <c r="E151" i="1"/>
  <c r="E152" i="1"/>
  <c r="E153" i="1"/>
  <c r="E154" i="1"/>
  <c r="E155" i="1"/>
  <c r="E156" i="1"/>
  <c r="E157" i="1"/>
  <c r="E158" i="1"/>
  <c r="E159" i="1"/>
  <c r="E160" i="1"/>
  <c r="E149" i="1"/>
  <c r="E148" i="1"/>
  <c r="E147" i="1"/>
  <c r="E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46" i="1"/>
  <c r="K131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09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91" i="1"/>
  <c r="G91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D16" i="1"/>
  <c r="D17" i="1"/>
  <c r="C16" i="1"/>
  <c r="C17" i="1"/>
  <c r="F78" i="1"/>
  <c r="F79" i="1"/>
  <c r="F80" i="1"/>
  <c r="F81" i="1"/>
  <c r="F82" i="1"/>
  <c r="F83" i="1"/>
  <c r="F84" i="1"/>
  <c r="X22" i="1"/>
  <c r="P22" i="1"/>
  <c r="O22" i="1"/>
  <c r="N22" i="1"/>
  <c r="M22" i="1"/>
  <c r="L22" i="1"/>
  <c r="K22" i="1"/>
  <c r="J22" i="1"/>
  <c r="I22" i="1"/>
  <c r="H22" i="1"/>
  <c r="G22" i="1"/>
  <c r="W22" i="1"/>
  <c r="V22" i="1"/>
  <c r="U22" i="1"/>
  <c r="T22" i="1"/>
  <c r="S22" i="1"/>
  <c r="R22" i="1"/>
  <c r="Q2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C22" i="1"/>
  <c r="D22" i="1"/>
  <c r="E22" i="1"/>
  <c r="F22" i="1"/>
  <c r="B22" i="1"/>
  <c r="C33" i="1"/>
  <c r="D33" i="1"/>
  <c r="E33" i="1"/>
  <c r="F33" i="1"/>
  <c r="G33" i="1"/>
  <c r="H33" i="1"/>
  <c r="I33" i="1"/>
  <c r="B33" i="1"/>
  <c r="C34" i="1"/>
  <c r="D34" i="1"/>
  <c r="E34" i="1"/>
  <c r="F34" i="1"/>
  <c r="G34" i="1"/>
  <c r="H34" i="1"/>
  <c r="I34" i="1"/>
  <c r="B34" i="1"/>
  <c r="B16" i="1"/>
  <c r="B17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<sst xmlns="http://schemas.openxmlformats.org/spreadsheetml/2006/main" count="55" uniqueCount="26">
  <si>
    <t>I(mA)</t>
    <phoneticPr fontId="1" type="noConversion"/>
  </si>
  <si>
    <t>U3(-B,-I)</t>
    <phoneticPr fontId="1" type="noConversion"/>
  </si>
  <si>
    <t>U1( B, I)</t>
    <phoneticPr fontId="1" type="noConversion"/>
  </si>
  <si>
    <t>U2( B,-I)</t>
    <phoneticPr fontId="1" type="noConversion"/>
  </si>
  <si>
    <t>U4(-B, I)</t>
    <phoneticPr fontId="1" type="noConversion"/>
  </si>
  <si>
    <t>UH</t>
    <phoneticPr fontId="1" type="noConversion"/>
  </si>
  <si>
    <t>IM(mA)</t>
    <phoneticPr fontId="1" type="noConversion"/>
  </si>
  <si>
    <t>Ucd(V)</t>
    <phoneticPr fontId="1" type="noConversion"/>
  </si>
  <si>
    <t>B(mT)</t>
    <phoneticPr fontId="1" type="noConversion"/>
  </si>
  <si>
    <t>△R/R(0)</t>
    <phoneticPr fontId="1" type="noConversion"/>
  </si>
  <si>
    <t>x(mm)</t>
    <phoneticPr fontId="1" type="noConversion"/>
  </si>
  <si>
    <t>U1( B, I)</t>
    <phoneticPr fontId="1" type="noConversion"/>
  </si>
  <si>
    <t>B(mT)</t>
    <phoneticPr fontId="1" type="noConversion"/>
  </si>
  <si>
    <t>UH(mV)</t>
    <phoneticPr fontId="1" type="noConversion"/>
  </si>
  <si>
    <t>B(mT)</t>
    <phoneticPr fontId="1" type="noConversion"/>
  </si>
  <si>
    <t>U34(mV)</t>
    <phoneticPr fontId="1" type="noConversion"/>
  </si>
  <si>
    <t>U1</t>
    <phoneticPr fontId="1" type="noConversion"/>
  </si>
  <si>
    <t>B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</si>
  <si>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</si>
  <si>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</si>
  <si>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</si>
  <si>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X</t>
    <phoneticPr fontId="1" type="noConversion"/>
  </si>
  <si>
    <t>IM</t>
    <phoneticPr fontId="1" type="noConversion"/>
  </si>
  <si>
    <t>I</t>
    <phoneticPr fontId="1" type="noConversion"/>
  </si>
  <si>
    <t>R(B)</t>
    <phoneticPr fontId="1" type="noConversion"/>
  </si>
  <si>
    <t>△R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</si>
</sst>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_);[Red]\(0.000\)"/>
    <numFmt numFmtId="178" formatCode="0.0_ "/>
    <numFmt numFmtId="179" formatCode="0_ "/>
    <numFmt numFmtId="180" formatCode="0.0000"/>
    <numFmt numFmtId="181" formatCode="0.0"/>
    <numFmt numFmtId="182" formatCode="0.0000_);[Red]\(0.0000\)"/>
    <numFmt numFmtId="183" formatCode="0.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78" fontId="0" fillId="0" borderId="1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0" fontId="0" fillId="0" borderId="1" xfId="0" applyFill="1" applyBorder="1"/>
    <xf numFmtId="179" fontId="0" fillId="2" borderId="1" xfId="0" applyNumberFormat="1" applyFill="1" applyBorder="1"/>
    <xf numFmtId="180" fontId="0" fillId="0" borderId="1" xfId="0" applyNumberFormat="1" applyBorder="1"/>
    <xf numFmtId="181" fontId="0" fillId="0" borderId="1" xfId="0" applyNumberFormat="1" applyBorder="1"/>
    <xf numFmtId="2" fontId="0" fillId="0" borderId="1" xfId="0" applyNumberFormat="1" applyBorder="1"/>
    <xf numFmtId="178" fontId="0" fillId="0" borderId="0" xfId="0" applyNumberFormat="1" applyBorder="1"/>
    <xf numFmtId="177" fontId="0" fillId="0" borderId="1" xfId="0" applyNumberFormat="1" applyBorder="1"/>
    <xf numFmtId="182" fontId="0" fillId="0" borderId="1" xfId="0" applyNumberFormat="1" applyBorder="1"/>
    <xf numFmtId="183" fontId="0" fillId="0" borderId="1" xfId="0" applyNumberFormat="1" applyBorder="1"/>
    <xf numFmtId="182" fontId="0" fillId="0" borderId="0" xfId="0" applyNumberFormat="1"/>
    <xf numFmtId="182" fontId="0" fillId="0" borderId="0" xfId="0" applyNumberFormat="1" applyBorder="1"/>
    <xf numFmtId="182" fontId="0" fillId="0" borderId="2" xfId="0" applyNumberFormat="1" applyBorder="1"/>
    <xf numFmtId="2" fontId="0" fillId="2" borderId="1" xfId="0" applyNumberFormat="1" applyFill="1" applyBorder="1"/>
    <xf numFmtId="1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178" fontId="0" fillId="0" borderId="0" xfId="0" applyNumberFormat="1"/>
    <xf numFmtId="181" fontId="0" fillId="0" borderId="0" xfId="0" applyNumberFormat="1"/>
    <xf numFmtId="181" fontId="0" fillId="0" borderId="3" xfId="0" applyNumberFormat="1" applyBorder="1"/>
    <xf numFmtId="181" fontId="0" fillId="0" borderId="1" xfId="0" applyNumberFormat="1" applyFill="1" applyBorder="1"/>
    <xf numFmtId="181" fontId="0" fillId="3" borderId="1" xfId="0" applyNumberFormat="1" applyFill="1" applyBorder="1"/>
    <xf numFmtId="179" fontId="0" fillId="3" borderId="1" xfId="0" applyNumberFormat="1" applyFill="1" applyBorder="1"/>
    <xf numFmtId="176" fontId="0" fillId="0" borderId="1" xfId="0" applyNumberFormat="1" applyBorder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U34-I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工作表1!$A$50</c:f>
              <c:strCache>
                <c:ptCount val="1"/>
                <c:pt idx="0">
                  <c:v>U34(mV)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工作表1!$B$49:$H$49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工作表1!$B$50:$H$50</c:f>
              <c:numCache>
                <c:formatCode>0</c:formatCode>
                <c:ptCount val="7"/>
                <c:pt idx="0">
                  <c:v>1.4</c:v>
                </c:pt>
                <c:pt idx="1">
                  <c:v>1123</c:v>
                </c:pt>
                <c:pt idx="2">
                  <c:v>2258</c:v>
                </c:pt>
                <c:pt idx="3">
                  <c:v>3396</c:v>
                </c:pt>
                <c:pt idx="4">
                  <c:v>4566</c:v>
                </c:pt>
                <c:pt idx="5">
                  <c:v>5750</c:v>
                </c:pt>
                <c:pt idx="6">
                  <c:v>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D-45BB-B9E0-A1F4485D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0368"/>
        <c:axId val="-2097143792"/>
      </c:scatterChart>
      <c:valAx>
        <c:axId val="-21363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143792"/>
        <c:crosses val="autoZero"/>
        <c:crossBetween val="midCat"/>
      </c:valAx>
      <c:valAx>
        <c:axId val="-20971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63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</xdr:colOff>
      <xdr:row>54</xdr:row>
      <xdr:rowOff>174171</xdr:rowOff>
    </xdr:from>
    <xdr:to>
      <xdr:col>14</xdr:col>
      <xdr:colOff>485775</xdr:colOff>
      <xdr:row>69</xdr:row>
      <xdr:rowOff>59871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0"/>
  <sheetViews>
    <sheetView tabSelected="1" topLeftCell="A133" zoomScaleNormal="100" workbookViewId="0">
      <selection activeCell="L157" sqref="L157"/>
    </sheetView>
  </sheetViews>
  <sheetFormatPr defaultColWidth="10.6640625" defaultRowHeight="15" x14ac:dyDescent="0.25"/>
  <cols>
    <col min="2" max="2" width="12.5" customWidth="1"/>
    <col min="7" max="7" width="13.83203125" bestFit="1" customWidth="1"/>
    <col min="8" max="8" width="11.58203125" bestFit="1" customWidth="1"/>
  </cols>
  <sheetData>
    <row r="1" spans="1:12" x14ac:dyDescent="0.25">
      <c r="A1">
        <v>1</v>
      </c>
    </row>
    <row r="2" spans="1:12" x14ac:dyDescent="0.25">
      <c r="A2" s="3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</row>
    <row r="3" spans="1:12" x14ac:dyDescent="0.25">
      <c r="A3" s="1" t="s">
        <v>2</v>
      </c>
      <c r="B3" s="2">
        <v>-46.1</v>
      </c>
      <c r="C3" s="2">
        <v>-68.900000000000006</v>
      </c>
      <c r="D3" s="2">
        <v>-91.7</v>
      </c>
      <c r="E3" s="2">
        <v>-114.5</v>
      </c>
      <c r="F3" s="2">
        <v>-137.5</v>
      </c>
      <c r="G3" s="2">
        <v>-160.6</v>
      </c>
      <c r="H3" s="2">
        <v>-183.5</v>
      </c>
    </row>
    <row r="4" spans="1:12" x14ac:dyDescent="0.25">
      <c r="A4" s="1" t="s">
        <v>3</v>
      </c>
      <c r="B4" s="2">
        <v>46</v>
      </c>
      <c r="C4" s="2">
        <v>68.8</v>
      </c>
      <c r="D4" s="2">
        <v>91.6</v>
      </c>
      <c r="E4" s="2">
        <v>114.2</v>
      </c>
      <c r="F4" s="2">
        <v>137.1</v>
      </c>
      <c r="G4" s="2">
        <v>160</v>
      </c>
      <c r="H4" s="2">
        <v>182.5</v>
      </c>
    </row>
    <row r="5" spans="1:12" x14ac:dyDescent="0.25">
      <c r="A5" s="1" t="s">
        <v>1</v>
      </c>
      <c r="B5" s="2">
        <v>-45.7</v>
      </c>
      <c r="C5" s="2">
        <v>-68.400000000000006</v>
      </c>
      <c r="D5" s="2">
        <v>-91.1</v>
      </c>
      <c r="E5" s="2">
        <v>-113.7</v>
      </c>
      <c r="F5" s="2">
        <v>-136.5</v>
      </c>
      <c r="G5" s="2">
        <v>-159.4</v>
      </c>
      <c r="H5" s="2">
        <v>-182.1</v>
      </c>
    </row>
    <row r="6" spans="1:12" x14ac:dyDescent="0.25">
      <c r="A6" s="1" t="s">
        <v>4</v>
      </c>
      <c r="B6" s="2">
        <v>45.7</v>
      </c>
      <c r="C6" s="2">
        <v>68.400000000000006</v>
      </c>
      <c r="D6" s="2">
        <v>91</v>
      </c>
      <c r="E6" s="2">
        <v>113.6</v>
      </c>
      <c r="F6" s="2">
        <v>136.30000000000001</v>
      </c>
      <c r="G6" s="2">
        <v>159</v>
      </c>
      <c r="H6" s="2">
        <v>181.6</v>
      </c>
    </row>
    <row r="7" spans="1:12" x14ac:dyDescent="0.25">
      <c r="A7" s="1" t="s">
        <v>5</v>
      </c>
      <c r="B7" s="9">
        <f xml:space="preserve"> (B3-B4+B5-B6)/4</f>
        <v>-45.875</v>
      </c>
      <c r="C7" s="9">
        <f t="shared" ref="C7:H7" si="0" xml:space="preserve"> (C3-C4+C5-C6)/4</f>
        <v>-68.625</v>
      </c>
      <c r="D7" s="9">
        <f t="shared" si="0"/>
        <v>-91.35</v>
      </c>
      <c r="E7" s="9">
        <f t="shared" si="0"/>
        <v>-114</v>
      </c>
      <c r="F7" s="9">
        <f t="shared" si="0"/>
        <v>-136.85000000000002</v>
      </c>
      <c r="G7" s="9">
        <f t="shared" si="0"/>
        <v>-159.75</v>
      </c>
      <c r="H7" s="9">
        <f t="shared" si="0"/>
        <v>-182.42500000000001</v>
      </c>
    </row>
    <row r="8" spans="1:12" x14ac:dyDescent="0.25">
      <c r="A8" s="1"/>
      <c r="B8" s="9"/>
      <c r="C8" s="9"/>
      <c r="D8" s="9"/>
      <c r="E8" s="9"/>
      <c r="F8" s="9"/>
      <c r="G8" s="9"/>
      <c r="H8" s="9"/>
    </row>
    <row r="10" spans="1:12" x14ac:dyDescent="0.25">
      <c r="A10">
        <v>3</v>
      </c>
    </row>
    <row r="11" spans="1:12" x14ac:dyDescent="0.25">
      <c r="A11" s="3" t="s">
        <v>6</v>
      </c>
      <c r="B11" s="3">
        <v>0</v>
      </c>
      <c r="C11" s="3">
        <v>100</v>
      </c>
      <c r="D11" s="3">
        <v>200</v>
      </c>
      <c r="E11" s="3">
        <v>300</v>
      </c>
      <c r="F11" s="3">
        <v>400</v>
      </c>
      <c r="G11" s="3">
        <v>500</v>
      </c>
      <c r="H11" s="3">
        <v>600</v>
      </c>
      <c r="I11" s="3">
        <v>700</v>
      </c>
      <c r="J11" s="3">
        <v>800</v>
      </c>
      <c r="K11" s="3">
        <v>900</v>
      </c>
      <c r="L11" s="3">
        <v>1000</v>
      </c>
    </row>
    <row r="12" spans="1:12" x14ac:dyDescent="0.25">
      <c r="A12" s="1" t="s">
        <v>2</v>
      </c>
      <c r="B12" s="2">
        <v>-0.6</v>
      </c>
      <c r="C12" s="2">
        <v>-18.899999999999999</v>
      </c>
      <c r="D12" s="2">
        <v>-37.1</v>
      </c>
      <c r="E12" s="2">
        <v>-55.6</v>
      </c>
      <c r="F12" s="2">
        <v>-74</v>
      </c>
      <c r="G12" s="2">
        <v>-91.8</v>
      </c>
      <c r="H12" s="2">
        <v>-109.9</v>
      </c>
      <c r="I12" s="2">
        <v>-127.9</v>
      </c>
      <c r="J12" s="2">
        <v>-145.6</v>
      </c>
      <c r="K12" s="2">
        <v>-162.80000000000001</v>
      </c>
      <c r="L12" s="2">
        <v>-179.9</v>
      </c>
    </row>
    <row r="13" spans="1:12" x14ac:dyDescent="0.25">
      <c r="A13" s="1" t="s">
        <v>3</v>
      </c>
      <c r="B13" s="2">
        <v>0.5</v>
      </c>
      <c r="C13" s="2">
        <v>18.600000000000001</v>
      </c>
      <c r="D13" s="2">
        <v>37</v>
      </c>
      <c r="E13" s="2">
        <v>55.3</v>
      </c>
      <c r="F13" s="2">
        <v>73.599999999999994</v>
      </c>
      <c r="G13" s="2">
        <v>91.7</v>
      </c>
      <c r="H13" s="2">
        <v>109.8</v>
      </c>
      <c r="I13" s="2">
        <v>127.8</v>
      </c>
      <c r="J13" s="2">
        <v>145.6</v>
      </c>
      <c r="K13" s="2">
        <v>162.80000000000001</v>
      </c>
      <c r="L13" s="2">
        <v>179.9</v>
      </c>
    </row>
    <row r="14" spans="1:12" x14ac:dyDescent="0.25">
      <c r="A14" s="1" t="s">
        <v>1</v>
      </c>
      <c r="B14" s="2">
        <v>0.5</v>
      </c>
      <c r="C14" s="2">
        <v>-18.100000000000001</v>
      </c>
      <c r="D14" s="2">
        <v>-36.5</v>
      </c>
      <c r="E14" s="2">
        <v>-54.8</v>
      </c>
      <c r="F14" s="2">
        <v>-73.099999999999994</v>
      </c>
      <c r="G14" s="2">
        <v>-91.2</v>
      </c>
      <c r="H14" s="2">
        <v>-109.2</v>
      </c>
      <c r="I14" s="2">
        <v>-127.2</v>
      </c>
      <c r="J14" s="2">
        <v>-145</v>
      </c>
      <c r="K14" s="2">
        <v>-162.1</v>
      </c>
      <c r="L14" s="2">
        <v>-179.2</v>
      </c>
    </row>
    <row r="15" spans="1:12" x14ac:dyDescent="0.25">
      <c r="A15" s="1" t="s">
        <v>4</v>
      </c>
      <c r="B15" s="2">
        <v>-0.7</v>
      </c>
      <c r="C15" s="2">
        <v>18</v>
      </c>
      <c r="D15" s="2">
        <v>36.4</v>
      </c>
      <c r="E15" s="2">
        <v>54.7</v>
      </c>
      <c r="F15" s="2">
        <v>73</v>
      </c>
      <c r="G15" s="2">
        <v>91.2</v>
      </c>
      <c r="H15" s="2">
        <v>109.3</v>
      </c>
      <c r="I15" s="2">
        <v>127.2</v>
      </c>
      <c r="J15" s="2">
        <v>145.1</v>
      </c>
      <c r="K15" s="2">
        <v>162.30000000000001</v>
      </c>
      <c r="L15" s="2">
        <v>179.4</v>
      </c>
    </row>
    <row r="16" spans="1:12" x14ac:dyDescent="0.25">
      <c r="A16" s="1" t="s">
        <v>13</v>
      </c>
      <c r="B16" s="2">
        <f>(B12-B13+B14-B15)/4</f>
        <v>2.4999999999999967E-2</v>
      </c>
      <c r="C16" s="2">
        <f t="shared" ref="C16:E16" si="1">(C12-C13+C14-C15)/4</f>
        <v>-18.399999999999999</v>
      </c>
      <c r="D16" s="2">
        <f t="shared" si="1"/>
        <v>-36.75</v>
      </c>
      <c r="E16" s="2">
        <f t="shared" si="1"/>
        <v>-55.099999999999994</v>
      </c>
      <c r="F16" s="2">
        <f t="shared" ref="F16:L16" si="2">(F12-F13+F14-F15)/4</f>
        <v>-73.424999999999997</v>
      </c>
      <c r="G16" s="2">
        <f t="shared" si="2"/>
        <v>-91.474999999999994</v>
      </c>
      <c r="H16" s="2">
        <f t="shared" si="2"/>
        <v>-109.55</v>
      </c>
      <c r="I16" s="2">
        <f t="shared" si="2"/>
        <v>-127.52499999999999</v>
      </c>
      <c r="J16" s="2">
        <f t="shared" si="2"/>
        <v>-145.32499999999999</v>
      </c>
      <c r="K16" s="2">
        <f t="shared" si="2"/>
        <v>-162.5</v>
      </c>
      <c r="L16" s="2">
        <f t="shared" si="2"/>
        <v>-179.6</v>
      </c>
    </row>
    <row r="17" spans="1:24" x14ac:dyDescent="0.25">
      <c r="A17" s="5" t="s">
        <v>14</v>
      </c>
      <c r="B17" s="2">
        <f>B16*1000/(190.7*4)</f>
        <v>3.2773990561090677E-2</v>
      </c>
      <c r="C17" s="2">
        <f>C16*1000/(173.21*4)</f>
        <v>-26.557358120200909</v>
      </c>
      <c r="D17" s="2">
        <f>D16*1000/(173.21*4)</f>
        <v>-53.042549506379537</v>
      </c>
      <c r="E17" s="2">
        <f t="shared" ref="E17:L17" si="3">E16*1000/(173.21*4)</f>
        <v>-79.527740892558157</v>
      </c>
      <c r="F17" s="2">
        <f t="shared" si="3"/>
        <v>-105.97684891172564</v>
      </c>
      <c r="G17" s="2">
        <f t="shared" si="3"/>
        <v>-132.02903989377057</v>
      </c>
      <c r="H17" s="2">
        <f t="shared" si="3"/>
        <v>-158.11731424282661</v>
      </c>
      <c r="I17" s="2">
        <f t="shared" si="3"/>
        <v>-184.06125512383809</v>
      </c>
      <c r="J17" s="2">
        <f t="shared" si="3"/>
        <v>-209.7526124357716</v>
      </c>
      <c r="K17" s="2">
        <f t="shared" si="3"/>
        <v>-234.54188557242654</v>
      </c>
      <c r="L17" s="2">
        <f t="shared" si="3"/>
        <v>-259.22290860804804</v>
      </c>
    </row>
    <row r="18" spans="1:24" x14ac:dyDescent="0.25">
      <c r="A18" s="10"/>
      <c r="B18" s="10"/>
      <c r="C18" s="10"/>
      <c r="D18" s="10"/>
      <c r="E18" s="10"/>
    </row>
    <row r="19" spans="1:24" x14ac:dyDescent="0.25">
      <c r="A19">
        <v>4</v>
      </c>
    </row>
    <row r="20" spans="1:24" x14ac:dyDescent="0.25">
      <c r="A20" s="3" t="s">
        <v>10</v>
      </c>
      <c r="B20" s="3">
        <v>0</v>
      </c>
      <c r="C20" s="3">
        <v>4</v>
      </c>
      <c r="D20" s="3">
        <v>6</v>
      </c>
      <c r="E20" s="3">
        <v>8</v>
      </c>
      <c r="F20" s="3">
        <v>10</v>
      </c>
      <c r="G20" s="3">
        <v>12</v>
      </c>
      <c r="H20" s="3">
        <v>14</v>
      </c>
      <c r="I20" s="3">
        <v>16</v>
      </c>
      <c r="J20" s="3">
        <v>18</v>
      </c>
      <c r="K20" s="3">
        <v>20</v>
      </c>
      <c r="L20" s="3">
        <v>25</v>
      </c>
      <c r="M20" s="3">
        <v>30</v>
      </c>
      <c r="N20" s="3">
        <v>35</v>
      </c>
      <c r="O20" s="3">
        <v>40</v>
      </c>
      <c r="P20" s="3">
        <v>45</v>
      </c>
      <c r="Q20" s="3">
        <v>47</v>
      </c>
      <c r="R20" s="3">
        <v>49</v>
      </c>
      <c r="S20" s="3">
        <v>51</v>
      </c>
      <c r="T20" s="3">
        <v>53</v>
      </c>
      <c r="U20" s="3">
        <v>55</v>
      </c>
      <c r="V20" s="3">
        <v>57</v>
      </c>
      <c r="W20" s="3">
        <v>59</v>
      </c>
      <c r="X20" s="3">
        <v>60</v>
      </c>
    </row>
    <row r="21" spans="1:24" x14ac:dyDescent="0.25">
      <c r="A21" s="1" t="s">
        <v>11</v>
      </c>
      <c r="B21" s="1">
        <v>-34.6</v>
      </c>
      <c r="C21" s="1">
        <v>-36.299999999999997</v>
      </c>
      <c r="D21" s="1">
        <v>-38.700000000000003</v>
      </c>
      <c r="E21" s="1">
        <v>-42.1</v>
      </c>
      <c r="F21" s="1">
        <v>-47.2</v>
      </c>
      <c r="G21" s="1">
        <v>-69.7</v>
      </c>
      <c r="H21" s="1">
        <v>-89.1</v>
      </c>
      <c r="I21" s="1">
        <v>-103.2</v>
      </c>
      <c r="J21" s="1">
        <v>-106.8</v>
      </c>
      <c r="K21" s="1">
        <v>-107.6</v>
      </c>
      <c r="L21" s="8">
        <v>-107.9</v>
      </c>
      <c r="M21" s="8">
        <v>-108</v>
      </c>
      <c r="N21" s="8">
        <v>-108.2</v>
      </c>
      <c r="O21" s="8">
        <v>-108.1</v>
      </c>
      <c r="P21" s="8">
        <v>-108.2</v>
      </c>
      <c r="Q21" s="8">
        <v>-108.2</v>
      </c>
      <c r="R21" s="8">
        <v>-108.1</v>
      </c>
      <c r="S21" s="8">
        <v>-108.1</v>
      </c>
      <c r="T21" s="8">
        <v>-107</v>
      </c>
      <c r="U21" s="8">
        <v>-98.8</v>
      </c>
      <c r="V21" s="8">
        <v>-80.5</v>
      </c>
      <c r="W21" s="8">
        <v>-63.3</v>
      </c>
      <c r="X21" s="8">
        <v>-63.3</v>
      </c>
    </row>
    <row r="22" spans="1:24" x14ac:dyDescent="0.25">
      <c r="A22" s="12" t="s">
        <v>12</v>
      </c>
      <c r="B22" s="12">
        <f xml:space="preserve"> -B21/(4*190.7)</f>
        <v>4.5359202936549561E-2</v>
      </c>
      <c r="C22" s="12">
        <f t="shared" ref="C22:F22" si="4" xml:space="preserve"> -C21/(4*190.7)</f>
        <v>4.7587834294703722E-2</v>
      </c>
      <c r="D22" s="12">
        <f t="shared" si="4"/>
        <v>5.073413738856844E-2</v>
      </c>
      <c r="E22" s="12">
        <f t="shared" si="4"/>
        <v>5.5191400104876776E-2</v>
      </c>
      <c r="F22" s="12">
        <f t="shared" si="4"/>
        <v>6.1877294179339286E-2</v>
      </c>
      <c r="G22" s="12">
        <f t="shared" ref="G22:K22" si="5" xml:space="preserve"> -G21/(4*190.7)</f>
        <v>9.1373885684320935E-2</v>
      </c>
      <c r="H22" s="12">
        <f t="shared" si="5"/>
        <v>0.11680650235972732</v>
      </c>
      <c r="I22" s="12">
        <f t="shared" si="5"/>
        <v>0.13529103303618251</v>
      </c>
      <c r="J22" s="12">
        <f t="shared" si="5"/>
        <v>0.14001048767697954</v>
      </c>
      <c r="K22" s="12">
        <f t="shared" si="5"/>
        <v>0.14105925537493444</v>
      </c>
      <c r="L22" s="12">
        <f>-L21/(4*190.7)</f>
        <v>0.14145254326166756</v>
      </c>
      <c r="M22" s="12">
        <f t="shared" ref="M22:P22" si="6">-M21/(4*190.7)</f>
        <v>0.1415836392239119</v>
      </c>
      <c r="N22" s="12">
        <f t="shared" si="6"/>
        <v>0.14184583114840063</v>
      </c>
      <c r="O22" s="12">
        <f t="shared" si="6"/>
        <v>0.14171473518615627</v>
      </c>
      <c r="P22" s="12">
        <f t="shared" si="6"/>
        <v>0.14184583114840063</v>
      </c>
      <c r="Q22" s="12">
        <f t="shared" ref="Q22:W22" si="7">-Q21/(4*190.7)</f>
        <v>0.14184583114840063</v>
      </c>
      <c r="R22" s="12">
        <f t="shared" si="7"/>
        <v>0.14171473518615627</v>
      </c>
      <c r="S22" s="12">
        <f t="shared" si="7"/>
        <v>0.14171473518615627</v>
      </c>
      <c r="T22" s="12">
        <f t="shared" si="7"/>
        <v>0.14027267960146828</v>
      </c>
      <c r="U22" s="12">
        <f t="shared" si="7"/>
        <v>0.12952281069743052</v>
      </c>
      <c r="V22" s="12">
        <f t="shared" si="7"/>
        <v>0.10553224960671212</v>
      </c>
      <c r="W22" s="12">
        <f t="shared" si="7"/>
        <v>8.2983744100681697E-2</v>
      </c>
      <c r="X22" s="12">
        <f t="shared" ref="X22" si="8">-X21/(4*190.7)</f>
        <v>8.2983744100681697E-2</v>
      </c>
    </row>
    <row r="30" spans="1:24" x14ac:dyDescent="0.25">
      <c r="A30">
        <v>6</v>
      </c>
    </row>
    <row r="31" spans="1:24" x14ac:dyDescent="0.25">
      <c r="A31" s="3" t="s">
        <v>6</v>
      </c>
      <c r="B31" s="6">
        <v>0</v>
      </c>
      <c r="C31" s="6">
        <v>50</v>
      </c>
      <c r="D31" s="6">
        <v>100</v>
      </c>
      <c r="E31" s="6">
        <v>150</v>
      </c>
      <c r="F31" s="6">
        <v>200</v>
      </c>
      <c r="G31" s="6">
        <v>250</v>
      </c>
      <c r="H31" s="6">
        <v>300</v>
      </c>
      <c r="I31" s="6">
        <v>350</v>
      </c>
      <c r="J31" s="6">
        <v>400</v>
      </c>
      <c r="K31" s="6">
        <v>500</v>
      </c>
      <c r="L31" s="6">
        <v>600</v>
      </c>
      <c r="M31" s="6">
        <v>700</v>
      </c>
      <c r="N31" s="6">
        <v>800</v>
      </c>
      <c r="O31" s="6">
        <v>900</v>
      </c>
      <c r="P31" s="6">
        <v>1000</v>
      </c>
    </row>
    <row r="32" spans="1:24" x14ac:dyDescent="0.25">
      <c r="A32" s="5" t="s">
        <v>7</v>
      </c>
      <c r="B32" s="7">
        <v>0.52249999999999996</v>
      </c>
      <c r="C32" s="7">
        <v>0.53159999999999996</v>
      </c>
      <c r="D32" s="7">
        <v>0.55789999999999995</v>
      </c>
      <c r="E32" s="7">
        <v>0.59799999999999998</v>
      </c>
      <c r="F32" s="7">
        <v>0.65029999999999999</v>
      </c>
      <c r="G32" s="7">
        <v>0.70930000000000004</v>
      </c>
      <c r="H32" s="7">
        <v>0.77149999999999996</v>
      </c>
      <c r="I32" s="7">
        <v>0.86619999999999997</v>
      </c>
      <c r="J32" s="7">
        <v>0.86619999999999997</v>
      </c>
      <c r="K32" s="7">
        <v>0.91949999999999998</v>
      </c>
      <c r="L32" s="7">
        <v>0.96450000000000002</v>
      </c>
      <c r="M32" s="7">
        <v>1.0048999999999999</v>
      </c>
      <c r="N32" s="7">
        <v>1.0427999999999999</v>
      </c>
      <c r="O32" s="7">
        <v>1.081</v>
      </c>
      <c r="P32" s="7">
        <v>1.1185</v>
      </c>
    </row>
    <row r="33" spans="1:16" x14ac:dyDescent="0.25">
      <c r="A33" s="5" t="s">
        <v>8</v>
      </c>
      <c r="B33" s="13">
        <f xml:space="preserve"> -(-0.2601*B31+0.0426)</f>
        <v>-4.2599999999999999E-2</v>
      </c>
      <c r="C33" s="11">
        <f t="shared" ref="C33:H33" si="9" xml:space="preserve"> -(-0.2601*C31+0.0426)</f>
        <v>12.962399999999999</v>
      </c>
      <c r="D33" s="11">
        <f t="shared" si="9"/>
        <v>25.967399999999998</v>
      </c>
      <c r="E33" s="11">
        <f t="shared" si="9"/>
        <v>38.9724</v>
      </c>
      <c r="F33" s="11">
        <f t="shared" si="9"/>
        <v>51.977399999999996</v>
      </c>
      <c r="G33" s="11">
        <f t="shared" si="9"/>
        <v>64.982400000000013</v>
      </c>
      <c r="H33" s="11">
        <f t="shared" si="9"/>
        <v>77.987400000000008</v>
      </c>
      <c r="I33" s="11">
        <f t="shared" ref="I33" si="10" xml:space="preserve"> -(-0.2601*I31+0.0426)</f>
        <v>90.992400000000004</v>
      </c>
      <c r="J33" s="11">
        <f t="shared" ref="J33:P33" si="11" xml:space="preserve"> -(-0.2601*J31+0.0426)</f>
        <v>103.9974</v>
      </c>
      <c r="K33" s="11">
        <f t="shared" si="11"/>
        <v>130.00740000000002</v>
      </c>
      <c r="L33" s="11">
        <f t="shared" si="11"/>
        <v>156.01740000000001</v>
      </c>
      <c r="M33" s="11">
        <f t="shared" si="11"/>
        <v>182.0274</v>
      </c>
      <c r="N33" s="11">
        <f t="shared" si="11"/>
        <v>208.03739999999999</v>
      </c>
      <c r="O33" s="11">
        <f t="shared" si="11"/>
        <v>234.04740000000001</v>
      </c>
      <c r="P33" s="11">
        <f t="shared" si="11"/>
        <v>260.05740000000003</v>
      </c>
    </row>
    <row r="34" spans="1:16" x14ac:dyDescent="0.25">
      <c r="A34" s="5" t="s">
        <v>9</v>
      </c>
      <c r="B34" s="12">
        <f xml:space="preserve"> (B32*1000/1.5-348.3)/348.3</f>
        <v>9.5702938080112016E-5</v>
      </c>
      <c r="C34" s="12">
        <f t="shared" ref="C34:H34" si="12" xml:space="preserve"> (C32*1000/1.5-348.3)/348.3</f>
        <v>1.7513637668676165E-2</v>
      </c>
      <c r="D34" s="12">
        <f t="shared" si="12"/>
        <v>6.7853383098861117E-2</v>
      </c>
      <c r="E34" s="12">
        <f t="shared" si="12"/>
        <v>0.1446071394391808</v>
      </c>
      <c r="F34" s="12">
        <f t="shared" si="12"/>
        <v>0.24471241267106889</v>
      </c>
      <c r="G34" s="12">
        <f t="shared" si="12"/>
        <v>0.35764187960570404</v>
      </c>
      <c r="H34" s="12">
        <f t="shared" si="12"/>
        <v>0.47669633457747157</v>
      </c>
      <c r="I34" s="12">
        <f t="shared" ref="I34" si="13" xml:space="preserve"> (I32*1000/1.5-348.3)/348.3</f>
        <v>0.65795769930136827</v>
      </c>
      <c r="J34" s="12">
        <f t="shared" ref="J34:P34" si="14" xml:space="preserve"> (J32*1000/1.5-348.3)/348.3</f>
        <v>0.65795769930136827</v>
      </c>
      <c r="K34" s="12">
        <f t="shared" si="14"/>
        <v>0.75997703129486072</v>
      </c>
      <c r="L34" s="12">
        <f t="shared" si="14"/>
        <v>0.84610967556703987</v>
      </c>
      <c r="M34" s="12">
        <f t="shared" si="14"/>
        <v>0.92343764953584051</v>
      </c>
      <c r="N34" s="12">
        <f t="shared" si="14"/>
        <v>0.99598047660063138</v>
      </c>
      <c r="O34" s="12">
        <f t="shared" si="14"/>
        <v>1.0690975212939036</v>
      </c>
      <c r="P34" s="12">
        <f t="shared" si="14"/>
        <v>1.1408747248540529</v>
      </c>
    </row>
    <row r="38" spans="1:16" s="14" customFormat="1" x14ac:dyDescent="0.25"/>
    <row r="48" spans="1:16" x14ac:dyDescent="0.25">
      <c r="A48" s="16"/>
      <c r="B48" s="15"/>
      <c r="C48" s="15"/>
      <c r="D48" s="15"/>
      <c r="E48" s="15"/>
      <c r="F48" s="15"/>
    </row>
    <row r="49" spans="1:8" x14ac:dyDescent="0.25">
      <c r="A49" s="3" t="s">
        <v>0</v>
      </c>
      <c r="B49" s="17">
        <v>0</v>
      </c>
      <c r="C49" s="17">
        <v>1</v>
      </c>
      <c r="D49" s="17">
        <v>2</v>
      </c>
      <c r="E49" s="17">
        <v>3</v>
      </c>
      <c r="F49" s="17">
        <v>4</v>
      </c>
      <c r="G49" s="17">
        <v>5</v>
      </c>
      <c r="H49" s="17">
        <v>6</v>
      </c>
    </row>
    <row r="50" spans="1:8" x14ac:dyDescent="0.25">
      <c r="A50" s="1" t="s">
        <v>15</v>
      </c>
      <c r="B50" s="18">
        <v>1.4</v>
      </c>
      <c r="C50" s="18">
        <v>1123</v>
      </c>
      <c r="D50" s="18">
        <v>2258</v>
      </c>
      <c r="E50" s="18">
        <v>3396</v>
      </c>
      <c r="F50" s="18">
        <v>4566</v>
      </c>
      <c r="G50" s="18">
        <v>5750</v>
      </c>
      <c r="H50" s="18">
        <v>6946</v>
      </c>
    </row>
    <row r="77" spans="1:9" x14ac:dyDescent="0.25">
      <c r="A77" s="19" t="s">
        <v>0</v>
      </c>
      <c r="B77" s="20" t="s">
        <v>2</v>
      </c>
      <c r="C77" s="20" t="s">
        <v>3</v>
      </c>
      <c r="D77" s="20" t="s">
        <v>1</v>
      </c>
      <c r="E77" s="20" t="s">
        <v>4</v>
      </c>
      <c r="F77" s="20" t="s">
        <v>5</v>
      </c>
      <c r="G77" s="20"/>
      <c r="H77" s="21" t="s">
        <v>23</v>
      </c>
      <c r="I77" t="s">
        <v>5</v>
      </c>
    </row>
    <row r="78" spans="1:9" x14ac:dyDescent="0.25">
      <c r="A78" s="21">
        <v>2</v>
      </c>
      <c r="B78" s="22">
        <v>-46.1</v>
      </c>
      <c r="C78" s="22">
        <v>46</v>
      </c>
      <c r="D78" s="22">
        <v>-45.7</v>
      </c>
      <c r="E78" s="22">
        <v>45.7</v>
      </c>
      <c r="F78" s="23">
        <f t="shared" ref="F78:F84" si="15" xml:space="preserve"> (B78-C78+D78-E78)/4</f>
        <v>-45.875</v>
      </c>
      <c r="G78" s="23"/>
      <c r="H78" s="21">
        <v>2</v>
      </c>
      <c r="I78">
        <v>-45.875</v>
      </c>
    </row>
    <row r="79" spans="1:9" x14ac:dyDescent="0.25">
      <c r="A79" s="21">
        <v>3</v>
      </c>
      <c r="B79" s="22">
        <v>-68.900000000000006</v>
      </c>
      <c r="C79" s="22">
        <v>68.8</v>
      </c>
      <c r="D79" s="22">
        <v>-68.400000000000006</v>
      </c>
      <c r="E79" s="22">
        <v>68.400000000000006</v>
      </c>
      <c r="F79" s="23">
        <f t="shared" si="15"/>
        <v>-68.625</v>
      </c>
      <c r="G79" s="23"/>
      <c r="H79" s="21">
        <v>3</v>
      </c>
      <c r="I79">
        <v>-68.625</v>
      </c>
    </row>
    <row r="80" spans="1:9" x14ac:dyDescent="0.25">
      <c r="A80" s="21">
        <v>4</v>
      </c>
      <c r="B80" s="22">
        <v>-91.7</v>
      </c>
      <c r="C80" s="22">
        <v>91.6</v>
      </c>
      <c r="D80" s="22">
        <v>-91.1</v>
      </c>
      <c r="E80" s="22">
        <v>91</v>
      </c>
      <c r="F80" s="23">
        <f t="shared" si="15"/>
        <v>-91.35</v>
      </c>
      <c r="G80" s="23"/>
      <c r="H80" s="21">
        <v>4</v>
      </c>
      <c r="I80">
        <v>-91.35</v>
      </c>
    </row>
    <row r="81" spans="1:10" x14ac:dyDescent="0.25">
      <c r="A81" s="21">
        <v>5</v>
      </c>
      <c r="B81" s="22">
        <v>-114.5</v>
      </c>
      <c r="C81" s="22">
        <v>114.2</v>
      </c>
      <c r="D81" s="22">
        <v>-113.7</v>
      </c>
      <c r="E81" s="22">
        <v>113.6</v>
      </c>
      <c r="F81" s="23">
        <f t="shared" si="15"/>
        <v>-114</v>
      </c>
      <c r="G81" s="23"/>
      <c r="H81" s="21">
        <v>5</v>
      </c>
      <c r="I81">
        <v>-114</v>
      </c>
    </row>
    <row r="82" spans="1:10" x14ac:dyDescent="0.25">
      <c r="A82" s="21">
        <v>6</v>
      </c>
      <c r="B82" s="22">
        <v>-137.5</v>
      </c>
      <c r="C82" s="22">
        <v>137.1</v>
      </c>
      <c r="D82" s="22">
        <v>-136.5</v>
      </c>
      <c r="E82" s="22">
        <v>136.30000000000001</v>
      </c>
      <c r="F82" s="23">
        <f t="shared" si="15"/>
        <v>-136.85000000000002</v>
      </c>
      <c r="G82" s="23"/>
      <c r="H82" s="21">
        <v>6</v>
      </c>
      <c r="I82">
        <v>-136.85000000000002</v>
      </c>
    </row>
    <row r="83" spans="1:10" x14ac:dyDescent="0.25">
      <c r="A83" s="21">
        <v>7</v>
      </c>
      <c r="B83" s="22">
        <v>-160.6</v>
      </c>
      <c r="C83" s="22">
        <v>160</v>
      </c>
      <c r="D83" s="22">
        <v>-159.4</v>
      </c>
      <c r="E83" s="22">
        <v>159</v>
      </c>
      <c r="F83" s="23">
        <f t="shared" si="15"/>
        <v>-159.75</v>
      </c>
      <c r="G83" s="23"/>
      <c r="H83" s="21">
        <v>7</v>
      </c>
      <c r="I83">
        <v>-159.75</v>
      </c>
    </row>
    <row r="84" spans="1:10" x14ac:dyDescent="0.25">
      <c r="A84" s="21">
        <v>8</v>
      </c>
      <c r="B84" s="22">
        <v>-183.5</v>
      </c>
      <c r="C84" s="22">
        <v>182.5</v>
      </c>
      <c r="D84" s="22">
        <v>-182.1</v>
      </c>
      <c r="E84" s="22">
        <v>181.6</v>
      </c>
      <c r="F84" s="23">
        <f t="shared" si="15"/>
        <v>-182.42500000000001</v>
      </c>
      <c r="G84" s="23"/>
      <c r="H84" s="21">
        <v>8</v>
      </c>
      <c r="I84">
        <v>-182.42500000000001</v>
      </c>
    </row>
    <row r="90" spans="1:10" x14ac:dyDescent="0.25">
      <c r="A90" s="24" t="s">
        <v>6</v>
      </c>
      <c r="B90" s="1" t="s">
        <v>2</v>
      </c>
      <c r="C90" s="1" t="s">
        <v>3</v>
      </c>
      <c r="D90" s="1" t="s">
        <v>1</v>
      </c>
      <c r="E90" s="1" t="s">
        <v>4</v>
      </c>
      <c r="F90" s="1" t="s">
        <v>13</v>
      </c>
      <c r="G90" s="5" t="s">
        <v>8</v>
      </c>
      <c r="I90" t="s">
        <v>22</v>
      </c>
      <c r="J90" t="s">
        <v>17</v>
      </c>
    </row>
    <row r="91" spans="1:10" x14ac:dyDescent="0.25">
      <c r="A91" s="24">
        <v>0</v>
      </c>
      <c r="B91" s="2">
        <v>-0.6</v>
      </c>
      <c r="C91" s="2">
        <v>0.5</v>
      </c>
      <c r="D91" s="2">
        <v>0.5</v>
      </c>
      <c r="E91" s="2">
        <v>-0.7</v>
      </c>
      <c r="F91" s="2">
        <f t="shared" ref="F91:F101" si="16">(B91-C91+D91-E91)/4</f>
        <v>2.4999999999999967E-2</v>
      </c>
      <c r="G91" s="2">
        <f>F91*1000/(173.21*4)</f>
        <v>3.6083367011142495E-2</v>
      </c>
      <c r="I91" s="24">
        <v>0</v>
      </c>
      <c r="J91" s="25">
        <v>3.6083367011142495E-2</v>
      </c>
    </row>
    <row r="92" spans="1:10" x14ac:dyDescent="0.25">
      <c r="A92" s="24">
        <v>100</v>
      </c>
      <c r="B92" s="2">
        <v>-18.899999999999999</v>
      </c>
      <c r="C92" s="2">
        <v>18.600000000000001</v>
      </c>
      <c r="D92" s="2">
        <v>-18.100000000000001</v>
      </c>
      <c r="E92" s="2">
        <v>18</v>
      </c>
      <c r="F92" s="2">
        <f t="shared" si="16"/>
        <v>-18.399999999999999</v>
      </c>
      <c r="G92" s="2">
        <f t="shared" ref="G92:G101" si="17">F92*1000/(173.21*4)</f>
        <v>-26.557358120200909</v>
      </c>
      <c r="I92" s="24">
        <v>100</v>
      </c>
      <c r="J92" s="25">
        <v>26.557358120200899</v>
      </c>
    </row>
    <row r="93" spans="1:10" x14ac:dyDescent="0.25">
      <c r="A93" s="24">
        <v>200</v>
      </c>
      <c r="B93" s="2">
        <v>-37.1</v>
      </c>
      <c r="C93" s="2">
        <v>37</v>
      </c>
      <c r="D93" s="2">
        <v>-36.5</v>
      </c>
      <c r="E93" s="2">
        <v>36.4</v>
      </c>
      <c r="F93" s="2">
        <f t="shared" si="16"/>
        <v>-36.75</v>
      </c>
      <c r="G93" s="2">
        <f t="shared" si="17"/>
        <v>-53.042549506379537</v>
      </c>
      <c r="I93" s="24">
        <v>200</v>
      </c>
      <c r="J93" s="25">
        <v>53.042549506379501</v>
      </c>
    </row>
    <row r="94" spans="1:10" x14ac:dyDescent="0.25">
      <c r="A94" s="24">
        <v>300</v>
      </c>
      <c r="B94" s="2">
        <v>-55.6</v>
      </c>
      <c r="C94" s="2">
        <v>55.3</v>
      </c>
      <c r="D94" s="2">
        <v>-54.8</v>
      </c>
      <c r="E94" s="2">
        <v>54.7</v>
      </c>
      <c r="F94" s="2">
        <f t="shared" si="16"/>
        <v>-55.099999999999994</v>
      </c>
      <c r="G94" s="2">
        <f t="shared" si="17"/>
        <v>-79.527740892558157</v>
      </c>
      <c r="I94" s="24">
        <v>300</v>
      </c>
      <c r="J94" s="25">
        <v>79.527740892558199</v>
      </c>
    </row>
    <row r="95" spans="1:10" x14ac:dyDescent="0.25">
      <c r="A95" s="24">
        <v>400</v>
      </c>
      <c r="B95" s="2">
        <v>-74</v>
      </c>
      <c r="C95" s="2">
        <v>73.599999999999994</v>
      </c>
      <c r="D95" s="2">
        <v>-73.099999999999994</v>
      </c>
      <c r="E95" s="2">
        <v>73</v>
      </c>
      <c r="F95" s="2">
        <f t="shared" si="16"/>
        <v>-73.424999999999997</v>
      </c>
      <c r="G95" s="2">
        <f t="shared" si="17"/>
        <v>-105.97684891172564</v>
      </c>
      <c r="I95" s="24">
        <v>400</v>
      </c>
      <c r="J95" s="25">
        <v>105.97684891172599</v>
      </c>
    </row>
    <row r="96" spans="1:10" x14ac:dyDescent="0.25">
      <c r="A96" s="24">
        <v>500</v>
      </c>
      <c r="B96" s="2">
        <v>-91.8</v>
      </c>
      <c r="C96" s="2">
        <v>91.7</v>
      </c>
      <c r="D96" s="2">
        <v>-91.2</v>
      </c>
      <c r="E96" s="2">
        <v>91.2</v>
      </c>
      <c r="F96" s="2">
        <f t="shared" si="16"/>
        <v>-91.474999999999994</v>
      </c>
      <c r="G96" s="2">
        <f t="shared" si="17"/>
        <v>-132.02903989377057</v>
      </c>
      <c r="I96" s="24">
        <v>500</v>
      </c>
      <c r="J96" s="25">
        <v>132.029039893771</v>
      </c>
    </row>
    <row r="97" spans="1:11" x14ac:dyDescent="0.25">
      <c r="A97" s="24">
        <v>600</v>
      </c>
      <c r="B97" s="2">
        <v>-109.9</v>
      </c>
      <c r="C97" s="2">
        <v>109.8</v>
      </c>
      <c r="D97" s="2">
        <v>-109.2</v>
      </c>
      <c r="E97" s="2">
        <v>109.3</v>
      </c>
      <c r="F97" s="2">
        <f t="shared" si="16"/>
        <v>-109.55</v>
      </c>
      <c r="G97" s="2">
        <f t="shared" si="17"/>
        <v>-158.11731424282661</v>
      </c>
      <c r="I97" s="24">
        <v>600</v>
      </c>
      <c r="J97" s="25">
        <v>158.11731424282701</v>
      </c>
    </row>
    <row r="98" spans="1:11" x14ac:dyDescent="0.25">
      <c r="A98" s="24">
        <v>700</v>
      </c>
      <c r="B98" s="2">
        <v>-127.9</v>
      </c>
      <c r="C98" s="2">
        <v>127.8</v>
      </c>
      <c r="D98" s="2">
        <v>-127.2</v>
      </c>
      <c r="E98" s="2">
        <v>127.2</v>
      </c>
      <c r="F98" s="2">
        <f t="shared" si="16"/>
        <v>-127.52499999999999</v>
      </c>
      <c r="G98" s="2">
        <f t="shared" si="17"/>
        <v>-184.06125512383809</v>
      </c>
      <c r="I98" s="24">
        <v>700</v>
      </c>
      <c r="J98" s="25">
        <v>184.06125512383801</v>
      </c>
    </row>
    <row r="99" spans="1:11" x14ac:dyDescent="0.25">
      <c r="A99" s="24">
        <v>800</v>
      </c>
      <c r="B99" s="2">
        <v>-145.6</v>
      </c>
      <c r="C99" s="2">
        <v>145.6</v>
      </c>
      <c r="D99" s="2">
        <v>-145</v>
      </c>
      <c r="E99" s="2">
        <v>145.1</v>
      </c>
      <c r="F99" s="2">
        <f t="shared" si="16"/>
        <v>-145.32499999999999</v>
      </c>
      <c r="G99" s="2">
        <f t="shared" si="17"/>
        <v>-209.7526124357716</v>
      </c>
      <c r="I99" s="24">
        <v>800</v>
      </c>
      <c r="J99" s="25">
        <v>209.75261243577199</v>
      </c>
    </row>
    <row r="100" spans="1:11" x14ac:dyDescent="0.25">
      <c r="A100" s="24">
        <v>900</v>
      </c>
      <c r="B100" s="2">
        <v>-162.80000000000001</v>
      </c>
      <c r="C100" s="2">
        <v>162.80000000000001</v>
      </c>
      <c r="D100" s="2">
        <v>-162.1</v>
      </c>
      <c r="E100" s="2">
        <v>162.30000000000001</v>
      </c>
      <c r="F100" s="2">
        <f t="shared" si="16"/>
        <v>-162.5</v>
      </c>
      <c r="G100" s="2">
        <f t="shared" si="17"/>
        <v>-234.54188557242654</v>
      </c>
      <c r="I100" s="24">
        <v>900</v>
      </c>
      <c r="J100" s="25">
        <v>234.54188557242699</v>
      </c>
    </row>
    <row r="101" spans="1:11" x14ac:dyDescent="0.25">
      <c r="A101" s="24">
        <v>1000</v>
      </c>
      <c r="B101" s="2">
        <v>-179.9</v>
      </c>
      <c r="C101" s="2">
        <v>179.9</v>
      </c>
      <c r="D101" s="2">
        <v>-179.2</v>
      </c>
      <c r="E101" s="2">
        <v>179.4</v>
      </c>
      <c r="F101" s="2">
        <f t="shared" si="16"/>
        <v>-179.6</v>
      </c>
      <c r="G101" s="2">
        <f t="shared" si="17"/>
        <v>-259.22290860804804</v>
      </c>
      <c r="I101" s="24">
        <v>1000</v>
      </c>
      <c r="J101" s="25">
        <v>259.22290860804799</v>
      </c>
    </row>
    <row r="108" spans="1:11" x14ac:dyDescent="0.25">
      <c r="A108" s="24" t="s">
        <v>10</v>
      </c>
      <c r="B108" s="1" t="s">
        <v>16</v>
      </c>
      <c r="C108" s="1" t="s">
        <v>18</v>
      </c>
      <c r="D108" s="1" t="s">
        <v>19</v>
      </c>
      <c r="E108" s="1" t="s">
        <v>20</v>
      </c>
      <c r="F108" s="1" t="s">
        <v>5</v>
      </c>
      <c r="G108" s="1" t="s">
        <v>17</v>
      </c>
      <c r="H108" s="1" t="s">
        <v>17</v>
      </c>
      <c r="J108" t="s">
        <v>21</v>
      </c>
      <c r="K108" t="s">
        <v>17</v>
      </c>
    </row>
    <row r="109" spans="1:11" x14ac:dyDescent="0.25">
      <c r="A109" s="29">
        <v>0</v>
      </c>
      <c r="B109" s="8">
        <v>-23.8</v>
      </c>
      <c r="C109" s="8">
        <v>23.6</v>
      </c>
      <c r="D109" s="8">
        <v>-23.2</v>
      </c>
      <c r="E109" s="8">
        <v>23</v>
      </c>
      <c r="F109" s="8">
        <f>(B109-C109+D109-E109)/4</f>
        <v>-23.400000000000002</v>
      </c>
      <c r="G109" s="8">
        <f>F109*1000/(173.21*4)</f>
        <v>-33.774031522429425</v>
      </c>
      <c r="H109" s="8">
        <f>ABS(G109)</f>
        <v>33.774031522429425</v>
      </c>
      <c r="J109" s="29">
        <v>0</v>
      </c>
      <c r="K109" s="26">
        <v>33.774031522429425</v>
      </c>
    </row>
    <row r="110" spans="1:11" x14ac:dyDescent="0.25">
      <c r="A110" s="29">
        <v>4</v>
      </c>
      <c r="B110" s="8">
        <v>-28.9</v>
      </c>
      <c r="C110" s="8">
        <v>28.7</v>
      </c>
      <c r="D110" s="8">
        <v>-28.3</v>
      </c>
      <c r="E110" s="8">
        <v>28.1</v>
      </c>
      <c r="F110" s="8">
        <f t="shared" ref="F110:F130" si="18">(B110-C110+D110-E110)/4</f>
        <v>-28.5</v>
      </c>
      <c r="G110" s="8">
        <f t="shared" ref="G110:G130" si="19">F110*1000/(173.21*4)</f>
        <v>-41.135038392702498</v>
      </c>
      <c r="H110" s="8">
        <f t="shared" ref="H110:H130" si="20">ABS(G110)</f>
        <v>41.135038392702498</v>
      </c>
      <c r="J110" s="29">
        <v>4</v>
      </c>
      <c r="K110" s="26">
        <v>41.135038392702498</v>
      </c>
    </row>
    <row r="111" spans="1:11" x14ac:dyDescent="0.25">
      <c r="A111" s="29">
        <v>6</v>
      </c>
      <c r="B111" s="8">
        <v>-33.6</v>
      </c>
      <c r="C111" s="8">
        <v>33.4</v>
      </c>
      <c r="D111" s="8">
        <v>-33</v>
      </c>
      <c r="E111" s="8">
        <v>32.799999999999997</v>
      </c>
      <c r="F111" s="8">
        <f t="shared" si="18"/>
        <v>-33.200000000000003</v>
      </c>
      <c r="G111" s="8">
        <f t="shared" si="19"/>
        <v>-47.918711390797299</v>
      </c>
      <c r="H111" s="8">
        <f t="shared" si="20"/>
        <v>47.918711390797299</v>
      </c>
      <c r="J111" s="29">
        <v>6</v>
      </c>
      <c r="K111" s="26">
        <v>47.918711390797299</v>
      </c>
    </row>
    <row r="112" spans="1:11" x14ac:dyDescent="0.25">
      <c r="A112" s="29">
        <v>8</v>
      </c>
      <c r="B112" s="8">
        <v>-41.4</v>
      </c>
      <c r="C112" s="8">
        <v>41.2</v>
      </c>
      <c r="D112" s="8">
        <v>-40.700000000000003</v>
      </c>
      <c r="E112" s="8">
        <v>40.6</v>
      </c>
      <c r="F112" s="8">
        <f t="shared" si="18"/>
        <v>-40.975000000000001</v>
      </c>
      <c r="G112" s="8">
        <f t="shared" si="19"/>
        <v>-59.140638531262624</v>
      </c>
      <c r="H112" s="8">
        <f t="shared" si="20"/>
        <v>59.140638531262624</v>
      </c>
      <c r="J112" s="29">
        <v>8</v>
      </c>
      <c r="K112" s="26">
        <v>59.140638531262624</v>
      </c>
    </row>
    <row r="113" spans="1:11" x14ac:dyDescent="0.25">
      <c r="A113" s="29">
        <v>10</v>
      </c>
      <c r="B113" s="8">
        <v>-54.3</v>
      </c>
      <c r="C113" s="8">
        <v>54.2</v>
      </c>
      <c r="D113" s="8">
        <v>-53.7</v>
      </c>
      <c r="E113" s="8">
        <v>53.6</v>
      </c>
      <c r="F113" s="8">
        <f t="shared" si="18"/>
        <v>-53.949999999999996</v>
      </c>
      <c r="G113" s="8">
        <f t="shared" si="19"/>
        <v>-77.867906010045601</v>
      </c>
      <c r="H113" s="8">
        <f t="shared" si="20"/>
        <v>77.867906010045601</v>
      </c>
      <c r="J113" s="29">
        <v>10</v>
      </c>
      <c r="K113" s="26">
        <v>77.867906010045601</v>
      </c>
    </row>
    <row r="114" spans="1:11" x14ac:dyDescent="0.25">
      <c r="A114" s="29">
        <v>12</v>
      </c>
      <c r="B114" s="8">
        <v>-69.900000000000006</v>
      </c>
      <c r="C114" s="8">
        <v>69.900000000000006</v>
      </c>
      <c r="D114" s="8">
        <v>-69.400000000000006</v>
      </c>
      <c r="E114" s="8">
        <v>69.400000000000006</v>
      </c>
      <c r="F114" s="8">
        <f t="shared" si="18"/>
        <v>-69.650000000000006</v>
      </c>
      <c r="G114" s="8">
        <f t="shared" si="19"/>
        <v>-100.52826049304312</v>
      </c>
      <c r="H114" s="8">
        <f t="shared" si="20"/>
        <v>100.52826049304312</v>
      </c>
      <c r="J114" s="29">
        <v>12</v>
      </c>
      <c r="K114" s="26">
        <v>100.52826049304312</v>
      </c>
    </row>
    <row r="115" spans="1:11" x14ac:dyDescent="0.25">
      <c r="A115" s="29">
        <v>14</v>
      </c>
      <c r="B115" s="8">
        <v>-85.1</v>
      </c>
      <c r="C115" s="8">
        <v>85</v>
      </c>
      <c r="D115" s="8">
        <v>-84.5</v>
      </c>
      <c r="E115" s="8">
        <v>84.5</v>
      </c>
      <c r="F115" s="8">
        <f t="shared" si="18"/>
        <v>-84.775000000000006</v>
      </c>
      <c r="G115" s="8">
        <f t="shared" si="19"/>
        <v>-122.35869753478435</v>
      </c>
      <c r="H115" s="8">
        <f t="shared" si="20"/>
        <v>122.35869753478435</v>
      </c>
      <c r="J115" s="29">
        <v>14</v>
      </c>
      <c r="K115" s="26">
        <v>122.35869753478435</v>
      </c>
    </row>
    <row r="116" spans="1:11" x14ac:dyDescent="0.25">
      <c r="A116" s="29">
        <v>16</v>
      </c>
      <c r="B116" s="8">
        <v>-89.3</v>
      </c>
      <c r="C116" s="8">
        <v>89.2</v>
      </c>
      <c r="D116" s="8">
        <v>-88.7</v>
      </c>
      <c r="E116" s="8">
        <v>88.7</v>
      </c>
      <c r="F116" s="8">
        <f t="shared" si="18"/>
        <v>-88.974999999999994</v>
      </c>
      <c r="G116" s="8">
        <f t="shared" si="19"/>
        <v>-128.4207031926563</v>
      </c>
      <c r="H116" s="8">
        <f t="shared" si="20"/>
        <v>128.4207031926563</v>
      </c>
      <c r="J116" s="29">
        <v>16</v>
      </c>
      <c r="K116" s="26">
        <v>128.4207031926563</v>
      </c>
    </row>
    <row r="117" spans="1:11" x14ac:dyDescent="0.25">
      <c r="A117" s="29">
        <v>18</v>
      </c>
      <c r="B117" s="8">
        <v>-90.8</v>
      </c>
      <c r="C117" s="8">
        <v>90.7</v>
      </c>
      <c r="D117" s="8">
        <v>-90.2</v>
      </c>
      <c r="E117" s="8">
        <v>90.1</v>
      </c>
      <c r="F117" s="8">
        <f t="shared" si="18"/>
        <v>-90.449999999999989</v>
      </c>
      <c r="G117" s="8">
        <f t="shared" si="19"/>
        <v>-130.5496218463137</v>
      </c>
      <c r="H117" s="8">
        <f t="shared" si="20"/>
        <v>130.5496218463137</v>
      </c>
      <c r="J117" s="29">
        <v>18</v>
      </c>
      <c r="K117" s="26">
        <v>130.5496218463137</v>
      </c>
    </row>
    <row r="118" spans="1:11" x14ac:dyDescent="0.25">
      <c r="A118" s="29">
        <v>20</v>
      </c>
      <c r="B118" s="8">
        <v>-91</v>
      </c>
      <c r="C118" s="8">
        <v>90.9</v>
      </c>
      <c r="D118" s="8">
        <v>-90.4</v>
      </c>
      <c r="E118" s="8">
        <v>90.4</v>
      </c>
      <c r="F118" s="8">
        <f t="shared" si="18"/>
        <v>-90.675000000000011</v>
      </c>
      <c r="G118" s="8">
        <f t="shared" si="19"/>
        <v>-130.87437214941403</v>
      </c>
      <c r="H118" s="8">
        <f t="shared" si="20"/>
        <v>130.87437214941403</v>
      </c>
      <c r="J118" s="29">
        <v>20</v>
      </c>
      <c r="K118" s="26">
        <v>130.87437214941403</v>
      </c>
    </row>
    <row r="119" spans="1:11" x14ac:dyDescent="0.25">
      <c r="A119" s="29">
        <v>25</v>
      </c>
      <c r="B119" s="8">
        <v>-91.2</v>
      </c>
      <c r="C119" s="8">
        <v>91.1</v>
      </c>
      <c r="D119" s="8">
        <v>-90.6</v>
      </c>
      <c r="E119" s="8">
        <v>90.5</v>
      </c>
      <c r="F119" s="8">
        <f t="shared" si="18"/>
        <v>-90.85</v>
      </c>
      <c r="G119" s="8">
        <f t="shared" si="19"/>
        <v>-131.12695571849198</v>
      </c>
      <c r="H119" s="8">
        <f t="shared" si="20"/>
        <v>131.12695571849198</v>
      </c>
      <c r="J119" s="29">
        <v>25</v>
      </c>
      <c r="K119" s="26">
        <v>131.12695571849198</v>
      </c>
    </row>
    <row r="120" spans="1:11" x14ac:dyDescent="0.25">
      <c r="A120" s="29">
        <v>30</v>
      </c>
      <c r="B120" s="8">
        <v>-91.3</v>
      </c>
      <c r="C120" s="8">
        <v>91.2</v>
      </c>
      <c r="D120" s="8">
        <v>-90.7</v>
      </c>
      <c r="E120" s="8">
        <v>90.7</v>
      </c>
      <c r="F120" s="8">
        <f t="shared" si="18"/>
        <v>-90.974999999999994</v>
      </c>
      <c r="G120" s="8">
        <f t="shared" si="19"/>
        <v>-131.30737255354771</v>
      </c>
      <c r="H120" s="8">
        <f t="shared" si="20"/>
        <v>131.30737255354771</v>
      </c>
      <c r="J120" s="29">
        <v>30</v>
      </c>
      <c r="K120" s="26">
        <v>131.30737255354771</v>
      </c>
    </row>
    <row r="121" spans="1:11" x14ac:dyDescent="0.25">
      <c r="A121" s="29">
        <v>40</v>
      </c>
      <c r="B121" s="8">
        <v>-91.6</v>
      </c>
      <c r="C121" s="8">
        <v>91.5</v>
      </c>
      <c r="D121" s="8">
        <v>-91</v>
      </c>
      <c r="E121" s="8">
        <v>90.9</v>
      </c>
      <c r="F121" s="8">
        <f t="shared" si="18"/>
        <v>-91.25</v>
      </c>
      <c r="G121" s="8">
        <f t="shared" si="19"/>
        <v>-131.70428959067027</v>
      </c>
      <c r="H121" s="8">
        <f t="shared" si="20"/>
        <v>131.70428959067027</v>
      </c>
      <c r="J121" s="29">
        <v>40</v>
      </c>
      <c r="K121" s="26">
        <v>131.70428959067027</v>
      </c>
    </row>
    <row r="122" spans="1:11" x14ac:dyDescent="0.25">
      <c r="A122" s="29">
        <v>45</v>
      </c>
      <c r="B122" s="8">
        <v>-91.7</v>
      </c>
      <c r="C122" s="8">
        <v>91.6</v>
      </c>
      <c r="D122" s="8">
        <v>-91.1</v>
      </c>
      <c r="E122" s="8">
        <v>91</v>
      </c>
      <c r="F122" s="8">
        <f t="shared" si="18"/>
        <v>-91.35</v>
      </c>
      <c r="G122" s="8">
        <f t="shared" si="19"/>
        <v>-131.84862305871485</v>
      </c>
      <c r="H122" s="8">
        <f t="shared" si="20"/>
        <v>131.84862305871485</v>
      </c>
      <c r="J122" s="29">
        <v>45</v>
      </c>
      <c r="K122" s="26">
        <v>131.84862305871485</v>
      </c>
    </row>
    <row r="123" spans="1:11" x14ac:dyDescent="0.25">
      <c r="A123" s="29">
        <v>47</v>
      </c>
      <c r="B123" s="28">
        <v>-91.6</v>
      </c>
      <c r="C123" s="8">
        <v>91.4</v>
      </c>
      <c r="D123" s="8">
        <v>-90.9</v>
      </c>
      <c r="E123" s="8">
        <v>90.9</v>
      </c>
      <c r="F123" s="8">
        <f t="shared" si="18"/>
        <v>-91.199999999999989</v>
      </c>
      <c r="G123" s="8">
        <f t="shared" si="19"/>
        <v>-131.63212285664798</v>
      </c>
      <c r="H123" s="8">
        <f t="shared" si="20"/>
        <v>131.63212285664798</v>
      </c>
      <c r="J123" s="29">
        <v>47</v>
      </c>
      <c r="K123" s="26">
        <v>131.63212285664798</v>
      </c>
    </row>
    <row r="124" spans="1:11" x14ac:dyDescent="0.25">
      <c r="A124" s="29">
        <v>49</v>
      </c>
      <c r="B124" s="8">
        <v>-90.4</v>
      </c>
      <c r="C124" s="8">
        <v>90.3</v>
      </c>
      <c r="D124" s="8">
        <v>-89.8</v>
      </c>
      <c r="E124" s="8">
        <v>89.8</v>
      </c>
      <c r="F124" s="8">
        <f t="shared" si="18"/>
        <v>-90.075000000000003</v>
      </c>
      <c r="G124" s="8">
        <f t="shared" si="19"/>
        <v>-130.00837134114659</v>
      </c>
      <c r="H124" s="8">
        <f t="shared" si="20"/>
        <v>130.00837134114659</v>
      </c>
      <c r="J124" s="29">
        <v>49</v>
      </c>
      <c r="K124" s="26">
        <v>130.00837134114659</v>
      </c>
    </row>
    <row r="125" spans="1:11" x14ac:dyDescent="0.25">
      <c r="A125" s="29">
        <v>51</v>
      </c>
      <c r="B125" s="8">
        <v>-85.5</v>
      </c>
      <c r="C125" s="8">
        <v>85.4</v>
      </c>
      <c r="D125" s="8">
        <v>-84.9</v>
      </c>
      <c r="E125" s="8">
        <v>84.8</v>
      </c>
      <c r="F125" s="8">
        <f t="shared" si="18"/>
        <v>-85.15</v>
      </c>
      <c r="G125" s="8">
        <f t="shared" si="19"/>
        <v>-122.8999480399515</v>
      </c>
      <c r="H125" s="8">
        <f t="shared" si="20"/>
        <v>122.8999480399515</v>
      </c>
      <c r="J125" s="29">
        <v>51</v>
      </c>
      <c r="K125" s="26">
        <v>122.8999480399515</v>
      </c>
    </row>
    <row r="126" spans="1:11" x14ac:dyDescent="0.25">
      <c r="A126" s="29">
        <v>53</v>
      </c>
      <c r="B126" s="8">
        <v>-73.3</v>
      </c>
      <c r="C126" s="8">
        <v>73.3</v>
      </c>
      <c r="D126" s="8">
        <v>-72.8</v>
      </c>
      <c r="E126" s="8">
        <v>72.599999999999994</v>
      </c>
      <c r="F126" s="8">
        <f t="shared" si="18"/>
        <v>-73</v>
      </c>
      <c r="G126" s="8">
        <f t="shared" si="19"/>
        <v>-105.36343167253622</v>
      </c>
      <c r="H126" s="8">
        <f t="shared" si="20"/>
        <v>105.36343167253622</v>
      </c>
      <c r="J126" s="29">
        <v>53</v>
      </c>
      <c r="K126" s="26">
        <v>105.36343167253622</v>
      </c>
    </row>
    <row r="127" spans="1:11" x14ac:dyDescent="0.25">
      <c r="A127" s="29">
        <v>55</v>
      </c>
      <c r="B127" s="8">
        <v>-55.5</v>
      </c>
      <c r="C127" s="8">
        <v>55.3</v>
      </c>
      <c r="D127" s="8">
        <v>-54.8</v>
      </c>
      <c r="E127" s="8">
        <v>54.6</v>
      </c>
      <c r="F127" s="8">
        <f t="shared" si="18"/>
        <v>-55.05</v>
      </c>
      <c r="G127" s="8">
        <f t="shared" si="19"/>
        <v>-79.455574158535882</v>
      </c>
      <c r="H127" s="8">
        <f t="shared" si="20"/>
        <v>79.455574158535882</v>
      </c>
      <c r="J127" s="29">
        <v>55</v>
      </c>
      <c r="K127" s="26">
        <v>79.455574158535882</v>
      </c>
    </row>
    <row r="128" spans="1:11" x14ac:dyDescent="0.25">
      <c r="A128" s="29">
        <v>57</v>
      </c>
      <c r="B128" s="8">
        <v>-42.1</v>
      </c>
      <c r="C128" s="8">
        <v>42</v>
      </c>
      <c r="D128" s="8">
        <v>-41.5</v>
      </c>
      <c r="E128" s="8">
        <v>41.4</v>
      </c>
      <c r="F128" s="8">
        <f t="shared" si="18"/>
        <v>-41.75</v>
      </c>
      <c r="G128" s="8">
        <f t="shared" si="19"/>
        <v>-60.259222908608045</v>
      </c>
      <c r="H128" s="8">
        <f t="shared" si="20"/>
        <v>60.259222908608045</v>
      </c>
      <c r="J128" s="29">
        <v>57</v>
      </c>
      <c r="K128" s="26">
        <v>60.259222908608045</v>
      </c>
    </row>
    <row r="129" spans="1:11" x14ac:dyDescent="0.25">
      <c r="A129" s="29">
        <v>59</v>
      </c>
      <c r="B129" s="8">
        <v>-34.6</v>
      </c>
      <c r="C129" s="8">
        <v>34.4</v>
      </c>
      <c r="D129" s="8">
        <v>-34</v>
      </c>
      <c r="E129" s="8">
        <v>33.799999999999997</v>
      </c>
      <c r="F129" s="8">
        <f t="shared" si="18"/>
        <v>-34.200000000000003</v>
      </c>
      <c r="G129" s="8">
        <f t="shared" si="19"/>
        <v>-49.362046071243</v>
      </c>
      <c r="H129" s="8">
        <f t="shared" si="20"/>
        <v>49.362046071243</v>
      </c>
      <c r="J129" s="29">
        <v>59</v>
      </c>
      <c r="K129" s="26">
        <v>49.362046071243</v>
      </c>
    </row>
    <row r="130" spans="1:11" x14ac:dyDescent="0.25">
      <c r="A130" s="29">
        <v>60</v>
      </c>
      <c r="B130" s="8">
        <v>-31.7</v>
      </c>
      <c r="C130" s="8">
        <v>31.5</v>
      </c>
      <c r="D130" s="8">
        <v>-31.1</v>
      </c>
      <c r="E130" s="8">
        <v>30.9</v>
      </c>
      <c r="F130" s="8">
        <f t="shared" si="18"/>
        <v>-31.300000000000004</v>
      </c>
      <c r="G130" s="8">
        <f t="shared" si="19"/>
        <v>-45.176375497950467</v>
      </c>
      <c r="H130" s="8">
        <f t="shared" si="20"/>
        <v>45.176375497950467</v>
      </c>
      <c r="J130" s="29">
        <v>60</v>
      </c>
      <c r="K130" s="26">
        <v>45.176375497950467</v>
      </c>
    </row>
    <row r="131" spans="1:11" x14ac:dyDescent="0.25">
      <c r="B131" s="27"/>
      <c r="K131" s="26">
        <f>AVERAGE(K117:K124)</f>
        <v>131.1314661393684</v>
      </c>
    </row>
    <row r="135" spans="1:11" x14ac:dyDescent="0.25">
      <c r="A135">
        <v>2</v>
      </c>
      <c r="B135">
        <v>1.4810000000000001</v>
      </c>
    </row>
    <row r="136" spans="1:11" x14ac:dyDescent="0.25">
      <c r="A136">
        <v>3</v>
      </c>
      <c r="B136">
        <v>2.2360000000000002</v>
      </c>
    </row>
    <row r="137" spans="1:11" x14ac:dyDescent="0.25">
      <c r="A137">
        <v>4</v>
      </c>
      <c r="B137">
        <v>2.9910000000000001</v>
      </c>
    </row>
    <row r="138" spans="1:11" x14ac:dyDescent="0.25">
      <c r="A138">
        <v>5</v>
      </c>
      <c r="B138">
        <v>3.7610000000000001</v>
      </c>
    </row>
    <row r="139" spans="1:11" x14ac:dyDescent="0.25">
      <c r="A139">
        <v>6</v>
      </c>
      <c r="B139">
        <v>4.55</v>
      </c>
    </row>
    <row r="140" spans="1:11" x14ac:dyDescent="0.25">
      <c r="A140">
        <v>7</v>
      </c>
      <c r="B140">
        <v>5.3650000000000002</v>
      </c>
    </row>
    <row r="145" spans="1:10" x14ac:dyDescent="0.25">
      <c r="A145" s="24" t="s">
        <v>6</v>
      </c>
      <c r="B145" s="5" t="s">
        <v>7</v>
      </c>
      <c r="C145" s="5" t="s">
        <v>8</v>
      </c>
      <c r="D145" s="5" t="s">
        <v>24</v>
      </c>
      <c r="E145" s="1" t="s">
        <v>25</v>
      </c>
      <c r="F145" s="5" t="s">
        <v>9</v>
      </c>
    </row>
    <row r="146" spans="1:10" x14ac:dyDescent="0.25">
      <c r="A146" s="30">
        <v>0</v>
      </c>
      <c r="B146" s="7">
        <v>0.41760000000000003</v>
      </c>
      <c r="C146" s="13">
        <f xml:space="preserve"> (0.2599*A146+1.2055)</f>
        <v>1.2055</v>
      </c>
      <c r="D146" s="12">
        <f>B146/1.5*1000</f>
        <v>278.40000000000003</v>
      </c>
      <c r="E146" s="31">
        <f>D146-D146</f>
        <v>0</v>
      </c>
      <c r="F146" s="7">
        <f>E146/278.4</f>
        <v>0</v>
      </c>
      <c r="I146" s="13">
        <v>1.2055</v>
      </c>
      <c r="J146" s="7">
        <v>0</v>
      </c>
    </row>
    <row r="147" spans="1:10" x14ac:dyDescent="0.25">
      <c r="A147" s="30">
        <v>50</v>
      </c>
      <c r="B147" s="7">
        <v>0.42120000000000002</v>
      </c>
      <c r="C147" s="13">
        <f t="shared" ref="C147:C160" si="21" xml:space="preserve"> (0.2599*A147+1.2055)</f>
        <v>14.200500000000002</v>
      </c>
      <c r="D147" s="12">
        <f t="shared" ref="D147:D160" si="22">B147/1.5*1000</f>
        <v>280.8</v>
      </c>
      <c r="E147" s="31">
        <f>D147-D146</f>
        <v>2.3999999999999773</v>
      </c>
      <c r="F147" s="7">
        <f t="shared" ref="F147:F160" si="23">E147/278.4</f>
        <v>8.6206896551723321E-3</v>
      </c>
      <c r="I147" s="13">
        <v>14.200500000000002</v>
      </c>
      <c r="J147" s="7">
        <v>8.6206896551723321E-3</v>
      </c>
    </row>
    <row r="148" spans="1:10" x14ac:dyDescent="0.25">
      <c r="A148" s="30">
        <v>100</v>
      </c>
      <c r="B148" s="7">
        <v>0.43030000000000002</v>
      </c>
      <c r="C148" s="13">
        <f t="shared" si="21"/>
        <v>27.195500000000003</v>
      </c>
      <c r="D148" s="12">
        <f t="shared" si="22"/>
        <v>286.86666666666667</v>
      </c>
      <c r="E148" s="31">
        <f>D148-D146</f>
        <v>8.4666666666666401</v>
      </c>
      <c r="F148" s="7">
        <f t="shared" si="23"/>
        <v>3.0411877394635922E-2</v>
      </c>
      <c r="I148" s="13">
        <v>27.195500000000003</v>
      </c>
      <c r="J148" s="7">
        <v>3.0411877394635922E-2</v>
      </c>
    </row>
    <row r="149" spans="1:10" x14ac:dyDescent="0.25">
      <c r="A149" s="30">
        <v>150</v>
      </c>
      <c r="B149" s="7">
        <v>0.44500000000000001</v>
      </c>
      <c r="C149" s="13">
        <f t="shared" si="21"/>
        <v>40.1905</v>
      </c>
      <c r="D149" s="12">
        <f t="shared" si="22"/>
        <v>296.66666666666669</v>
      </c>
      <c r="E149" s="31">
        <f>D149-278.4</f>
        <v>18.266666666666708</v>
      </c>
      <c r="F149" s="7">
        <f t="shared" si="23"/>
        <v>6.5613026819923523E-2</v>
      </c>
      <c r="I149" s="13">
        <v>40.1905</v>
      </c>
      <c r="J149" s="7">
        <v>6.5613026819923523E-2</v>
      </c>
    </row>
    <row r="150" spans="1:10" x14ac:dyDescent="0.25">
      <c r="A150" s="30">
        <v>200</v>
      </c>
      <c r="B150" s="7">
        <v>0.46410000000000001</v>
      </c>
      <c r="C150" s="13">
        <f t="shared" si="21"/>
        <v>53.185500000000005</v>
      </c>
      <c r="D150" s="12">
        <f t="shared" si="22"/>
        <v>309.40000000000003</v>
      </c>
      <c r="E150" s="31">
        <f t="shared" ref="E150:E160" si="24">D150-278.4</f>
        <v>31.000000000000057</v>
      </c>
      <c r="F150" s="7">
        <f t="shared" si="23"/>
        <v>0.1113505747126439</v>
      </c>
      <c r="I150" s="13">
        <v>53.185500000000005</v>
      </c>
      <c r="J150" s="7">
        <v>0.1113505747126439</v>
      </c>
    </row>
    <row r="151" spans="1:10" x14ac:dyDescent="0.25">
      <c r="A151" s="30">
        <v>250</v>
      </c>
      <c r="B151" s="7">
        <v>0.48470000000000002</v>
      </c>
      <c r="C151" s="13">
        <f t="shared" si="21"/>
        <v>66.180500000000009</v>
      </c>
      <c r="D151" s="12">
        <f t="shared" si="22"/>
        <v>323.13333333333333</v>
      </c>
      <c r="E151" s="31">
        <f t="shared" si="24"/>
        <v>44.733333333333348</v>
      </c>
      <c r="F151" s="7">
        <f t="shared" si="23"/>
        <v>0.16068007662835257</v>
      </c>
      <c r="I151" s="13">
        <v>66.180500000000009</v>
      </c>
      <c r="J151" s="7">
        <v>0.16068007662835257</v>
      </c>
    </row>
    <row r="152" spans="1:10" x14ac:dyDescent="0.25">
      <c r="A152" s="30">
        <v>300</v>
      </c>
      <c r="B152" s="7">
        <v>0.50829999999999997</v>
      </c>
      <c r="C152" s="13">
        <f t="shared" si="21"/>
        <v>79.1755</v>
      </c>
      <c r="D152" s="12">
        <f t="shared" si="22"/>
        <v>338.86666666666667</v>
      </c>
      <c r="E152" s="31">
        <f t="shared" si="24"/>
        <v>60.466666666666697</v>
      </c>
      <c r="F152" s="7">
        <f t="shared" si="23"/>
        <v>0.21719348659003845</v>
      </c>
      <c r="I152" s="13">
        <v>79.1755</v>
      </c>
      <c r="J152" s="7">
        <v>0.21719348659003845</v>
      </c>
    </row>
    <row r="153" spans="1:10" x14ac:dyDescent="0.25">
      <c r="A153" s="30">
        <v>350</v>
      </c>
      <c r="B153" s="7">
        <v>0.53359999999999996</v>
      </c>
      <c r="C153" s="13">
        <f t="shared" si="21"/>
        <v>92.170500000000004</v>
      </c>
      <c r="D153" s="12">
        <f t="shared" si="22"/>
        <v>355.73333333333329</v>
      </c>
      <c r="E153" s="31">
        <f t="shared" si="24"/>
        <v>77.333333333333314</v>
      </c>
      <c r="F153" s="7">
        <f t="shared" si="23"/>
        <v>0.27777777777777773</v>
      </c>
      <c r="I153" s="13">
        <v>92.170500000000004</v>
      </c>
      <c r="J153" s="7">
        <v>0.27777777777777773</v>
      </c>
    </row>
    <row r="154" spans="1:10" x14ac:dyDescent="0.25">
      <c r="A154" s="30">
        <v>400</v>
      </c>
      <c r="B154" s="7">
        <v>0.55820000000000003</v>
      </c>
      <c r="C154" s="13">
        <f t="shared" si="21"/>
        <v>105.16550000000001</v>
      </c>
      <c r="D154" s="12">
        <f t="shared" si="22"/>
        <v>372.13333333333338</v>
      </c>
      <c r="E154" s="31">
        <f t="shared" si="24"/>
        <v>93.733333333333405</v>
      </c>
      <c r="F154" s="7">
        <f t="shared" si="23"/>
        <v>0.33668582375478956</v>
      </c>
      <c r="I154" s="13">
        <v>105.16550000000001</v>
      </c>
      <c r="J154" s="7">
        <v>0.33668582375478956</v>
      </c>
    </row>
    <row r="155" spans="1:10" x14ac:dyDescent="0.25">
      <c r="A155" s="30">
        <v>500</v>
      </c>
      <c r="B155" s="7">
        <v>0.60029999999999994</v>
      </c>
      <c r="C155" s="13">
        <f t="shared" si="21"/>
        <v>131.15550000000002</v>
      </c>
      <c r="D155" s="12">
        <f t="shared" si="22"/>
        <v>400.19999999999993</v>
      </c>
      <c r="E155" s="31">
        <f t="shared" si="24"/>
        <v>121.79999999999995</v>
      </c>
      <c r="F155" s="7">
        <f t="shared" si="23"/>
        <v>0.43749999999999989</v>
      </c>
      <c r="I155" s="13">
        <v>131.15550000000002</v>
      </c>
      <c r="J155" s="7">
        <v>0.43749999999999989</v>
      </c>
    </row>
    <row r="156" spans="1:10" x14ac:dyDescent="0.25">
      <c r="A156" s="30">
        <v>600</v>
      </c>
      <c r="B156" s="7">
        <v>0.63100000000000001</v>
      </c>
      <c r="C156" s="13">
        <f t="shared" si="21"/>
        <v>157.1455</v>
      </c>
      <c r="D156" s="12">
        <f t="shared" si="22"/>
        <v>420.66666666666669</v>
      </c>
      <c r="E156" s="31">
        <f t="shared" si="24"/>
        <v>142.26666666666671</v>
      </c>
      <c r="F156" s="7">
        <f t="shared" si="23"/>
        <v>0.51101532567049823</v>
      </c>
      <c r="I156" s="13">
        <v>157.1455</v>
      </c>
      <c r="J156" s="7">
        <v>0.51101532567049823</v>
      </c>
    </row>
    <row r="157" spans="1:10" x14ac:dyDescent="0.25">
      <c r="A157" s="30">
        <v>700</v>
      </c>
      <c r="B157" s="7">
        <v>0.65500000000000003</v>
      </c>
      <c r="C157" s="13">
        <f t="shared" si="21"/>
        <v>183.13550000000001</v>
      </c>
      <c r="D157" s="12">
        <f t="shared" si="22"/>
        <v>436.66666666666669</v>
      </c>
      <c r="E157" s="31">
        <f t="shared" si="24"/>
        <v>158.26666666666671</v>
      </c>
      <c r="F157" s="7">
        <f t="shared" si="23"/>
        <v>0.56848659003831437</v>
      </c>
      <c r="I157" s="13">
        <v>183.13550000000001</v>
      </c>
      <c r="J157" s="7">
        <v>0.56848659003831437</v>
      </c>
    </row>
    <row r="158" spans="1:10" x14ac:dyDescent="0.25">
      <c r="A158" s="30">
        <v>800</v>
      </c>
      <c r="B158" s="7">
        <v>0.67569999999999997</v>
      </c>
      <c r="C158" s="13">
        <f t="shared" si="21"/>
        <v>209.12550000000002</v>
      </c>
      <c r="D158" s="12">
        <f t="shared" si="22"/>
        <v>450.46666666666664</v>
      </c>
      <c r="E158" s="31">
        <f t="shared" si="24"/>
        <v>172.06666666666666</v>
      </c>
      <c r="F158" s="7">
        <f t="shared" si="23"/>
        <v>0.61805555555555558</v>
      </c>
      <c r="I158" s="13">
        <v>209.12550000000002</v>
      </c>
      <c r="J158" s="7">
        <v>0.61805555555555558</v>
      </c>
    </row>
    <row r="159" spans="1:10" x14ac:dyDescent="0.25">
      <c r="A159" s="30">
        <v>900</v>
      </c>
      <c r="B159" s="7">
        <v>0.69569999999999999</v>
      </c>
      <c r="C159" s="13">
        <f t="shared" si="21"/>
        <v>235.11550000000003</v>
      </c>
      <c r="D159" s="12">
        <f t="shared" si="22"/>
        <v>463.8</v>
      </c>
      <c r="E159" s="31">
        <f t="shared" si="24"/>
        <v>185.40000000000003</v>
      </c>
      <c r="F159" s="7">
        <f t="shared" si="23"/>
        <v>0.66594827586206917</v>
      </c>
      <c r="I159" s="13">
        <v>235.11550000000003</v>
      </c>
      <c r="J159" s="7">
        <v>0.66594827586206917</v>
      </c>
    </row>
    <row r="160" spans="1:10" x14ac:dyDescent="0.25">
      <c r="A160" s="30">
        <v>1000</v>
      </c>
      <c r="B160" s="7">
        <v>0.71499999999999997</v>
      </c>
      <c r="C160" s="13">
        <f t="shared" si="21"/>
        <v>261.10550000000001</v>
      </c>
      <c r="D160" s="12">
        <f t="shared" si="22"/>
        <v>476.66666666666663</v>
      </c>
      <c r="E160" s="31">
        <f t="shared" si="24"/>
        <v>198.26666666666665</v>
      </c>
      <c r="F160" s="7">
        <f t="shared" si="23"/>
        <v>0.71216475095785436</v>
      </c>
      <c r="I160" s="13">
        <v>261.10550000000001</v>
      </c>
      <c r="J160" s="7">
        <v>0.71216475095785436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pengcheng</cp:lastModifiedBy>
  <dcterms:created xsi:type="dcterms:W3CDTF">2016-05-14T13:45:23Z</dcterms:created>
  <dcterms:modified xsi:type="dcterms:W3CDTF">2022-05-04T03:54:28Z</dcterms:modified>
</cp:coreProperties>
</file>