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4FE29689-7318-4E31-A411-4FC399C094CD}" xr6:coauthVersionLast="47" xr6:coauthVersionMax="47" xr10:uidLastSave="{00000000-0000-0000-0000-000000000000}"/>
  <bookViews>
    <workbookView xWindow="-120" yWindow="-120" windowWidth="29040" windowHeight="15840" tabRatio="801" xr2:uid="{00000000-000D-0000-FFFF-FFFF00000000}"/>
  </bookViews>
  <sheets>
    <sheet name="Sheet2" sheetId="37" r:id="rId1"/>
    <sheet name="TP XS" sheetId="34" state="hidden" r:id="rId2"/>
    <sheet name="Sheet1" sheetId="36" state="hidden" r:id="rId3"/>
  </sheets>
  <definedNames>
    <definedName name="_xlnm._FilterDatabase" localSheetId="1" hidden="1">'TP XS'!$A$13:$X$102</definedName>
    <definedName name="_xlnm.Print_Area" localSheetId="1">'TP XS'!$A$1:$X$110</definedName>
    <definedName name="_xlnm.Print_Titles" localSheetId="1">'TP XS'!$11:$13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34" l="1"/>
  <c r="Q16" i="34"/>
  <c r="Q18" i="34"/>
  <c r="S18" i="34" s="1"/>
  <c r="Q19" i="34"/>
  <c r="Q21" i="34"/>
  <c r="Q22" i="34"/>
  <c r="S22" i="34" s="1"/>
  <c r="Q24" i="34"/>
  <c r="Q25" i="34"/>
  <c r="S25" i="34" s="1"/>
  <c r="Q27" i="34"/>
  <c r="Q28" i="34"/>
  <c r="S28" i="34" s="1"/>
  <c r="Q29" i="34"/>
  <c r="Q30" i="34"/>
  <c r="Q31" i="34"/>
  <c r="Q32" i="34"/>
  <c r="Q33" i="34"/>
  <c r="Q34" i="34"/>
  <c r="Q36" i="34"/>
  <c r="Q37" i="34"/>
  <c r="Q39" i="34"/>
  <c r="Q40" i="34"/>
  <c r="Q42" i="34"/>
  <c r="Q43" i="34"/>
  <c r="Q45" i="34"/>
  <c r="S45" i="34" s="1"/>
  <c r="Q46" i="34"/>
  <c r="Q48" i="34"/>
  <c r="Q49" i="34"/>
  <c r="S49" i="34" s="1"/>
  <c r="Q51" i="34"/>
  <c r="Q52" i="34"/>
  <c r="Q54" i="34"/>
  <c r="Q55" i="34"/>
  <c r="Q57" i="34"/>
  <c r="Q58" i="34"/>
  <c r="Q59" i="34"/>
  <c r="Q60" i="34"/>
  <c r="Q61" i="34"/>
  <c r="Q62" i="34"/>
  <c r="Q63" i="34"/>
  <c r="Q64" i="34"/>
  <c r="Q68" i="34"/>
  <c r="Q69" i="34"/>
  <c r="Q73" i="34"/>
  <c r="S73" i="34" s="1"/>
  <c r="F52" i="34"/>
  <c r="G52" i="34"/>
  <c r="H52" i="34"/>
  <c r="I52" i="34"/>
  <c r="S52" i="34" s="1"/>
  <c r="Y52" i="34"/>
  <c r="Y18" i="34"/>
  <c r="H17" i="34" s="1"/>
  <c r="I17" i="34" s="1"/>
  <c r="S17" i="34" s="1"/>
  <c r="Y21" i="34"/>
  <c r="H20" i="34" s="1"/>
  <c r="I20" i="34" s="1"/>
  <c r="S20" i="34" s="1"/>
  <c r="Y24" i="34"/>
  <c r="Y27" i="34"/>
  <c r="Y33" i="34"/>
  <c r="Y30" i="34"/>
  <c r="Y36" i="34"/>
  <c r="Y39" i="34"/>
  <c r="Y16" i="34"/>
  <c r="Y19" i="34"/>
  <c r="Y22" i="34"/>
  <c r="Y25" i="34"/>
  <c r="Y28" i="34"/>
  <c r="Y31" i="34"/>
  <c r="Y34" i="34"/>
  <c r="Y37" i="34"/>
  <c r="Y40" i="34"/>
  <c r="Y42" i="34"/>
  <c r="Y45" i="34"/>
  <c r="Y48" i="34"/>
  <c r="Y51" i="34"/>
  <c r="Y54" i="34"/>
  <c r="Y57" i="34"/>
  <c r="Y43" i="34"/>
  <c r="Y46" i="34"/>
  <c r="Y49" i="34"/>
  <c r="Y55" i="34"/>
  <c r="Y58" i="34"/>
  <c r="Y15" i="34"/>
  <c r="F17" i="34"/>
  <c r="F20" i="34"/>
  <c r="F23" i="34"/>
  <c r="F26" i="34"/>
  <c r="F29" i="34"/>
  <c r="F32" i="34"/>
  <c r="F35" i="34"/>
  <c r="F38" i="34"/>
  <c r="F41" i="34"/>
  <c r="F44" i="34"/>
  <c r="F47" i="34"/>
  <c r="F50" i="34"/>
  <c r="F53" i="34"/>
  <c r="F56" i="34"/>
  <c r="F14" i="34"/>
  <c r="F104" i="34" s="1"/>
  <c r="G18" i="34"/>
  <c r="H18" i="34"/>
  <c r="I18" i="34"/>
  <c r="G21" i="34"/>
  <c r="H21" i="34"/>
  <c r="I21" i="34"/>
  <c r="G24" i="34"/>
  <c r="H24" i="34"/>
  <c r="I24" i="34"/>
  <c r="S24" i="34"/>
  <c r="G27" i="34"/>
  <c r="H27" i="34"/>
  <c r="I27" i="34"/>
  <c r="S27" i="34" s="1"/>
  <c r="G33" i="34"/>
  <c r="H33" i="34"/>
  <c r="I33" i="34"/>
  <c r="S33" i="34" s="1"/>
  <c r="G30" i="34"/>
  <c r="H30" i="34"/>
  <c r="I30" i="34"/>
  <c r="G36" i="34"/>
  <c r="H36" i="34"/>
  <c r="I36" i="34"/>
  <c r="G39" i="34"/>
  <c r="H39" i="34"/>
  <c r="I39" i="34"/>
  <c r="S39" i="34" s="1"/>
  <c r="G16" i="34"/>
  <c r="H16" i="34"/>
  <c r="I16" i="34"/>
  <c r="S16" i="34"/>
  <c r="G19" i="34"/>
  <c r="H19" i="34"/>
  <c r="I19" i="34"/>
  <c r="S19" i="34" s="1"/>
  <c r="G22" i="34"/>
  <c r="H22" i="34"/>
  <c r="I22" i="34"/>
  <c r="G25" i="34"/>
  <c r="H25" i="34"/>
  <c r="I25" i="34"/>
  <c r="G28" i="34"/>
  <c r="H28" i="34"/>
  <c r="I28" i="34"/>
  <c r="G31" i="34"/>
  <c r="H31" i="34"/>
  <c r="I31" i="34"/>
  <c r="G34" i="34"/>
  <c r="H34" i="34"/>
  <c r="I34" i="34"/>
  <c r="S34" i="34" s="1"/>
  <c r="G37" i="34"/>
  <c r="H37" i="34"/>
  <c r="I37" i="34"/>
  <c r="G40" i="34"/>
  <c r="H40" i="34"/>
  <c r="I40" i="34"/>
  <c r="S40" i="34" s="1"/>
  <c r="G42" i="34"/>
  <c r="H42" i="34"/>
  <c r="I42" i="34"/>
  <c r="S42" i="34" s="1"/>
  <c r="G45" i="34"/>
  <c r="H45" i="34"/>
  <c r="I45" i="34"/>
  <c r="G48" i="34"/>
  <c r="H48" i="34"/>
  <c r="I48" i="34"/>
  <c r="G51" i="34"/>
  <c r="H51" i="34"/>
  <c r="I51" i="34"/>
  <c r="S51" i="34" s="1"/>
  <c r="G54" i="34"/>
  <c r="H54" i="34"/>
  <c r="I54" i="34"/>
  <c r="G57" i="34"/>
  <c r="H57" i="34"/>
  <c r="I57" i="34"/>
  <c r="G43" i="34"/>
  <c r="H43" i="34"/>
  <c r="I43" i="34"/>
  <c r="S43" i="34" s="1"/>
  <c r="G46" i="34"/>
  <c r="H46" i="34"/>
  <c r="I46" i="34"/>
  <c r="S46" i="34"/>
  <c r="G49" i="34"/>
  <c r="H49" i="34"/>
  <c r="I49" i="34"/>
  <c r="G55" i="34"/>
  <c r="H55" i="34"/>
  <c r="I55" i="34"/>
  <c r="G58" i="34"/>
  <c r="H58" i="34"/>
  <c r="I58" i="34"/>
  <c r="G59" i="34"/>
  <c r="H59" i="34"/>
  <c r="I59" i="34"/>
  <c r="G60" i="34"/>
  <c r="H60" i="34"/>
  <c r="I60" i="34"/>
  <c r="S60" i="34" s="1"/>
  <c r="G61" i="34"/>
  <c r="H61" i="34"/>
  <c r="I61" i="34"/>
  <c r="G62" i="34"/>
  <c r="H62" i="34"/>
  <c r="I62" i="34"/>
  <c r="G63" i="34"/>
  <c r="H63" i="34"/>
  <c r="I63" i="34"/>
  <c r="S63" i="34"/>
  <c r="G64" i="34"/>
  <c r="H64" i="34"/>
  <c r="I64" i="34"/>
  <c r="S64" i="34" s="1"/>
  <c r="G65" i="34"/>
  <c r="H65" i="34"/>
  <c r="I65" i="34"/>
  <c r="G66" i="34"/>
  <c r="H66" i="34"/>
  <c r="I66" i="34"/>
  <c r="G67" i="34"/>
  <c r="H67" i="34"/>
  <c r="I67" i="34"/>
  <c r="G68" i="34"/>
  <c r="H68" i="34"/>
  <c r="I68" i="34"/>
  <c r="S68" i="34" s="1"/>
  <c r="G69" i="34"/>
  <c r="H69" i="34"/>
  <c r="I69" i="34"/>
  <c r="S69" i="34" s="1"/>
  <c r="G70" i="34"/>
  <c r="H70" i="34"/>
  <c r="I70" i="34"/>
  <c r="G71" i="34"/>
  <c r="H71" i="34"/>
  <c r="I71" i="34"/>
  <c r="G72" i="34"/>
  <c r="H72" i="34"/>
  <c r="I72" i="34"/>
  <c r="G73" i="34"/>
  <c r="H73" i="34"/>
  <c r="I73" i="34"/>
  <c r="G74" i="34"/>
  <c r="H74" i="34"/>
  <c r="I74" i="34"/>
  <c r="I15" i="34"/>
  <c r="S15" i="34"/>
  <c r="H15" i="34"/>
  <c r="G15" i="34"/>
  <c r="H14" i="34"/>
  <c r="F15" i="34"/>
  <c r="F18" i="34"/>
  <c r="F21" i="34"/>
  <c r="F24" i="34"/>
  <c r="F27" i="34"/>
  <c r="F33" i="34"/>
  <c r="F30" i="34"/>
  <c r="F36" i="34"/>
  <c r="F39" i="34"/>
  <c r="F16" i="34"/>
  <c r="F19" i="34"/>
  <c r="F22" i="34"/>
  <c r="F25" i="34"/>
  <c r="F28" i="34"/>
  <c r="F31" i="34"/>
  <c r="F34" i="34"/>
  <c r="F37" i="34"/>
  <c r="F40" i="34"/>
  <c r="F42" i="34"/>
  <c r="F45" i="34"/>
  <c r="F48" i="34"/>
  <c r="F51" i="34"/>
  <c r="F54" i="34"/>
  <c r="F57" i="34"/>
  <c r="F43" i="34"/>
  <c r="F46" i="34"/>
  <c r="F49" i="34"/>
  <c r="F55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L74" i="34"/>
  <c r="Q74" i="34" s="1"/>
  <c r="L72" i="34"/>
  <c r="Q72" i="34" s="1"/>
  <c r="S72" i="34" s="1"/>
  <c r="L71" i="34"/>
  <c r="Q71" i="34" s="1"/>
  <c r="L70" i="34"/>
  <c r="Q70" i="34" s="1"/>
  <c r="S70" i="34" s="1"/>
  <c r="L67" i="34"/>
  <c r="Q67" i="34" s="1"/>
  <c r="S67" i="34" s="1"/>
  <c r="L66" i="34"/>
  <c r="Q66" i="34" s="1"/>
  <c r="L65" i="34"/>
  <c r="Q65" i="34" s="1"/>
  <c r="L100" i="34"/>
  <c r="L99" i="34"/>
  <c r="M50" i="34"/>
  <c r="L50" i="34"/>
  <c r="Q50" i="34"/>
  <c r="L53" i="34"/>
  <c r="M53" i="34"/>
  <c r="Q53" i="34" s="1"/>
  <c r="L56" i="34"/>
  <c r="Q56" i="34" s="1"/>
  <c r="M56" i="34"/>
  <c r="M47" i="34"/>
  <c r="L47" i="34"/>
  <c r="Q47" i="34" s="1"/>
  <c r="M44" i="34"/>
  <c r="L44" i="34"/>
  <c r="Q44" i="34" s="1"/>
  <c r="M41" i="34"/>
  <c r="L41" i="34"/>
  <c r="Q41" i="34" s="1"/>
  <c r="L38" i="34"/>
  <c r="Q38" i="34"/>
  <c r="L35" i="34"/>
  <c r="Q35" i="34"/>
  <c r="L26" i="34"/>
  <c r="Q26" i="34"/>
  <c r="L23" i="34"/>
  <c r="Q23" i="34"/>
  <c r="L20" i="34"/>
  <c r="Q20" i="34" s="1"/>
  <c r="L17" i="34"/>
  <c r="Q17" i="34" s="1"/>
  <c r="L14" i="34"/>
  <c r="Q14" i="34" s="1"/>
  <c r="K100" i="34"/>
  <c r="K99" i="34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5" i="36"/>
  <c r="G26" i="36"/>
  <c r="G27" i="36"/>
  <c r="G28" i="36"/>
  <c r="G29" i="36"/>
  <c r="G30" i="36"/>
  <c r="G31" i="36"/>
  <c r="G2" i="36"/>
  <c r="H3" i="36"/>
  <c r="H4" i="36"/>
  <c r="H5" i="36"/>
  <c r="F35" i="36" s="1"/>
  <c r="G35" i="36" s="1"/>
  <c r="H6" i="36"/>
  <c r="F36" i="36" s="1"/>
  <c r="G36" i="36" s="1"/>
  <c r="H7" i="36"/>
  <c r="F37" i="36" s="1"/>
  <c r="G37" i="36" s="1"/>
  <c r="H8" i="36"/>
  <c r="H9" i="36"/>
  <c r="H10" i="36"/>
  <c r="H11" i="36"/>
  <c r="F40" i="36" s="1"/>
  <c r="G40" i="36" s="1"/>
  <c r="H12" i="36"/>
  <c r="H13" i="36"/>
  <c r="H14" i="36"/>
  <c r="H15" i="36"/>
  <c r="H16" i="36"/>
  <c r="H17" i="36"/>
  <c r="H18" i="36"/>
  <c r="H19" i="36"/>
  <c r="H20" i="36"/>
  <c r="H21" i="36"/>
  <c r="H22" i="36"/>
  <c r="F44" i="36" s="1"/>
  <c r="G44" i="36" s="1"/>
  <c r="H23" i="36"/>
  <c r="H24" i="36"/>
  <c r="H25" i="36"/>
  <c r="H26" i="36"/>
  <c r="H27" i="36"/>
  <c r="H28" i="36"/>
  <c r="H29" i="36"/>
  <c r="H30" i="36"/>
  <c r="H31" i="36"/>
  <c r="H2" i="36"/>
  <c r="T104" i="34"/>
  <c r="R104" i="34"/>
  <c r="J104" i="34"/>
  <c r="H56" i="34"/>
  <c r="S74" i="34" l="1"/>
  <c r="S48" i="34"/>
  <c r="S31" i="34"/>
  <c r="S62" i="34"/>
  <c r="S21" i="34"/>
  <c r="S71" i="34"/>
  <c r="F39" i="36"/>
  <c r="G39" i="36" s="1"/>
  <c r="F38" i="36"/>
  <c r="G38" i="36" s="1"/>
  <c r="F34" i="36"/>
  <c r="G34" i="36" s="1"/>
  <c r="F43" i="36"/>
  <c r="G43" i="36" s="1"/>
  <c r="F46" i="36"/>
  <c r="G46" i="36" s="1"/>
  <c r="F42" i="36"/>
  <c r="G42" i="36" s="1"/>
  <c r="I14" i="34"/>
  <c r="S14" i="34" s="1"/>
  <c r="S104" i="34" s="1"/>
  <c r="I56" i="34"/>
  <c r="S56" i="34" s="1"/>
  <c r="F33" i="36"/>
  <c r="G33" i="36" s="1"/>
  <c r="S66" i="34"/>
  <c r="S36" i="34"/>
  <c r="S61" i="34"/>
  <c r="S59" i="34"/>
  <c r="S54" i="34"/>
  <c r="F41" i="36"/>
  <c r="G41" i="36" s="1"/>
  <c r="S55" i="34"/>
  <c r="H47" i="34"/>
  <c r="I47" i="34" s="1"/>
  <c r="S47" i="34" s="1"/>
  <c r="S58" i="34"/>
  <c r="S57" i="34"/>
  <c r="S30" i="34"/>
  <c r="S37" i="34"/>
  <c r="S65" i="34"/>
  <c r="Q104" i="34"/>
  <c r="F32" i="36"/>
  <c r="G32" i="36" s="1"/>
  <c r="H26" i="34"/>
  <c r="I26" i="34" s="1"/>
  <c r="S26" i="34" s="1"/>
  <c r="H23" i="34"/>
  <c r="I23" i="34" s="1"/>
  <c r="S23" i="34" s="1"/>
  <c r="H44" i="34"/>
  <c r="I44" i="34" s="1"/>
  <c r="S44" i="34" s="1"/>
  <c r="H41" i="34"/>
  <c r="I41" i="34" s="1"/>
  <c r="S41" i="34" s="1"/>
  <c r="H38" i="34"/>
  <c r="I38" i="34" s="1"/>
  <c r="S38" i="34" s="1"/>
  <c r="H35" i="34"/>
  <c r="I35" i="34" s="1"/>
  <c r="S35" i="34" s="1"/>
  <c r="F45" i="36"/>
  <c r="G45" i="36" s="1"/>
  <c r="H50" i="34"/>
  <c r="I50" i="34" s="1"/>
  <c r="S50" i="34" s="1"/>
  <c r="H32" i="34"/>
  <c r="I32" i="34" s="1"/>
  <c r="S32" i="34" s="1"/>
  <c r="H53" i="34"/>
  <c r="I53" i="34" s="1"/>
  <c r="S53" i="34" s="1"/>
  <c r="H29" i="34"/>
  <c r="I29" i="34" s="1"/>
  <c r="S29" i="34" s="1"/>
</calcChain>
</file>

<file path=xl/sharedStrings.xml><?xml version="1.0" encoding="utf-8"?>
<sst xmlns="http://schemas.openxmlformats.org/spreadsheetml/2006/main" count="454" uniqueCount="157">
  <si>
    <t>ĐVT</t>
  </si>
  <si>
    <t>SL</t>
  </si>
  <si>
    <t>GT</t>
  </si>
  <si>
    <t>Ghi chú</t>
  </si>
  <si>
    <t>GT Kiểm kê</t>
  </si>
  <si>
    <t>GT Sổ sách</t>
  </si>
  <si>
    <t xml:space="preserve">Đơn giá nhập kho </t>
  </si>
  <si>
    <t>BIÊN BẢN KẾT QUẢ KIỂM KÊ</t>
  </si>
  <si>
    <t>Kết quả thực hiện như sau:</t>
  </si>
  <si>
    <t>Mẫu biểu: 05/TCKT - VPTQ</t>
  </si>
  <si>
    <t>Ban kiểm kê gồm:</t>
  </si>
  <si>
    <t>Thành viên tham gia kiểm kê</t>
  </si>
  <si>
    <t>KCN Cơ khí Ô tô Chu Lai Trường Hải, Tam Hiệp, Núi Thành, Quảng Nam</t>
  </si>
  <si>
    <t>STT</t>
  </si>
  <si>
    <t>Cái</t>
  </si>
  <si>
    <t>Mã vật tư</t>
  </si>
  <si>
    <t>Tên vật tư</t>
  </si>
  <si>
    <t>CÔNG TY TNHH SẢN XUẤT LINH KIỆN NHỰA THACO</t>
  </si>
  <si>
    <t>SL
Kiểm kê</t>
  </si>
  <si>
    <t>SL
Sổ sách</t>
  </si>
  <si>
    <t>- Ông (Bà)………………………..</t>
  </si>
  <si>
    <t>Chức vụ: …………………………….</t>
  </si>
  <si>
    <t>Chụp mâm sau xe TB120SL</t>
  </si>
  <si>
    <t>Chụp mâm trước xe TB120SL</t>
  </si>
  <si>
    <t>Chụp mâm trước xe TB82</t>
  </si>
  <si>
    <t>Chụp mâm sau xe TB82</t>
  </si>
  <si>
    <t>Tổng</t>
  </si>
  <si>
    <t>Thời điểm kiểm kê …. giờ …. ngày …. tháng 06 năm 2021</t>
  </si>
  <si>
    <t>Chụp mâm sau xe TB120SL (ép phun)</t>
  </si>
  <si>
    <t>Chụp mâm sau xe TB82 (ép phun)</t>
  </si>
  <si>
    <t>Chụp mâm trước xe TB120SL (ép phun)</t>
  </si>
  <si>
    <t>Chụp mâm trước xe TB82 (ép phun)</t>
  </si>
  <si>
    <t>Địa điểm kiểm kê: Xưởng Sơn</t>
  </si>
  <si>
    <t>1B006365</t>
  </si>
  <si>
    <t>SHIELD</t>
  </si>
  <si>
    <t>1B006698</t>
  </si>
  <si>
    <t>CENTRAL FRONT COVER</t>
  </si>
  <si>
    <t>1B001702</t>
  </si>
  <si>
    <t>L.H BODY SIDE</t>
  </si>
  <si>
    <t>1B001862</t>
  </si>
  <si>
    <t>R.H BODY SIDE</t>
  </si>
  <si>
    <t>1B006330</t>
  </si>
  <si>
    <t>FRONT HANDLEBAR COVER</t>
  </si>
  <si>
    <t>1B006332</t>
  </si>
  <si>
    <t>PLUG</t>
  </si>
  <si>
    <t>1B006333</t>
  </si>
  <si>
    <t>1B006372</t>
  </si>
  <si>
    <t>FRONT FENTER</t>
  </si>
  <si>
    <t>1B001704</t>
  </si>
  <si>
    <t>REAR COVER</t>
  </si>
  <si>
    <t>1B001368</t>
  </si>
  <si>
    <t>RIGHT BODY SIDE</t>
  </si>
  <si>
    <t>1B001364</t>
  </si>
  <si>
    <t>LEFT BODY SIDE</t>
  </si>
  <si>
    <t>1B001334</t>
  </si>
  <si>
    <t>FRONT SHIELD</t>
  </si>
  <si>
    <t>1B001374</t>
  </si>
  <si>
    <t>FRONT UNDERSEAT COVER</t>
  </si>
  <si>
    <t>1B001339</t>
  </si>
  <si>
    <t>FRONT MUDGUARD</t>
  </si>
  <si>
    <t>1B001354</t>
  </si>
  <si>
    <t>FRONT HANDLEBARS COVER</t>
  </si>
  <si>
    <t>Medley</t>
  </si>
  <si>
    <t>Liberty</t>
  </si>
  <si>
    <t>1B006365400BR</t>
  </si>
  <si>
    <t>Shield (white 544)</t>
  </si>
  <si>
    <t>1B006698400BR</t>
  </si>
  <si>
    <t>Central Front Cover (white 544)</t>
  </si>
  <si>
    <t>1B001702400BR</t>
  </si>
  <si>
    <t>LH body side (white 544)</t>
  </si>
  <si>
    <t>1B001862400BR</t>
  </si>
  <si>
    <t>RH body side (white 544)</t>
  </si>
  <si>
    <t>1B006330400BR</t>
  </si>
  <si>
    <t>Front handlebar cover (white 544)</t>
  </si>
  <si>
    <t>1B006333400BR</t>
  </si>
  <si>
    <t>Plug (white 544)</t>
  </si>
  <si>
    <t>1B006332400BR</t>
  </si>
  <si>
    <t>1B006372400BR</t>
  </si>
  <si>
    <t>Front Fenter (white 544)</t>
  </si>
  <si>
    <t>1B001704400BR</t>
  </si>
  <si>
    <t>Rear Body Closing (white 544)</t>
  </si>
  <si>
    <t>1B006365400ND</t>
  </si>
  <si>
    <t>Shield</t>
  </si>
  <si>
    <t>1B006698400ND</t>
  </si>
  <si>
    <t>Central Front Cover</t>
  </si>
  <si>
    <t>1B001702400ND</t>
  </si>
  <si>
    <t>LH body side</t>
  </si>
  <si>
    <t>1B001862400ND</t>
  </si>
  <si>
    <t>RH body side</t>
  </si>
  <si>
    <t>1B006330400ND</t>
  </si>
  <si>
    <t>Front handlebar cover</t>
  </si>
  <si>
    <t>1B006332400ND</t>
  </si>
  <si>
    <t>Plug</t>
  </si>
  <si>
    <t>1B006333400ND</t>
  </si>
  <si>
    <t>1B006372400ND</t>
  </si>
  <si>
    <t>Front Fenter</t>
  </si>
  <si>
    <t>1B001704400ND</t>
  </si>
  <si>
    <t>Rear Body Closing</t>
  </si>
  <si>
    <t>Medley màu trắng</t>
  </si>
  <si>
    <t>Medley màu đen</t>
  </si>
  <si>
    <t>1B001368400BR</t>
  </si>
  <si>
    <t>RIGHT BODY SIDE (white 544)</t>
  </si>
  <si>
    <t>1B001364400BR</t>
  </si>
  <si>
    <t>LEFT BODY SIDE (white 544)</t>
  </si>
  <si>
    <t>1B001334400BR</t>
  </si>
  <si>
    <t>FRONT SHIELD (white 544)</t>
  </si>
  <si>
    <t>1B001374400BR</t>
  </si>
  <si>
    <t>FRONT UNDERSEAT COVER (white 544)</t>
  </si>
  <si>
    <t>1B001339400BR</t>
  </si>
  <si>
    <t>FRONT MUDGUARD (white 544)</t>
  </si>
  <si>
    <t>1B001354400BR</t>
  </si>
  <si>
    <t>FRONT HANDLEBARS COVER (white 544)</t>
  </si>
  <si>
    <t>1B001368400NS</t>
  </si>
  <si>
    <t>1B001364400NS</t>
  </si>
  <si>
    <t>1B001334400NS</t>
  </si>
  <si>
    <t>1B001374400NS</t>
  </si>
  <si>
    <t>1B001339400NS</t>
  </si>
  <si>
    <t>1B001354400NS</t>
  </si>
  <si>
    <t>Liberty màu trắng</t>
  </si>
  <si>
    <t>Liberty màu đen</t>
  </si>
  <si>
    <t>86610-H6010TC</t>
  </si>
  <si>
    <t>Cản sau xe Hyundai Accent (Có đục lỗ)</t>
  </si>
  <si>
    <t>86611-H6000TC</t>
  </si>
  <si>
    <t>Cản sau xe Hyundai Accent (Không đục lỗ)</t>
  </si>
  <si>
    <t>86511-H6000TC</t>
  </si>
  <si>
    <t>Cản trước xe Hyundai Accent</t>
  </si>
  <si>
    <t>86612-H6000TC</t>
  </si>
  <si>
    <t>Ốp cản sau xe Hyundai Accent</t>
  </si>
  <si>
    <t>C114 / red / Pantone 1797 C</t>
  </si>
  <si>
    <t>Cones C114 black - 100% recycled</t>
  </si>
  <si>
    <t>Cones C114 blue - Pant. Process Cyan</t>
  </si>
  <si>
    <t>Cones C114 green - Pant. 348 C / Sabatex</t>
  </si>
  <si>
    <t>Cones C114 pink - Pant. 217 C</t>
  </si>
  <si>
    <t>FS 0 blue - Pantone 2728 C</t>
  </si>
  <si>
    <t>FS 0 dark green - Pantone 3298 C</t>
  </si>
  <si>
    <t>FS 0 purple - Pantone 682 C</t>
  </si>
  <si>
    <t>FS 0 red - Pantone 1795 C</t>
  </si>
  <si>
    <t>FS 1 / X 4 dark green - Pantone 3298 C</t>
  </si>
  <si>
    <t>FS 1 / X 4 green - Pantone 348 C</t>
  </si>
  <si>
    <t>FS 1 / X 4 purple - Pantone 682 C</t>
  </si>
  <si>
    <t>FS 1 / X 4 red - Pantone 1795 C</t>
  </si>
  <si>
    <t>Xưởng sơn</t>
  </si>
  <si>
    <t>Nhà máy</t>
  </si>
  <si>
    <t>CK + Composite</t>
  </si>
  <si>
    <t>Tổng cộng</t>
  </si>
  <si>
    <t>Utech</t>
  </si>
  <si>
    <t>Tồn cuối</t>
  </si>
  <si>
    <t>Nhập</t>
  </si>
  <si>
    <t xml:space="preserve"> </t>
  </si>
  <si>
    <t>Tồn đầu</t>
  </si>
  <si>
    <t>Xuất</t>
  </si>
  <si>
    <t>Cones C114 light-green - Pant. 359 C</t>
  </si>
  <si>
    <t>FS 0 green / Pant. 348 C</t>
  </si>
  <si>
    <t>FS 0 light green - Pantone 359 C</t>
  </si>
  <si>
    <t>Chênh lệch</t>
  </si>
  <si>
    <t>Lỗi chưa sơn</t>
  </si>
  <si>
    <t>Lỗi sơn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</si>
</sst>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16">
    <font>
      <sz val="10"/>
      <color theme="1"/>
      <name val="Cambria"/>
      <family val="2"/>
    </font>
    <font>
      <sz val="10"/>
      <name val="Arial"/>
      <family val="2"/>
    </font>
    <font>
      <sz val="10"/>
      <color indexed="8"/>
      <name val="Cambria"/>
      <family val="2"/>
    </font>
    <font>
      <sz val="10"/>
      <name val="VnBravo Times"/>
      <family val="1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  <font>
      <b/>
      <sz val="10"/>
      <color theme="1"/>
      <name val="Cambria"/>
      <family val="1"/>
    </font>
    <font>
      <b/>
      <sz val="12"/>
      <color theme="1"/>
      <name val="Times New Roman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5" fillId="0" borderId="0"/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9" fontId="5" fillId="0" borderId="0" applyFont="0" applyFill="0" applyBorder="0" applyAlignment="0" applyProtection="0"/>
  </cellStyleXfs>
  <cellXfs count="80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Border="1"/>
    <xf numFmtId="0" fontId="9" fillId="0" borderId="0" xfId="0" applyFont="1"/>
    <xf numFmtId="0" fontId="10" fillId="0" borderId="0" xfId="0" applyFont="1"/>
    <xf numFmtId="0" fontId="10" fillId="0" borderId="0" xfId="0" quotePrefix="1" applyFont="1"/>
    <xf numFmtId="0" fontId="9" fillId="0" borderId="0" xfId="0" applyFont="1" applyAlignment="1"/>
    <xf numFmtId="0" fontId="0" fillId="0" borderId="0" xfId="0" applyFont="1"/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3" fontId="10" fillId="0" borderId="4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top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top"/>
    </xf>
    <xf numFmtId="3" fontId="10" fillId="0" borderId="4" xfId="0" applyNumberFormat="1" applyFont="1" applyBorder="1" applyAlignment="1">
      <alignment horizontal="right" vertical="center"/>
    </xf>
    <xf numFmtId="0" fontId="10" fillId="0" borderId="5" xfId="0" applyFont="1" applyBorder="1" applyAlignment="1">
      <alignment horizontal="center" vertical="top"/>
    </xf>
    <xf numFmtId="0" fontId="13" fillId="0" borderId="1" xfId="0" applyFont="1" applyBorder="1"/>
    <xf numFmtId="3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/>
    </xf>
    <xf numFmtId="165" fontId="10" fillId="0" borderId="4" xfId="0" applyNumberFormat="1" applyFont="1" applyBorder="1" applyAlignment="1">
      <alignment vertical="center"/>
    </xf>
    <xf numFmtId="4" fontId="0" fillId="0" borderId="0" xfId="0" applyNumberFormat="1"/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9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wrapText="1"/>
    </xf>
    <xf numFmtId="0" fontId="9" fillId="0" borderId="21" xfId="0" applyFont="1" applyFill="1" applyBorder="1" applyAlignment="1">
      <alignment horizontal="center" wrapText="1"/>
    </xf>
    <xf numFmtId="0" fontId="9" fillId="0" borderId="16" xfId="0" applyFont="1" applyFill="1" applyBorder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right" vertical="center"/>
    </xf>
  </cellXfs>
  <cellStyles count="23">
    <cellStyle name="1991-" xfId="1" xr:uid="{00000000-0005-0000-0000-000000000000}"/>
    <cellStyle name="1991- 4" xfId="2" xr:uid="{00000000-0005-0000-0000-000001000000}"/>
    <cellStyle name="Bình thường 2" xfId="3" xr:uid="{00000000-0005-0000-0000-000002000000}"/>
    <cellStyle name="Comma 10 3" xfId="4" xr:uid="{00000000-0005-0000-0000-000003000000}"/>
    <cellStyle name="Comma 2" xfId="5" xr:uid="{00000000-0005-0000-0000-000004000000}"/>
    <cellStyle name="Comma 3" xfId="6" xr:uid="{00000000-0005-0000-0000-000005000000}"/>
    <cellStyle name="Comma 4" xfId="7" xr:uid="{00000000-0005-0000-0000-000006000000}"/>
    <cellStyle name="Normal" xfId="0" builtinId="0"/>
    <cellStyle name="Normal 143" xfId="8" xr:uid="{00000000-0005-0000-0000-000008000000}"/>
    <cellStyle name="Normal 173" xfId="9" xr:uid="{00000000-0005-0000-0000-000009000000}"/>
    <cellStyle name="Normal 178" xfId="10" xr:uid="{00000000-0005-0000-0000-00000A000000}"/>
    <cellStyle name="Normal 179" xfId="11" xr:uid="{00000000-0005-0000-0000-00000B000000}"/>
    <cellStyle name="Normal 2" xfId="12" xr:uid="{00000000-0005-0000-0000-00000C000000}"/>
    <cellStyle name="Normal 2 7" xfId="13" xr:uid="{00000000-0005-0000-0000-00000D000000}"/>
    <cellStyle name="Normal 3" xfId="14" xr:uid="{00000000-0005-0000-0000-00000E000000}"/>
    <cellStyle name="Normal 4" xfId="15" xr:uid="{00000000-0005-0000-0000-00000F000000}"/>
    <cellStyle name="Normal 5" xfId="16" xr:uid="{00000000-0005-0000-0000-000010000000}"/>
    <cellStyle name="Normal 5 4" xfId="17" xr:uid="{00000000-0005-0000-0000-000011000000}"/>
    <cellStyle name="Normal 67" xfId="18" xr:uid="{00000000-0005-0000-0000-000012000000}"/>
    <cellStyle name="Normal 68" xfId="19" xr:uid="{00000000-0005-0000-0000-000013000000}"/>
    <cellStyle name="Normal 69" xfId="20" xr:uid="{00000000-0005-0000-0000-000014000000}"/>
    <cellStyle name="Normal 70" xfId="21" xr:uid="{00000000-0005-0000-0000-000015000000}"/>
    <cellStyle name="Percent 2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105</xdr:row>
      <xdr:rowOff>190500</xdr:rowOff>
    </xdr:from>
    <xdr:to>
      <xdr:col>24</xdr:col>
      <xdr:colOff>0</xdr:colOff>
      <xdr:row>108</xdr:row>
      <xdr:rowOff>0</xdr:rowOff>
    </xdr:to>
    <xdr:grpSp>
      <xdr:nvGrpSpPr>
        <xdr:cNvPr id="64590" name="Group 1">
          <a:extLst>
            <a:ext uri="{FF2B5EF4-FFF2-40B4-BE49-F238E27FC236}">
              <a16:creationId xmlns:a16="http://schemas.microsoft.com/office/drawing/2014/main" id="{00000000-0008-0000-0100-00004EFC0000}"/>
            </a:ext>
          </a:extLst>
        </xdr:cNvPr>
        <xdr:cNvGrpSpPr>
          <a:grpSpLocks/>
        </xdr:cNvGrpSpPr>
      </xdr:nvGrpSpPr>
      <xdr:grpSpPr bwMode="auto">
        <a:xfrm>
          <a:off x="228600" y="27936825"/>
          <a:ext cx="12458700" cy="409575"/>
          <a:chOff x="11206" y="12225475"/>
          <a:chExt cx="11524686" cy="408200"/>
        </a:xfrm>
      </xdr:grpSpPr>
      <xdr:grpSp>
        <xdr:nvGrpSpPr>
          <xdr:cNvPr id="64591" name="Group 2">
            <a:extLst>
              <a:ext uri="{FF2B5EF4-FFF2-40B4-BE49-F238E27FC236}">
                <a16:creationId xmlns:a16="http://schemas.microsoft.com/office/drawing/2014/main" id="{00000000-0008-0000-0100-00004FFC0000}"/>
              </a:ext>
            </a:extLst>
          </xdr:cNvPr>
          <xdr:cNvGrpSpPr>
            <a:grpSpLocks/>
          </xdr:cNvGrpSpPr>
        </xdr:nvGrpSpPr>
        <xdr:grpSpPr bwMode="auto">
          <a:xfrm>
            <a:off x="11206" y="12225475"/>
            <a:ext cx="8919919" cy="408200"/>
            <a:chOff x="3045358" y="24279224"/>
            <a:chExt cx="5479391" cy="404733"/>
          </a:xfrm>
        </xdr:grpSpPr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4901823" y="24298049"/>
              <a:ext cx="1369346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Thành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viên 2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3180669" y="24279224"/>
              <a:ext cx="1196148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Thành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viên 1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7083035" y="24279224"/>
              <a:ext cx="1320634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Thành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viên 3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3045358" y="24429822"/>
              <a:ext cx="1515482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(Ký,</a:t>
              </a:r>
              <a:r>
                <a:rPr lang="en-US" sz="1100" i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ghi rõ họ tên)</a:t>
              </a:r>
              <a:endParaRPr lang="en-US" sz="110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4809812" y="24429822"/>
              <a:ext cx="1602081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(Ký,</a:t>
              </a:r>
              <a:r>
                <a:rPr lang="en-US" sz="1100" i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ghi rõ họ tên)</a:t>
              </a:r>
              <a:endParaRPr lang="en-US" sz="110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6963961" y="24429822"/>
              <a:ext cx="1558781" cy="254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(Ký,</a:t>
              </a:r>
              <a:r>
                <a:rPr lang="en-US" sz="1100" i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ghi rõ họ tên)</a:t>
              </a:r>
              <a:endParaRPr lang="en-US" sz="110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9562245" y="12225475"/>
            <a:ext cx="1973647" cy="2373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Phụ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trách bộ phận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9518191" y="12377363"/>
            <a:ext cx="1964836" cy="2183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i="1">
                <a:latin typeface="Times New Roman" panose="02020603050405020304" pitchFamily="18" charset="0"/>
                <a:cs typeface="Times New Roman" panose="02020603050405020304" pitchFamily="18" charset="0"/>
              </a:rPr>
              <a:t>(Ký,</a:t>
            </a:r>
            <a:r>
              <a:rPr lang="en-US" sz="1100" i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ghi rõ họ tên)</a:t>
            </a:r>
            <a:endParaRPr lang="en-US" sz="1100" i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E62-8A59-470A-BC20-BF18D80D21C0}">
  <dimension ref="A1"/>
  <sheetViews>
    <sheetView tabSelected="1" workbookViewId="0">
      <selection activeCell="D13" sqref="D13"/>
    </sheetView>
  </sheetViews>
  <sheetFormatPr defaultRowHeight="15"/>
  <cols>
    <col min="1" max="1" width="9.140625" style="79"/>
    <col min="2" max="16384" width="9.140625" style="78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view="pageBreakPreview" zoomScaleNormal="90" zoomScaleSheetLayoutView="100" workbookViewId="0">
      <selection activeCell="S14" sqref="S14"/>
    </sheetView>
  </sheetViews>
  <sheetFormatPr defaultRowHeight="15.75"/>
  <cols>
    <col min="1" max="1" width="8.140625" style="1" customWidth="1"/>
    <col min="2" max="2" width="15.140625" style="1" customWidth="1"/>
    <col min="3" max="3" width="40.140625" style="1" customWidth="1"/>
    <col min="4" max="4" width="7.85546875" style="1" customWidth="1"/>
    <col min="5" max="5" width="13.140625" style="1" hidden="1" customWidth="1"/>
    <col min="6" max="9" width="8.7109375" style="1" customWidth="1"/>
    <col min="10" max="10" width="10.85546875" style="1" hidden="1" customWidth="1"/>
    <col min="11" max="17" width="7.5703125" style="1" customWidth="1"/>
    <col min="18" max="18" width="10.85546875" style="1" hidden="1" customWidth="1"/>
    <col min="19" max="19" width="10.140625" style="1" customWidth="1"/>
    <col min="20" max="20" width="11.42578125" style="1" hidden="1" customWidth="1"/>
    <col min="21" max="21" width="11.140625" style="1" hidden="1" customWidth="1"/>
    <col min="22" max="22" width="11.42578125" style="1" hidden="1" customWidth="1"/>
    <col min="23" max="23" width="10.28515625" style="1" customWidth="1"/>
    <col min="24" max="24" width="10.7109375" style="1" customWidth="1"/>
    <col min="25" max="16384" width="9.140625" style="1"/>
  </cols>
  <sheetData>
    <row r="1" spans="1:25" s="2" customFormat="1" ht="20.100000000000001" customHeight="1">
      <c r="A1" s="9" t="s">
        <v>17</v>
      </c>
      <c r="B1" s="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1"/>
      <c r="W1" s="51" t="s">
        <v>9</v>
      </c>
      <c r="X1" s="52"/>
    </row>
    <row r="2" spans="1:25" s="2" customFormat="1" ht="20.100000000000001" customHeight="1">
      <c r="A2" s="6" t="s">
        <v>12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0"/>
      <c r="V2" s="11"/>
      <c r="W2" s="53"/>
      <c r="X2" s="54"/>
    </row>
    <row r="3" spans="1:25" s="2" customFormat="1" ht="24.75" customHeight="1">
      <c r="A3" s="55" t="s">
        <v>7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5" ht="20.100000000000001" customHeight="1">
      <c r="A4" s="8" t="s">
        <v>27</v>
      </c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0"/>
      <c r="S4" s="12"/>
      <c r="T4" s="10"/>
      <c r="U4" s="10"/>
      <c r="V4" s="10"/>
      <c r="W4" s="10"/>
      <c r="X4" s="10"/>
    </row>
    <row r="5" spans="1:25" ht="20.100000000000001" customHeight="1">
      <c r="A5" s="8" t="s">
        <v>32</v>
      </c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10"/>
      <c r="S5" s="12"/>
      <c r="T5" s="10"/>
      <c r="U5" s="10"/>
      <c r="V5" s="10"/>
      <c r="W5" s="10"/>
      <c r="X5" s="10"/>
    </row>
    <row r="6" spans="1:25" ht="20.100000000000001" customHeight="1">
      <c r="A6" s="6" t="s">
        <v>10</v>
      </c>
      <c r="B6" s="6"/>
      <c r="C6" s="7"/>
      <c r="D6" s="7"/>
      <c r="E6" s="7"/>
      <c r="F6" s="7"/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4"/>
      <c r="S6" s="10"/>
      <c r="T6" s="10"/>
      <c r="U6" s="10"/>
      <c r="V6" s="10"/>
      <c r="W6" s="10"/>
      <c r="X6" s="10"/>
    </row>
    <row r="7" spans="1:25" ht="20.100000000000001" customHeight="1">
      <c r="A7" s="8" t="s">
        <v>20</v>
      </c>
      <c r="B7" s="8"/>
      <c r="C7" s="7"/>
      <c r="D7" s="7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10"/>
      <c r="S7" s="12"/>
      <c r="T7" s="10"/>
      <c r="U7" s="10"/>
      <c r="V7" s="10"/>
      <c r="W7" s="10"/>
      <c r="X7" s="10"/>
    </row>
    <row r="8" spans="1:25" ht="20.100000000000001" customHeight="1">
      <c r="A8" s="8" t="s">
        <v>20</v>
      </c>
      <c r="B8" s="8"/>
      <c r="C8" s="7"/>
      <c r="D8" s="7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0"/>
      <c r="S8" s="12"/>
      <c r="T8" s="10"/>
      <c r="U8" s="10"/>
      <c r="V8" s="10"/>
      <c r="W8" s="10"/>
      <c r="X8" s="10"/>
    </row>
    <row r="9" spans="1:25" ht="20.100000000000001" customHeight="1">
      <c r="A9" s="8" t="s">
        <v>20</v>
      </c>
      <c r="B9" s="8"/>
      <c r="C9" s="7"/>
      <c r="D9" s="7" t="s">
        <v>21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10"/>
      <c r="S9" s="12"/>
      <c r="T9" s="10"/>
      <c r="U9" s="10"/>
      <c r="V9" s="10"/>
      <c r="W9" s="10"/>
      <c r="X9" s="10"/>
    </row>
    <row r="10" spans="1:25" s="2" customFormat="1" ht="20.100000000000001" customHeight="1">
      <c r="A10" s="6" t="s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5" s="31" customFormat="1" ht="15.75" customHeight="1">
      <c r="A11" s="56" t="s">
        <v>13</v>
      </c>
      <c r="B11" s="56" t="s">
        <v>15</v>
      </c>
      <c r="C11" s="59" t="s">
        <v>16</v>
      </c>
      <c r="D11" s="59" t="s">
        <v>0</v>
      </c>
      <c r="E11" s="56" t="s">
        <v>6</v>
      </c>
      <c r="F11" s="62" t="s">
        <v>19</v>
      </c>
      <c r="G11" s="62"/>
      <c r="H11" s="62"/>
      <c r="I11" s="62"/>
      <c r="J11" s="63" t="s">
        <v>5</v>
      </c>
      <c r="K11" s="62" t="s">
        <v>18</v>
      </c>
      <c r="L11" s="62"/>
      <c r="M11" s="62"/>
      <c r="N11" s="62"/>
      <c r="O11" s="62"/>
      <c r="P11" s="62"/>
      <c r="Q11" s="62"/>
      <c r="R11" s="63" t="s">
        <v>4</v>
      </c>
      <c r="S11" s="66" t="s">
        <v>154</v>
      </c>
      <c r="T11" s="67"/>
      <c r="U11" s="67"/>
      <c r="V11" s="68"/>
      <c r="W11" s="51" t="s">
        <v>3</v>
      </c>
      <c r="X11" s="52"/>
    </row>
    <row r="12" spans="1:25" s="31" customFormat="1" ht="15.75" customHeight="1">
      <c r="A12" s="57"/>
      <c r="B12" s="57"/>
      <c r="C12" s="57"/>
      <c r="D12" s="57"/>
      <c r="E12" s="72"/>
      <c r="F12" s="62"/>
      <c r="G12" s="62"/>
      <c r="H12" s="62"/>
      <c r="I12" s="62"/>
      <c r="J12" s="64"/>
      <c r="K12" s="62"/>
      <c r="L12" s="62"/>
      <c r="M12" s="62"/>
      <c r="N12" s="62"/>
      <c r="O12" s="62"/>
      <c r="P12" s="62"/>
      <c r="Q12" s="62"/>
      <c r="R12" s="64"/>
      <c r="S12" s="69"/>
      <c r="T12" s="70"/>
      <c r="U12" s="70"/>
      <c r="V12" s="71"/>
      <c r="W12" s="60"/>
      <c r="X12" s="61"/>
    </row>
    <row r="13" spans="1:25" s="2" customFormat="1" ht="39" customHeight="1">
      <c r="A13" s="58"/>
      <c r="B13" s="58"/>
      <c r="C13" s="58"/>
      <c r="D13" s="58"/>
      <c r="E13" s="73"/>
      <c r="F13" s="46" t="s">
        <v>149</v>
      </c>
      <c r="G13" s="44" t="s">
        <v>147</v>
      </c>
      <c r="H13" s="44" t="s">
        <v>150</v>
      </c>
      <c r="I13" s="44" t="s">
        <v>146</v>
      </c>
      <c r="J13" s="65"/>
      <c r="K13" s="36" t="s">
        <v>141</v>
      </c>
      <c r="L13" s="36" t="s">
        <v>142</v>
      </c>
      <c r="M13" s="36" t="s">
        <v>143</v>
      </c>
      <c r="N13" s="36" t="s">
        <v>145</v>
      </c>
      <c r="O13" s="48" t="s">
        <v>155</v>
      </c>
      <c r="P13" s="48" t="s">
        <v>156</v>
      </c>
      <c r="Q13" s="36" t="s">
        <v>144</v>
      </c>
      <c r="R13" s="65"/>
      <c r="S13" s="15" t="s">
        <v>1</v>
      </c>
      <c r="T13" s="16" t="s">
        <v>2</v>
      </c>
      <c r="U13" s="15" t="s">
        <v>1</v>
      </c>
      <c r="V13" s="16" t="s">
        <v>2</v>
      </c>
      <c r="W13" s="53"/>
      <c r="X13" s="54"/>
    </row>
    <row r="14" spans="1:25" s="4" customFormat="1" ht="21" customHeight="1">
      <c r="A14" s="18">
        <v>1</v>
      </c>
      <c r="B14" s="18" t="s">
        <v>33</v>
      </c>
      <c r="C14" s="19" t="s">
        <v>34</v>
      </c>
      <c r="D14" s="18" t="s">
        <v>14</v>
      </c>
      <c r="E14" s="20"/>
      <c r="F14" s="20" t="e">
        <f>SUMIF(#REF!,'TP XS'!B14,#REF!)</f>
        <v>#REF!</v>
      </c>
      <c r="G14" s="20"/>
      <c r="H14" s="20" t="e">
        <f>SUMIF($Y$15:$Y$58,B14,$G$15:$G$58)</f>
        <v>#REF!</v>
      </c>
      <c r="I14" s="20" t="e">
        <f>+F14+G14-H14</f>
        <v>#REF!</v>
      </c>
      <c r="J14" s="26"/>
      <c r="K14" s="26"/>
      <c r="L14" s="26">
        <f>30*4+2</f>
        <v>122</v>
      </c>
      <c r="M14" s="26">
        <v>144</v>
      </c>
      <c r="N14" s="26"/>
      <c r="O14" s="26">
        <v>2</v>
      </c>
      <c r="P14" s="26">
        <v>2</v>
      </c>
      <c r="Q14" s="20">
        <f>SUM(K14:P14)</f>
        <v>270</v>
      </c>
      <c r="R14" s="26"/>
      <c r="S14" s="37" t="e">
        <f>+I14-Q14</f>
        <v>#REF!</v>
      </c>
      <c r="T14" s="38"/>
      <c r="U14" s="37"/>
      <c r="V14" s="17"/>
      <c r="W14" s="49" t="s">
        <v>62</v>
      </c>
      <c r="X14" s="50"/>
    </row>
    <row r="15" spans="1:25" s="4" customFormat="1" ht="21" customHeight="1">
      <c r="A15" s="18">
        <v>16</v>
      </c>
      <c r="B15" s="18" t="s">
        <v>64</v>
      </c>
      <c r="C15" s="19" t="s">
        <v>65</v>
      </c>
      <c r="D15" s="18" t="s">
        <v>14</v>
      </c>
      <c r="E15" s="20"/>
      <c r="F15" s="20" t="e">
        <f>SUMIF(#REF!,B15,#REF!)</f>
        <v>#REF!</v>
      </c>
      <c r="G15" s="20" t="e">
        <f>SUMIF(#REF!,B15,#REF!)</f>
        <v>#REF!</v>
      </c>
      <c r="H15" s="20" t="e">
        <f>SUMIF(#REF!,B15,#REF!)</f>
        <v>#REF!</v>
      </c>
      <c r="I15" s="20" t="e">
        <f>SUMIF(#REF!,B15,#REF!)</f>
        <v>#REF!</v>
      </c>
      <c r="J15" s="26"/>
      <c r="K15" s="26">
        <v>8</v>
      </c>
      <c r="L15" s="26">
        <v>10</v>
      </c>
      <c r="M15" s="26"/>
      <c r="N15" s="26">
        <v>265</v>
      </c>
      <c r="O15" s="26"/>
      <c r="P15" s="26"/>
      <c r="Q15" s="20">
        <f t="shared" ref="Q15:Q74" si="0">SUM(K15:P15)</f>
        <v>283</v>
      </c>
      <c r="R15" s="26"/>
      <c r="S15" s="37" t="e">
        <f>+I15-Q15</f>
        <v>#REF!</v>
      </c>
      <c r="T15" s="38"/>
      <c r="U15" s="37"/>
      <c r="V15" s="17"/>
      <c r="W15" s="49" t="s">
        <v>98</v>
      </c>
      <c r="X15" s="50"/>
      <c r="Y15" s="4" t="str">
        <f>LEFT(B15,8)</f>
        <v>1B006365</v>
      </c>
    </row>
    <row r="16" spans="1:25" s="4" customFormat="1" ht="21" customHeight="1">
      <c r="A16" s="18">
        <v>25</v>
      </c>
      <c r="B16" s="18" t="s">
        <v>81</v>
      </c>
      <c r="C16" s="19" t="s">
        <v>82</v>
      </c>
      <c r="D16" s="18" t="s">
        <v>14</v>
      </c>
      <c r="E16" s="20"/>
      <c r="F16" s="20" t="e">
        <f>SUMIF(#REF!,B16,#REF!)</f>
        <v>#REF!</v>
      </c>
      <c r="G16" s="20" t="e">
        <f>SUMIF(#REF!,B16,#REF!)</f>
        <v>#REF!</v>
      </c>
      <c r="H16" s="20" t="e">
        <f>SUMIF(#REF!,B16,#REF!)</f>
        <v>#REF!</v>
      </c>
      <c r="I16" s="20" t="e">
        <f>SUMIF(#REF!,B16,#REF!)</f>
        <v>#REF!</v>
      </c>
      <c r="J16" s="26"/>
      <c r="K16" s="26">
        <v>5</v>
      </c>
      <c r="L16" s="26">
        <v>100</v>
      </c>
      <c r="M16" s="26"/>
      <c r="N16" s="26">
        <v>89</v>
      </c>
      <c r="O16" s="26"/>
      <c r="P16" s="26"/>
      <c r="Q16" s="20">
        <f t="shared" si="0"/>
        <v>194</v>
      </c>
      <c r="R16" s="26"/>
      <c r="S16" s="37" t="e">
        <f>+I16-Q16</f>
        <v>#REF!</v>
      </c>
      <c r="T16" s="38"/>
      <c r="U16" s="37"/>
      <c r="V16" s="17"/>
      <c r="W16" s="49" t="s">
        <v>99</v>
      </c>
      <c r="X16" s="50"/>
      <c r="Y16" s="4" t="str">
        <f>LEFT(B16,8)</f>
        <v>1B006365</v>
      </c>
    </row>
    <row r="17" spans="1:25" s="4" customFormat="1" ht="21" customHeight="1">
      <c r="A17" s="18">
        <v>2</v>
      </c>
      <c r="B17" s="18" t="s">
        <v>35</v>
      </c>
      <c r="C17" s="19" t="s">
        <v>36</v>
      </c>
      <c r="D17" s="18" t="s">
        <v>14</v>
      </c>
      <c r="E17" s="20"/>
      <c r="F17" s="20" t="e">
        <f>SUMIF(#REF!,'TP XS'!B17,#REF!)</f>
        <v>#REF!</v>
      </c>
      <c r="G17" s="20"/>
      <c r="H17" s="20" t="e">
        <f>SUMIF($Y$15:$Y$58,B17,$G$15:$G$58)</f>
        <v>#REF!</v>
      </c>
      <c r="I17" s="20" t="e">
        <f>+F17+G17-H17</f>
        <v>#REF!</v>
      </c>
      <c r="J17" s="26"/>
      <c r="K17" s="26"/>
      <c r="L17" s="26">
        <f>24+320*2+500+44</f>
        <v>1208</v>
      </c>
      <c r="M17" s="26"/>
      <c r="N17" s="26"/>
      <c r="O17" s="26"/>
      <c r="P17" s="26"/>
      <c r="Q17" s="20">
        <f t="shared" si="0"/>
        <v>1208</v>
      </c>
      <c r="R17" s="26"/>
      <c r="S17" s="37" t="e">
        <f t="shared" ref="S17:S74" si="1">+I17-Q17</f>
        <v>#REF!</v>
      </c>
      <c r="T17" s="38"/>
      <c r="U17" s="37"/>
      <c r="V17" s="17"/>
      <c r="W17" s="49" t="s">
        <v>62</v>
      </c>
      <c r="X17" s="50"/>
    </row>
    <row r="18" spans="1:25" s="4" customFormat="1" ht="21" customHeight="1">
      <c r="A18" s="18">
        <v>17</v>
      </c>
      <c r="B18" s="18" t="s">
        <v>66</v>
      </c>
      <c r="C18" s="19" t="s">
        <v>67</v>
      </c>
      <c r="D18" s="18" t="s">
        <v>14</v>
      </c>
      <c r="E18" s="20"/>
      <c r="F18" s="20" t="e">
        <f>SUMIF(#REF!,B18,#REF!)</f>
        <v>#REF!</v>
      </c>
      <c r="G18" s="20" t="e">
        <f>SUMIF(#REF!,B18,#REF!)</f>
        <v>#REF!</v>
      </c>
      <c r="H18" s="20" t="e">
        <f>SUMIF(#REF!,B18,#REF!)</f>
        <v>#REF!</v>
      </c>
      <c r="I18" s="20" t="e">
        <f>SUMIF(#REF!,B18,#REF!)</f>
        <v>#REF!</v>
      </c>
      <c r="J18" s="26"/>
      <c r="K18" s="26"/>
      <c r="L18" s="26">
        <v>10</v>
      </c>
      <c r="M18" s="26"/>
      <c r="N18" s="26">
        <v>1193</v>
      </c>
      <c r="O18" s="26"/>
      <c r="P18" s="26"/>
      <c r="Q18" s="20">
        <f t="shared" si="0"/>
        <v>1203</v>
      </c>
      <c r="R18" s="26"/>
      <c r="S18" s="37" t="e">
        <f>+I18-Q18</f>
        <v>#REF!</v>
      </c>
      <c r="T18" s="38"/>
      <c r="U18" s="37"/>
      <c r="V18" s="17"/>
      <c r="W18" s="49" t="s">
        <v>98</v>
      </c>
      <c r="X18" s="50"/>
      <c r="Y18" s="4" t="str">
        <f>LEFT(B18,8)</f>
        <v>1B006698</v>
      </c>
    </row>
    <row r="19" spans="1:25" s="4" customFormat="1" ht="21" customHeight="1">
      <c r="A19" s="18">
        <v>26</v>
      </c>
      <c r="B19" s="18" t="s">
        <v>83</v>
      </c>
      <c r="C19" s="19" t="s">
        <v>84</v>
      </c>
      <c r="D19" s="18" t="s">
        <v>14</v>
      </c>
      <c r="E19" s="20"/>
      <c r="F19" s="20" t="e">
        <f>SUMIF(#REF!,B19,#REF!)</f>
        <v>#REF!</v>
      </c>
      <c r="G19" s="20" t="e">
        <f>SUMIF(#REF!,B19,#REF!)</f>
        <v>#REF!</v>
      </c>
      <c r="H19" s="20" t="e">
        <f>SUMIF(#REF!,B19,#REF!)</f>
        <v>#REF!</v>
      </c>
      <c r="I19" s="20" t="e">
        <f>SUMIF(#REF!,B19,#REF!)</f>
        <v>#REF!</v>
      </c>
      <c r="J19" s="26"/>
      <c r="K19" s="26">
        <v>6</v>
      </c>
      <c r="L19" s="26">
        <v>100</v>
      </c>
      <c r="M19" s="26"/>
      <c r="N19" s="26">
        <v>110</v>
      </c>
      <c r="O19" s="26"/>
      <c r="P19" s="26"/>
      <c r="Q19" s="20">
        <f t="shared" si="0"/>
        <v>216</v>
      </c>
      <c r="R19" s="26"/>
      <c r="S19" s="37" t="e">
        <f>+I19-Q19</f>
        <v>#REF!</v>
      </c>
      <c r="T19" s="38"/>
      <c r="U19" s="37"/>
      <c r="V19" s="17"/>
      <c r="W19" s="49" t="s">
        <v>99</v>
      </c>
      <c r="X19" s="50"/>
      <c r="Y19" s="4" t="str">
        <f>LEFT(B19,8)</f>
        <v>1B006698</v>
      </c>
    </row>
    <row r="20" spans="1:25" s="4" customFormat="1" ht="21" customHeight="1">
      <c r="A20" s="18">
        <v>3</v>
      </c>
      <c r="B20" s="18" t="s">
        <v>37</v>
      </c>
      <c r="C20" s="19" t="s">
        <v>38</v>
      </c>
      <c r="D20" s="18" t="s">
        <v>14</v>
      </c>
      <c r="E20" s="20"/>
      <c r="F20" s="20" t="e">
        <f>SUMIF(#REF!,'TP XS'!B20,#REF!)</f>
        <v>#REF!</v>
      </c>
      <c r="G20" s="20"/>
      <c r="H20" s="20" t="e">
        <f>SUMIF($Y$15:$Y$58,B20,$G$15:$G$58)</f>
        <v>#REF!</v>
      </c>
      <c r="I20" s="20" t="e">
        <f>+F20+G20-H20</f>
        <v>#REF!</v>
      </c>
      <c r="J20" s="26"/>
      <c r="K20" s="26"/>
      <c r="L20" s="26">
        <f>6*10+6+3</f>
        <v>69</v>
      </c>
      <c r="M20" s="26">
        <v>210</v>
      </c>
      <c r="N20" s="26"/>
      <c r="O20" s="26"/>
      <c r="P20" s="26"/>
      <c r="Q20" s="20">
        <f t="shared" si="0"/>
        <v>279</v>
      </c>
      <c r="R20" s="26"/>
      <c r="S20" s="37" t="e">
        <f t="shared" si="1"/>
        <v>#REF!</v>
      </c>
      <c r="T20" s="38"/>
      <c r="U20" s="37"/>
      <c r="V20" s="17"/>
      <c r="W20" s="49" t="s">
        <v>62</v>
      </c>
      <c r="X20" s="50"/>
    </row>
    <row r="21" spans="1:25" s="4" customFormat="1" ht="21" customHeight="1">
      <c r="A21" s="18">
        <v>18</v>
      </c>
      <c r="B21" s="18" t="s">
        <v>68</v>
      </c>
      <c r="C21" s="19" t="s">
        <v>69</v>
      </c>
      <c r="D21" s="18" t="s">
        <v>14</v>
      </c>
      <c r="E21" s="20"/>
      <c r="F21" s="20" t="e">
        <f>SUMIF(#REF!,B21,#REF!)</f>
        <v>#REF!</v>
      </c>
      <c r="G21" s="20" t="e">
        <f>SUMIF(#REF!,B21,#REF!)</f>
        <v>#REF!</v>
      </c>
      <c r="H21" s="20" t="e">
        <f>SUMIF(#REF!,B21,#REF!)</f>
        <v>#REF!</v>
      </c>
      <c r="I21" s="20" t="e">
        <f>SUMIF(#REF!,B21,#REF!)</f>
        <v>#REF!</v>
      </c>
      <c r="J21" s="26"/>
      <c r="K21" s="26">
        <v>5</v>
      </c>
      <c r="L21" s="26">
        <v>10</v>
      </c>
      <c r="M21" s="26"/>
      <c r="N21" s="26">
        <v>262</v>
      </c>
      <c r="O21" s="26"/>
      <c r="P21" s="26"/>
      <c r="Q21" s="20">
        <f t="shared" si="0"/>
        <v>277</v>
      </c>
      <c r="R21" s="26"/>
      <c r="S21" s="37" t="e">
        <f>+I21-Q21</f>
        <v>#REF!</v>
      </c>
      <c r="T21" s="38"/>
      <c r="U21" s="37"/>
      <c r="V21" s="17"/>
      <c r="W21" s="49" t="s">
        <v>98</v>
      </c>
      <c r="X21" s="50"/>
      <c r="Y21" s="4" t="str">
        <f>LEFT(B21,8)</f>
        <v>1B001702</v>
      </c>
    </row>
    <row r="22" spans="1:25" s="4" customFormat="1" ht="21" customHeight="1">
      <c r="A22" s="18">
        <v>27</v>
      </c>
      <c r="B22" s="18" t="s">
        <v>85</v>
      </c>
      <c r="C22" s="19" t="s">
        <v>86</v>
      </c>
      <c r="D22" s="18" t="s">
        <v>14</v>
      </c>
      <c r="E22" s="20"/>
      <c r="F22" s="20" t="e">
        <f>SUMIF(#REF!,B22,#REF!)</f>
        <v>#REF!</v>
      </c>
      <c r="G22" s="20" t="e">
        <f>SUMIF(#REF!,B22,#REF!)</f>
        <v>#REF!</v>
      </c>
      <c r="H22" s="20" t="e">
        <f>SUMIF(#REF!,B22,#REF!)</f>
        <v>#REF!</v>
      </c>
      <c r="I22" s="20" t="e">
        <f>SUMIF(#REF!,B22,#REF!)</f>
        <v>#REF!</v>
      </c>
      <c r="J22" s="26"/>
      <c r="K22" s="26">
        <v>5</v>
      </c>
      <c r="L22" s="26">
        <v>100</v>
      </c>
      <c r="M22" s="26"/>
      <c r="N22" s="26">
        <v>115</v>
      </c>
      <c r="O22" s="26"/>
      <c r="P22" s="26"/>
      <c r="Q22" s="20">
        <f t="shared" si="0"/>
        <v>220</v>
      </c>
      <c r="R22" s="26"/>
      <c r="S22" s="37" t="e">
        <f>+I22-Q22</f>
        <v>#REF!</v>
      </c>
      <c r="T22" s="38"/>
      <c r="U22" s="37"/>
      <c r="V22" s="17"/>
      <c r="W22" s="49" t="s">
        <v>99</v>
      </c>
      <c r="X22" s="50"/>
      <c r="Y22" s="4" t="str">
        <f>LEFT(B22,8)</f>
        <v>1B001702</v>
      </c>
    </row>
    <row r="23" spans="1:25" s="4" customFormat="1" ht="21" customHeight="1">
      <c r="A23" s="18">
        <v>4</v>
      </c>
      <c r="B23" s="18" t="s">
        <v>39</v>
      </c>
      <c r="C23" s="19" t="s">
        <v>40</v>
      </c>
      <c r="D23" s="18" t="s">
        <v>14</v>
      </c>
      <c r="E23" s="20"/>
      <c r="F23" s="20" t="e">
        <f>SUMIF(#REF!,'TP XS'!B23,#REF!)</f>
        <v>#REF!</v>
      </c>
      <c r="G23" s="20"/>
      <c r="H23" s="20" t="e">
        <f>SUMIF($Y$15:$Y$58,B23,$G$15:$G$58)</f>
        <v>#REF!</v>
      </c>
      <c r="I23" s="20" t="e">
        <f>+F23+G23-H23</f>
        <v>#REF!</v>
      </c>
      <c r="J23" s="26"/>
      <c r="K23" s="26"/>
      <c r="L23" s="26">
        <f>15*10+2</f>
        <v>152</v>
      </c>
      <c r="M23" s="26">
        <v>116</v>
      </c>
      <c r="N23" s="26"/>
      <c r="O23" s="26"/>
      <c r="P23" s="26"/>
      <c r="Q23" s="20">
        <f t="shared" si="0"/>
        <v>268</v>
      </c>
      <c r="R23" s="26"/>
      <c r="S23" s="37" t="e">
        <f t="shared" si="1"/>
        <v>#REF!</v>
      </c>
      <c r="T23" s="38"/>
      <c r="U23" s="37"/>
      <c r="V23" s="17"/>
      <c r="W23" s="49" t="s">
        <v>62</v>
      </c>
      <c r="X23" s="50"/>
    </row>
    <row r="24" spans="1:25" s="4" customFormat="1" ht="21" customHeight="1">
      <c r="A24" s="18">
        <v>19</v>
      </c>
      <c r="B24" s="18" t="s">
        <v>70</v>
      </c>
      <c r="C24" s="19" t="s">
        <v>71</v>
      </c>
      <c r="D24" s="18" t="s">
        <v>14</v>
      </c>
      <c r="E24" s="20"/>
      <c r="F24" s="20" t="e">
        <f>SUMIF(#REF!,B24,#REF!)</f>
        <v>#REF!</v>
      </c>
      <c r="G24" s="20" t="e">
        <f>SUMIF(#REF!,B24,#REF!)</f>
        <v>#REF!</v>
      </c>
      <c r="H24" s="20" t="e">
        <f>SUMIF(#REF!,B24,#REF!)</f>
        <v>#REF!</v>
      </c>
      <c r="I24" s="20" t="e">
        <f>SUMIF(#REF!,B24,#REF!)</f>
        <v>#REF!</v>
      </c>
      <c r="J24" s="26"/>
      <c r="K24" s="26">
        <v>6</v>
      </c>
      <c r="L24" s="26">
        <v>10</v>
      </c>
      <c r="M24" s="26"/>
      <c r="N24" s="26">
        <v>276</v>
      </c>
      <c r="O24" s="26"/>
      <c r="P24" s="26"/>
      <c r="Q24" s="20">
        <f t="shared" si="0"/>
        <v>292</v>
      </c>
      <c r="R24" s="26"/>
      <c r="S24" s="37" t="e">
        <f>+I24-Q24</f>
        <v>#REF!</v>
      </c>
      <c r="T24" s="38"/>
      <c r="U24" s="37"/>
      <c r="V24" s="17"/>
      <c r="W24" s="49" t="s">
        <v>98</v>
      </c>
      <c r="X24" s="50"/>
      <c r="Y24" s="4" t="str">
        <f>LEFT(B24,8)</f>
        <v>1B001862</v>
      </c>
    </row>
    <row r="25" spans="1:25" s="4" customFormat="1" ht="21" customHeight="1">
      <c r="A25" s="18">
        <v>28</v>
      </c>
      <c r="B25" s="18" t="s">
        <v>87</v>
      </c>
      <c r="C25" s="19" t="s">
        <v>88</v>
      </c>
      <c r="D25" s="18" t="s">
        <v>14</v>
      </c>
      <c r="E25" s="20"/>
      <c r="F25" s="20" t="e">
        <f>SUMIF(#REF!,B25,#REF!)</f>
        <v>#REF!</v>
      </c>
      <c r="G25" s="20" t="e">
        <f>SUMIF(#REF!,B25,#REF!)</f>
        <v>#REF!</v>
      </c>
      <c r="H25" s="20" t="e">
        <f>SUMIF(#REF!,B25,#REF!)</f>
        <v>#REF!</v>
      </c>
      <c r="I25" s="20" t="e">
        <f>SUMIF(#REF!,B25,#REF!)</f>
        <v>#REF!</v>
      </c>
      <c r="J25" s="26"/>
      <c r="K25" s="26">
        <v>5</v>
      </c>
      <c r="L25" s="26">
        <v>100</v>
      </c>
      <c r="M25" s="26"/>
      <c r="N25" s="26">
        <v>104</v>
      </c>
      <c r="O25" s="26"/>
      <c r="P25" s="26"/>
      <c r="Q25" s="20">
        <f t="shared" si="0"/>
        <v>209</v>
      </c>
      <c r="R25" s="26"/>
      <c r="S25" s="37" t="e">
        <f>+I25-Q25</f>
        <v>#REF!</v>
      </c>
      <c r="T25" s="38"/>
      <c r="U25" s="37"/>
      <c r="V25" s="17"/>
      <c r="W25" s="49" t="s">
        <v>99</v>
      </c>
      <c r="X25" s="50"/>
      <c r="Y25" s="4" t="str">
        <f>LEFT(B25,8)</f>
        <v>1B001862</v>
      </c>
    </row>
    <row r="26" spans="1:25" s="4" customFormat="1" ht="21" customHeight="1">
      <c r="A26" s="18">
        <v>5</v>
      </c>
      <c r="B26" s="18" t="s">
        <v>41</v>
      </c>
      <c r="C26" s="19" t="s">
        <v>42</v>
      </c>
      <c r="D26" s="18" t="s">
        <v>14</v>
      </c>
      <c r="E26" s="20"/>
      <c r="F26" s="20" t="e">
        <f>SUMIF(#REF!,'TP XS'!B26,#REF!)</f>
        <v>#REF!</v>
      </c>
      <c r="G26" s="20"/>
      <c r="H26" s="20" t="e">
        <f>SUMIF($Y$15:$Y$58,B26,$G$15:$G$58)</f>
        <v>#REF!</v>
      </c>
      <c r="I26" s="20" t="e">
        <f>+F26+G26-H26</f>
        <v>#REF!</v>
      </c>
      <c r="J26" s="26"/>
      <c r="K26" s="26"/>
      <c r="L26" s="26">
        <f>14+15+10*5+1</f>
        <v>80</v>
      </c>
      <c r="M26" s="26">
        <v>165</v>
      </c>
      <c r="N26" s="26"/>
      <c r="O26" s="26"/>
      <c r="P26" s="26"/>
      <c r="Q26" s="20">
        <f t="shared" si="0"/>
        <v>245</v>
      </c>
      <c r="R26" s="26"/>
      <c r="S26" s="37" t="e">
        <f t="shared" si="1"/>
        <v>#REF!</v>
      </c>
      <c r="T26" s="38"/>
      <c r="U26" s="37"/>
      <c r="V26" s="17"/>
      <c r="W26" s="49" t="s">
        <v>62</v>
      </c>
      <c r="X26" s="50"/>
    </row>
    <row r="27" spans="1:25" s="4" customFormat="1" ht="21" customHeight="1">
      <c r="A27" s="18">
        <v>20</v>
      </c>
      <c r="B27" s="18" t="s">
        <v>72</v>
      </c>
      <c r="C27" s="19" t="s">
        <v>73</v>
      </c>
      <c r="D27" s="18" t="s">
        <v>14</v>
      </c>
      <c r="E27" s="20"/>
      <c r="F27" s="20" t="e">
        <f>SUMIF(#REF!,B27,#REF!)</f>
        <v>#REF!</v>
      </c>
      <c r="G27" s="20" t="e">
        <f>SUMIF(#REF!,B27,#REF!)</f>
        <v>#REF!</v>
      </c>
      <c r="H27" s="20" t="e">
        <f>SUMIF(#REF!,B27,#REF!)</f>
        <v>#REF!</v>
      </c>
      <c r="I27" s="20" t="e">
        <f>SUMIF(#REF!,B27,#REF!)</f>
        <v>#REF!</v>
      </c>
      <c r="J27" s="26"/>
      <c r="K27" s="26">
        <v>5</v>
      </c>
      <c r="L27" s="26">
        <v>10</v>
      </c>
      <c r="M27" s="26"/>
      <c r="N27" s="26">
        <v>290</v>
      </c>
      <c r="O27" s="26"/>
      <c r="P27" s="26"/>
      <c r="Q27" s="20">
        <f t="shared" si="0"/>
        <v>305</v>
      </c>
      <c r="R27" s="26"/>
      <c r="S27" s="37" t="e">
        <f>+I27-Q27</f>
        <v>#REF!</v>
      </c>
      <c r="T27" s="38"/>
      <c r="U27" s="37"/>
      <c r="V27" s="17"/>
      <c r="W27" s="49" t="s">
        <v>98</v>
      </c>
      <c r="X27" s="50"/>
      <c r="Y27" s="4" t="str">
        <f>LEFT(B27,8)</f>
        <v>1B006330</v>
      </c>
    </row>
    <row r="28" spans="1:25" s="4" customFormat="1" ht="21" customHeight="1">
      <c r="A28" s="18">
        <v>29</v>
      </c>
      <c r="B28" s="18" t="s">
        <v>89</v>
      </c>
      <c r="C28" s="19" t="s">
        <v>90</v>
      </c>
      <c r="D28" s="18" t="s">
        <v>14</v>
      </c>
      <c r="E28" s="20"/>
      <c r="F28" s="20" t="e">
        <f>SUMIF(#REF!,B28,#REF!)</f>
        <v>#REF!</v>
      </c>
      <c r="G28" s="20" t="e">
        <f>SUMIF(#REF!,B28,#REF!)</f>
        <v>#REF!</v>
      </c>
      <c r="H28" s="20" t="e">
        <f>SUMIF(#REF!,B28,#REF!)</f>
        <v>#REF!</v>
      </c>
      <c r="I28" s="20" t="e">
        <f>SUMIF(#REF!,B28,#REF!)</f>
        <v>#REF!</v>
      </c>
      <c r="J28" s="26"/>
      <c r="K28" s="26">
        <v>7</v>
      </c>
      <c r="L28" s="26">
        <v>100</v>
      </c>
      <c r="M28" s="26"/>
      <c r="N28" s="26">
        <v>103</v>
      </c>
      <c r="O28" s="26"/>
      <c r="P28" s="26"/>
      <c r="Q28" s="20">
        <f t="shared" si="0"/>
        <v>210</v>
      </c>
      <c r="R28" s="26"/>
      <c r="S28" s="37" t="e">
        <f>+I28-Q28</f>
        <v>#REF!</v>
      </c>
      <c r="T28" s="38"/>
      <c r="U28" s="37"/>
      <c r="V28" s="17"/>
      <c r="W28" s="49" t="s">
        <v>99</v>
      </c>
      <c r="X28" s="50"/>
      <c r="Y28" s="4" t="str">
        <f>LEFT(B28,8)</f>
        <v>1B006330</v>
      </c>
    </row>
    <row r="29" spans="1:25" s="4" customFormat="1" ht="21" customHeight="1">
      <c r="A29" s="18">
        <v>6</v>
      </c>
      <c r="B29" s="18" t="s">
        <v>43</v>
      </c>
      <c r="C29" s="19" t="s">
        <v>44</v>
      </c>
      <c r="D29" s="18" t="s">
        <v>14</v>
      </c>
      <c r="E29" s="20"/>
      <c r="F29" s="20" t="e">
        <f>SUMIF(#REF!,'TP XS'!B29,#REF!)</f>
        <v>#REF!</v>
      </c>
      <c r="G29" s="20"/>
      <c r="H29" s="20" t="e">
        <f>SUMIF($Y$15:$Y$58,B29,$G$15:$G$58)</f>
        <v>#REF!</v>
      </c>
      <c r="I29" s="20" t="e">
        <f>+F29+G29-H29</f>
        <v>#REF!</v>
      </c>
      <c r="J29" s="26"/>
      <c r="K29" s="26"/>
      <c r="L29" s="26">
        <v>210</v>
      </c>
      <c r="M29" s="26"/>
      <c r="N29" s="26"/>
      <c r="O29" s="26"/>
      <c r="P29" s="26"/>
      <c r="Q29" s="20">
        <f t="shared" si="0"/>
        <v>210</v>
      </c>
      <c r="R29" s="26"/>
      <c r="S29" s="37" t="e">
        <f t="shared" si="1"/>
        <v>#REF!</v>
      </c>
      <c r="T29" s="38"/>
      <c r="U29" s="37"/>
      <c r="V29" s="17"/>
      <c r="W29" s="49" t="s">
        <v>62</v>
      </c>
      <c r="X29" s="50"/>
    </row>
    <row r="30" spans="1:25" s="4" customFormat="1" ht="21" customHeight="1">
      <c r="A30" s="18">
        <v>22</v>
      </c>
      <c r="B30" s="18" t="s">
        <v>76</v>
      </c>
      <c r="C30" s="19" t="s">
        <v>75</v>
      </c>
      <c r="D30" s="18" t="s">
        <v>14</v>
      </c>
      <c r="E30" s="20"/>
      <c r="F30" s="20" t="e">
        <f>SUMIF(#REF!,B30,#REF!)</f>
        <v>#REF!</v>
      </c>
      <c r="G30" s="20" t="e">
        <f>SUMIF(#REF!,B30,#REF!)</f>
        <v>#REF!</v>
      </c>
      <c r="H30" s="20" t="e">
        <f>SUMIF(#REF!,B30,#REF!)</f>
        <v>#REF!</v>
      </c>
      <c r="I30" s="20" t="e">
        <f>SUMIF(#REF!,B30,#REF!)</f>
        <v>#REF!</v>
      </c>
      <c r="J30" s="26"/>
      <c r="K30" s="26"/>
      <c r="L30" s="26">
        <v>10</v>
      </c>
      <c r="M30" s="26"/>
      <c r="N30" s="26">
        <v>285</v>
      </c>
      <c r="O30" s="26"/>
      <c r="P30" s="26"/>
      <c r="Q30" s="20">
        <f t="shared" si="0"/>
        <v>295</v>
      </c>
      <c r="R30" s="26"/>
      <c r="S30" s="37" t="e">
        <f>+I30-Q30</f>
        <v>#REF!</v>
      </c>
      <c r="T30" s="38"/>
      <c r="U30" s="37"/>
      <c r="V30" s="17"/>
      <c r="W30" s="49" t="s">
        <v>98</v>
      </c>
      <c r="X30" s="50"/>
      <c r="Y30" s="4" t="str">
        <f>LEFT(B30,8)</f>
        <v>1B006332</v>
      </c>
    </row>
    <row r="31" spans="1:25" s="4" customFormat="1" ht="21" customHeight="1">
      <c r="A31" s="18">
        <v>30</v>
      </c>
      <c r="B31" s="18" t="s">
        <v>91</v>
      </c>
      <c r="C31" s="19" t="s">
        <v>92</v>
      </c>
      <c r="D31" s="18" t="s">
        <v>14</v>
      </c>
      <c r="E31" s="20"/>
      <c r="F31" s="20" t="e">
        <f>SUMIF(#REF!,B31,#REF!)</f>
        <v>#REF!</v>
      </c>
      <c r="G31" s="20" t="e">
        <f>SUMIF(#REF!,B31,#REF!)</f>
        <v>#REF!</v>
      </c>
      <c r="H31" s="20" t="e">
        <f>SUMIF(#REF!,B31,#REF!)</f>
        <v>#REF!</v>
      </c>
      <c r="I31" s="20" t="e">
        <f>SUMIF(#REF!,B31,#REF!)</f>
        <v>#REF!</v>
      </c>
      <c r="J31" s="26"/>
      <c r="K31" s="26"/>
      <c r="L31" s="26">
        <v>100</v>
      </c>
      <c r="M31" s="26"/>
      <c r="N31" s="26">
        <v>114</v>
      </c>
      <c r="O31" s="26"/>
      <c r="P31" s="26"/>
      <c r="Q31" s="20">
        <f t="shared" si="0"/>
        <v>214</v>
      </c>
      <c r="R31" s="26"/>
      <c r="S31" s="37" t="e">
        <f>+I31-Q31</f>
        <v>#REF!</v>
      </c>
      <c r="T31" s="38"/>
      <c r="U31" s="37"/>
      <c r="V31" s="17"/>
      <c r="W31" s="49" t="s">
        <v>99</v>
      </c>
      <c r="X31" s="50"/>
      <c r="Y31" s="4" t="str">
        <f>LEFT(B31,8)</f>
        <v>1B006332</v>
      </c>
    </row>
    <row r="32" spans="1:25" s="4" customFormat="1" ht="21" customHeight="1">
      <c r="A32" s="18">
        <v>7</v>
      </c>
      <c r="B32" s="18" t="s">
        <v>45</v>
      </c>
      <c r="C32" s="19" t="s">
        <v>44</v>
      </c>
      <c r="D32" s="18" t="s">
        <v>14</v>
      </c>
      <c r="E32" s="20"/>
      <c r="F32" s="20" t="e">
        <f>SUMIF(#REF!,'TP XS'!B32,#REF!)</f>
        <v>#REF!</v>
      </c>
      <c r="G32" s="20"/>
      <c r="H32" s="20" t="e">
        <f>SUMIF($Y$15:$Y$58,B32,$G$15:$G$58)</f>
        <v>#REF!</v>
      </c>
      <c r="I32" s="20" t="e">
        <f>+F32+G32-H32</f>
        <v>#REF!</v>
      </c>
      <c r="J32" s="26"/>
      <c r="K32" s="26"/>
      <c r="L32" s="26">
        <v>210</v>
      </c>
      <c r="M32" s="26"/>
      <c r="N32" s="26"/>
      <c r="O32" s="26"/>
      <c r="P32" s="26"/>
      <c r="Q32" s="20">
        <f t="shared" si="0"/>
        <v>210</v>
      </c>
      <c r="R32" s="26"/>
      <c r="S32" s="37" t="e">
        <f t="shared" si="1"/>
        <v>#REF!</v>
      </c>
      <c r="T32" s="38"/>
      <c r="U32" s="37"/>
      <c r="V32" s="17"/>
      <c r="W32" s="49" t="s">
        <v>62</v>
      </c>
      <c r="X32" s="50"/>
    </row>
    <row r="33" spans="1:25" s="4" customFormat="1" ht="21" customHeight="1">
      <c r="A33" s="18">
        <v>21</v>
      </c>
      <c r="B33" s="18" t="s">
        <v>74</v>
      </c>
      <c r="C33" s="19" t="s">
        <v>75</v>
      </c>
      <c r="D33" s="18" t="s">
        <v>14</v>
      </c>
      <c r="E33" s="20"/>
      <c r="F33" s="20" t="e">
        <f>SUMIF(#REF!,B33,#REF!)</f>
        <v>#REF!</v>
      </c>
      <c r="G33" s="20" t="e">
        <f>SUMIF(#REF!,B33,#REF!)</f>
        <v>#REF!</v>
      </c>
      <c r="H33" s="20" t="e">
        <f>SUMIF(#REF!,B33,#REF!)</f>
        <v>#REF!</v>
      </c>
      <c r="I33" s="20" t="e">
        <f>SUMIF(#REF!,B33,#REF!)</f>
        <v>#REF!</v>
      </c>
      <c r="J33" s="26"/>
      <c r="K33" s="26"/>
      <c r="L33" s="26">
        <v>10</v>
      </c>
      <c r="M33" s="26"/>
      <c r="N33" s="26">
        <v>284</v>
      </c>
      <c r="O33" s="26"/>
      <c r="P33" s="26"/>
      <c r="Q33" s="20">
        <f t="shared" si="0"/>
        <v>294</v>
      </c>
      <c r="R33" s="26"/>
      <c r="S33" s="37" t="e">
        <f>+I33-Q33</f>
        <v>#REF!</v>
      </c>
      <c r="T33" s="38"/>
      <c r="U33" s="37"/>
      <c r="V33" s="17"/>
      <c r="W33" s="49" t="s">
        <v>98</v>
      </c>
      <c r="X33" s="50"/>
      <c r="Y33" s="4" t="str">
        <f>LEFT(B33,8)</f>
        <v>1B006333</v>
      </c>
    </row>
    <row r="34" spans="1:25" s="4" customFormat="1" ht="21" customHeight="1">
      <c r="A34" s="18">
        <v>31</v>
      </c>
      <c r="B34" s="18" t="s">
        <v>93</v>
      </c>
      <c r="C34" s="19" t="s">
        <v>92</v>
      </c>
      <c r="D34" s="18" t="s">
        <v>14</v>
      </c>
      <c r="E34" s="20"/>
      <c r="F34" s="20" t="e">
        <f>SUMIF(#REF!,B34,#REF!)</f>
        <v>#REF!</v>
      </c>
      <c r="G34" s="20" t="e">
        <f>SUMIF(#REF!,B34,#REF!)</f>
        <v>#REF!</v>
      </c>
      <c r="H34" s="20" t="e">
        <f>SUMIF(#REF!,B34,#REF!)</f>
        <v>#REF!</v>
      </c>
      <c r="I34" s="20" t="e">
        <f>SUMIF(#REF!,B34,#REF!)</f>
        <v>#REF!</v>
      </c>
      <c r="J34" s="26"/>
      <c r="K34" s="26"/>
      <c r="L34" s="26">
        <v>100</v>
      </c>
      <c r="M34" s="26"/>
      <c r="N34" s="26">
        <v>116</v>
      </c>
      <c r="O34" s="26"/>
      <c r="P34" s="26"/>
      <c r="Q34" s="20">
        <f t="shared" si="0"/>
        <v>216</v>
      </c>
      <c r="R34" s="26"/>
      <c r="S34" s="37" t="e">
        <f>+I34-Q34</f>
        <v>#REF!</v>
      </c>
      <c r="T34" s="38"/>
      <c r="U34" s="37"/>
      <c r="V34" s="17"/>
      <c r="W34" s="49" t="s">
        <v>99</v>
      </c>
      <c r="X34" s="50"/>
      <c r="Y34" s="4" t="str">
        <f>LEFT(B34,8)</f>
        <v>1B006333</v>
      </c>
    </row>
    <row r="35" spans="1:25" s="4" customFormat="1" ht="21" customHeight="1">
      <c r="A35" s="18">
        <v>8</v>
      </c>
      <c r="B35" s="18" t="s">
        <v>46</v>
      </c>
      <c r="C35" s="19" t="s">
        <v>47</v>
      </c>
      <c r="D35" s="18" t="s">
        <v>14</v>
      </c>
      <c r="E35" s="20"/>
      <c r="F35" s="20" t="e">
        <f>SUMIF(#REF!,'TP XS'!B35,#REF!)</f>
        <v>#REF!</v>
      </c>
      <c r="G35" s="20"/>
      <c r="H35" s="20" t="e">
        <f>SUMIF($Y$15:$Y$58,B35,$G$15:$G$58)</f>
        <v>#REF!</v>
      </c>
      <c r="I35" s="20" t="e">
        <f>+F35+G35-H35</f>
        <v>#REF!</v>
      </c>
      <c r="J35" s="26"/>
      <c r="K35" s="26"/>
      <c r="L35" s="26">
        <f>5*12+25*8</f>
        <v>260</v>
      </c>
      <c r="M35" s="26"/>
      <c r="N35" s="26"/>
      <c r="O35" s="26"/>
      <c r="P35" s="26"/>
      <c r="Q35" s="20">
        <f t="shared" si="0"/>
        <v>260</v>
      </c>
      <c r="R35" s="26"/>
      <c r="S35" s="37" t="e">
        <f t="shared" si="1"/>
        <v>#REF!</v>
      </c>
      <c r="T35" s="38"/>
      <c r="U35" s="37"/>
      <c r="V35" s="17"/>
      <c r="W35" s="49" t="s">
        <v>62</v>
      </c>
      <c r="X35" s="50"/>
    </row>
    <row r="36" spans="1:25" s="4" customFormat="1" ht="21" customHeight="1">
      <c r="A36" s="18">
        <v>23</v>
      </c>
      <c r="B36" s="18" t="s">
        <v>77</v>
      </c>
      <c r="C36" s="19" t="s">
        <v>78</v>
      </c>
      <c r="D36" s="18" t="s">
        <v>14</v>
      </c>
      <c r="E36" s="20"/>
      <c r="F36" s="20" t="e">
        <f>SUMIF(#REF!,B36,#REF!)</f>
        <v>#REF!</v>
      </c>
      <c r="G36" s="20" t="e">
        <f>SUMIF(#REF!,B36,#REF!)</f>
        <v>#REF!</v>
      </c>
      <c r="H36" s="20" t="e">
        <f>SUMIF(#REF!,B36,#REF!)</f>
        <v>#REF!</v>
      </c>
      <c r="I36" s="20" t="e">
        <f>SUMIF(#REF!,B36,#REF!)</f>
        <v>#REF!</v>
      </c>
      <c r="J36" s="26"/>
      <c r="K36" s="26">
        <v>6</v>
      </c>
      <c r="L36" s="26">
        <v>10</v>
      </c>
      <c r="M36" s="26"/>
      <c r="N36" s="26">
        <v>266</v>
      </c>
      <c r="O36" s="26"/>
      <c r="P36" s="26"/>
      <c r="Q36" s="20">
        <f t="shared" si="0"/>
        <v>282</v>
      </c>
      <c r="R36" s="26"/>
      <c r="S36" s="37" t="e">
        <f>+I36-Q36</f>
        <v>#REF!</v>
      </c>
      <c r="T36" s="38"/>
      <c r="U36" s="37"/>
      <c r="V36" s="17"/>
      <c r="W36" s="49" t="s">
        <v>98</v>
      </c>
      <c r="X36" s="50"/>
      <c r="Y36" s="4" t="str">
        <f>LEFT(B36,8)</f>
        <v>1B006372</v>
      </c>
    </row>
    <row r="37" spans="1:25" s="4" customFormat="1" ht="21" customHeight="1">
      <c r="A37" s="18">
        <v>32</v>
      </c>
      <c r="B37" s="18" t="s">
        <v>94</v>
      </c>
      <c r="C37" s="19" t="s">
        <v>95</v>
      </c>
      <c r="D37" s="18" t="s">
        <v>14</v>
      </c>
      <c r="E37" s="20"/>
      <c r="F37" s="20" t="e">
        <f>SUMIF(#REF!,B37,#REF!)</f>
        <v>#REF!</v>
      </c>
      <c r="G37" s="20" t="e">
        <f>SUMIF(#REF!,B37,#REF!)</f>
        <v>#REF!</v>
      </c>
      <c r="H37" s="20" t="e">
        <f>SUMIF(#REF!,B37,#REF!)</f>
        <v>#REF!</v>
      </c>
      <c r="I37" s="20" t="e">
        <f>SUMIF(#REF!,B37,#REF!)</f>
        <v>#REF!</v>
      </c>
      <c r="J37" s="26"/>
      <c r="K37" s="26">
        <v>3</v>
      </c>
      <c r="L37" s="26">
        <v>100</v>
      </c>
      <c r="M37" s="26"/>
      <c r="N37" s="26">
        <v>102</v>
      </c>
      <c r="O37" s="26"/>
      <c r="P37" s="26"/>
      <c r="Q37" s="20">
        <f t="shared" si="0"/>
        <v>205</v>
      </c>
      <c r="R37" s="26"/>
      <c r="S37" s="37" t="e">
        <f>+I37-Q37</f>
        <v>#REF!</v>
      </c>
      <c r="T37" s="38"/>
      <c r="U37" s="37"/>
      <c r="V37" s="17"/>
      <c r="W37" s="49" t="s">
        <v>99</v>
      </c>
      <c r="X37" s="50"/>
      <c r="Y37" s="4" t="str">
        <f>LEFT(B37,8)</f>
        <v>1B006372</v>
      </c>
    </row>
    <row r="38" spans="1:25" s="4" customFormat="1" ht="21" customHeight="1">
      <c r="A38" s="18">
        <v>9</v>
      </c>
      <c r="B38" s="18" t="s">
        <v>48</v>
      </c>
      <c r="C38" s="19" t="s">
        <v>49</v>
      </c>
      <c r="D38" s="18" t="s">
        <v>14</v>
      </c>
      <c r="E38" s="20"/>
      <c r="F38" s="20" t="e">
        <f>SUMIF(#REF!,'TP XS'!B38,#REF!)</f>
        <v>#REF!</v>
      </c>
      <c r="G38" s="20"/>
      <c r="H38" s="20" t="e">
        <f>SUMIF($Y$15:$Y$58,B38,$G$15:$G$58)</f>
        <v>#REF!</v>
      </c>
      <c r="I38" s="20" t="e">
        <f>+F38+G38-H38</f>
        <v>#REF!</v>
      </c>
      <c r="J38" s="26"/>
      <c r="K38" s="26"/>
      <c r="L38" s="26">
        <f>5*42+24</f>
        <v>234</v>
      </c>
      <c r="M38" s="26"/>
      <c r="N38" s="26"/>
      <c r="O38" s="26"/>
      <c r="P38" s="26"/>
      <c r="Q38" s="20">
        <f t="shared" si="0"/>
        <v>234</v>
      </c>
      <c r="R38" s="26"/>
      <c r="S38" s="37" t="e">
        <f t="shared" si="1"/>
        <v>#REF!</v>
      </c>
      <c r="T38" s="38"/>
      <c r="U38" s="37"/>
      <c r="V38" s="17"/>
      <c r="W38" s="49" t="s">
        <v>62</v>
      </c>
      <c r="X38" s="50"/>
    </row>
    <row r="39" spans="1:25" s="4" customFormat="1" ht="21" customHeight="1">
      <c r="A39" s="18">
        <v>24</v>
      </c>
      <c r="B39" s="18" t="s">
        <v>79</v>
      </c>
      <c r="C39" s="19" t="s">
        <v>80</v>
      </c>
      <c r="D39" s="18" t="s">
        <v>14</v>
      </c>
      <c r="E39" s="20"/>
      <c r="F39" s="20" t="e">
        <f>SUMIF(#REF!,B39,#REF!)</f>
        <v>#REF!</v>
      </c>
      <c r="G39" s="20" t="e">
        <f>SUMIF(#REF!,B39,#REF!)</f>
        <v>#REF!</v>
      </c>
      <c r="H39" s="20" t="e">
        <f>SUMIF(#REF!,B39,#REF!)</f>
        <v>#REF!</v>
      </c>
      <c r="I39" s="20" t="e">
        <f>SUMIF(#REF!,B39,#REF!)</f>
        <v>#REF!</v>
      </c>
      <c r="J39" s="26"/>
      <c r="K39" s="26">
        <v>12</v>
      </c>
      <c r="L39" s="26">
        <v>10</v>
      </c>
      <c r="M39" s="26"/>
      <c r="N39" s="26">
        <v>314</v>
      </c>
      <c r="O39" s="26"/>
      <c r="P39" s="26"/>
      <c r="Q39" s="20">
        <f t="shared" si="0"/>
        <v>336</v>
      </c>
      <c r="R39" s="26"/>
      <c r="S39" s="37" t="e">
        <f>+I39-Q39</f>
        <v>#REF!</v>
      </c>
      <c r="T39" s="38"/>
      <c r="U39" s="37"/>
      <c r="V39" s="17"/>
      <c r="W39" s="49" t="s">
        <v>98</v>
      </c>
      <c r="X39" s="50"/>
      <c r="Y39" s="4" t="str">
        <f>LEFT(B39,8)</f>
        <v>1B001704</v>
      </c>
    </row>
    <row r="40" spans="1:25" s="4" customFormat="1" ht="21" customHeight="1">
      <c r="A40" s="18">
        <v>33</v>
      </c>
      <c r="B40" s="18" t="s">
        <v>96</v>
      </c>
      <c r="C40" s="19" t="s">
        <v>97</v>
      </c>
      <c r="D40" s="18" t="s">
        <v>14</v>
      </c>
      <c r="E40" s="20"/>
      <c r="F40" s="20" t="e">
        <f>SUMIF(#REF!,B40,#REF!)</f>
        <v>#REF!</v>
      </c>
      <c r="G40" s="20" t="e">
        <f>SUMIF(#REF!,B40,#REF!)</f>
        <v>#REF!</v>
      </c>
      <c r="H40" s="20" t="e">
        <f>SUMIF(#REF!,B40,#REF!)</f>
        <v>#REF!</v>
      </c>
      <c r="I40" s="20" t="e">
        <f>SUMIF(#REF!,B40,#REF!)</f>
        <v>#REF!</v>
      </c>
      <c r="J40" s="26"/>
      <c r="K40" s="26">
        <v>4</v>
      </c>
      <c r="L40" s="26">
        <v>100</v>
      </c>
      <c r="M40" s="26"/>
      <c r="N40" s="26">
        <v>97</v>
      </c>
      <c r="O40" s="26"/>
      <c r="P40" s="26"/>
      <c r="Q40" s="20">
        <f t="shared" si="0"/>
        <v>201</v>
      </c>
      <c r="R40" s="26"/>
      <c r="S40" s="37" t="e">
        <f>+I40-Q40</f>
        <v>#REF!</v>
      </c>
      <c r="T40" s="38"/>
      <c r="U40" s="37"/>
      <c r="V40" s="17"/>
      <c r="W40" s="49" t="s">
        <v>99</v>
      </c>
      <c r="X40" s="50"/>
      <c r="Y40" s="4" t="str">
        <f>LEFT(B40,8)</f>
        <v>1B001704</v>
      </c>
    </row>
    <row r="41" spans="1:25" s="4" customFormat="1" ht="21" customHeight="1">
      <c r="A41" s="18">
        <v>10</v>
      </c>
      <c r="B41" s="18" t="s">
        <v>50</v>
      </c>
      <c r="C41" s="19" t="s">
        <v>51</v>
      </c>
      <c r="D41" s="18" t="s">
        <v>14</v>
      </c>
      <c r="E41" s="20"/>
      <c r="F41" s="20" t="e">
        <f>SUMIF(#REF!,'TP XS'!B41,#REF!)</f>
        <v>#REF!</v>
      </c>
      <c r="G41" s="20">
        <v>1008</v>
      </c>
      <c r="H41" s="20" t="e">
        <f>SUMIF($Y$15:$Y$58,B41,$G$15:$G$58)</f>
        <v>#REF!</v>
      </c>
      <c r="I41" s="20" t="e">
        <f>+F41+G41-H41</f>
        <v>#REF!</v>
      </c>
      <c r="J41" s="26"/>
      <c r="K41" s="26">
        <v>110</v>
      </c>
      <c r="L41" s="26">
        <f>8+6+3*10</f>
        <v>44</v>
      </c>
      <c r="M41" s="26">
        <f>240+336*2</f>
        <v>912</v>
      </c>
      <c r="N41" s="26"/>
      <c r="O41" s="26"/>
      <c r="P41" s="26"/>
      <c r="Q41" s="20">
        <f t="shared" si="0"/>
        <v>1066</v>
      </c>
      <c r="R41" s="26"/>
      <c r="S41" s="37" t="e">
        <f t="shared" si="1"/>
        <v>#REF!</v>
      </c>
      <c r="T41" s="38"/>
      <c r="U41" s="37"/>
      <c r="V41" s="17"/>
      <c r="W41" s="49" t="s">
        <v>63</v>
      </c>
      <c r="X41" s="50"/>
    </row>
    <row r="42" spans="1:25" s="4" customFormat="1" ht="21" customHeight="1">
      <c r="A42" s="18">
        <v>34</v>
      </c>
      <c r="B42" s="18" t="s">
        <v>100</v>
      </c>
      <c r="C42" s="19" t="s">
        <v>101</v>
      </c>
      <c r="D42" s="18" t="s">
        <v>14</v>
      </c>
      <c r="E42" s="20"/>
      <c r="F42" s="20" t="e">
        <f>SUMIF(#REF!,B42,#REF!)</f>
        <v>#REF!</v>
      </c>
      <c r="G42" s="20" t="e">
        <f>SUMIF(#REF!,B42,#REF!)</f>
        <v>#REF!</v>
      </c>
      <c r="H42" s="20" t="e">
        <f>SUMIF(#REF!,B42,#REF!)</f>
        <v>#REF!</v>
      </c>
      <c r="I42" s="20" t="e">
        <f>SUMIF(#REF!,B42,#REF!)</f>
        <v>#REF!</v>
      </c>
      <c r="J42" s="26"/>
      <c r="K42" s="26">
        <v>40</v>
      </c>
      <c r="L42" s="26">
        <v>20</v>
      </c>
      <c r="M42" s="26"/>
      <c r="N42" s="26">
        <v>433</v>
      </c>
      <c r="O42" s="26"/>
      <c r="P42" s="26"/>
      <c r="Q42" s="20">
        <f t="shared" si="0"/>
        <v>493</v>
      </c>
      <c r="R42" s="26"/>
      <c r="S42" s="37" t="e">
        <f>+I42-Q42</f>
        <v>#REF!</v>
      </c>
      <c r="T42" s="38"/>
      <c r="U42" s="37"/>
      <c r="V42" s="17"/>
      <c r="W42" s="49" t="s">
        <v>118</v>
      </c>
      <c r="X42" s="50"/>
      <c r="Y42" s="4" t="str">
        <f>LEFT(B42,8)</f>
        <v>1B001368</v>
      </c>
    </row>
    <row r="43" spans="1:25" s="4" customFormat="1" ht="21" customHeight="1">
      <c r="A43" s="18">
        <v>40</v>
      </c>
      <c r="B43" s="18" t="s">
        <v>112</v>
      </c>
      <c r="C43" s="19" t="s">
        <v>51</v>
      </c>
      <c r="D43" s="18" t="s">
        <v>14</v>
      </c>
      <c r="E43" s="20"/>
      <c r="F43" s="20" t="e">
        <f>SUMIF(#REF!,B43,#REF!)</f>
        <v>#REF!</v>
      </c>
      <c r="G43" s="20" t="e">
        <f>SUMIF(#REF!,B43,#REF!)</f>
        <v>#REF!</v>
      </c>
      <c r="H43" s="20" t="e">
        <f>SUMIF(#REF!,B43,#REF!)</f>
        <v>#REF!</v>
      </c>
      <c r="I43" s="20" t="e">
        <f>SUMIF(#REF!,B43,#REF!)</f>
        <v>#REF!</v>
      </c>
      <c r="J43" s="26"/>
      <c r="K43" s="26">
        <v>25</v>
      </c>
      <c r="L43" s="26">
        <v>200</v>
      </c>
      <c r="M43" s="26"/>
      <c r="N43" s="26">
        <v>140</v>
      </c>
      <c r="O43" s="26"/>
      <c r="P43" s="26"/>
      <c r="Q43" s="20">
        <f t="shared" si="0"/>
        <v>365</v>
      </c>
      <c r="R43" s="26"/>
      <c r="S43" s="37" t="e">
        <f>+I43-Q43</f>
        <v>#REF!</v>
      </c>
      <c r="T43" s="38"/>
      <c r="U43" s="37"/>
      <c r="V43" s="17"/>
      <c r="W43" s="49" t="s">
        <v>119</v>
      </c>
      <c r="X43" s="50"/>
      <c r="Y43" s="4" t="str">
        <f>LEFT(B43,8)</f>
        <v>1B001368</v>
      </c>
    </row>
    <row r="44" spans="1:25" s="4" customFormat="1" ht="21" customHeight="1">
      <c r="A44" s="18">
        <v>11</v>
      </c>
      <c r="B44" s="18" t="s">
        <v>52</v>
      </c>
      <c r="C44" s="19" t="s">
        <v>53</v>
      </c>
      <c r="D44" s="18" t="s">
        <v>14</v>
      </c>
      <c r="E44" s="20"/>
      <c r="F44" s="20" t="e">
        <f>SUMIF(#REF!,'TP XS'!B44,#REF!)</f>
        <v>#REF!</v>
      </c>
      <c r="G44" s="20">
        <v>1008</v>
      </c>
      <c r="H44" s="20" t="e">
        <f>SUMIF($Y$15:$Y$58,B44,$G$15:$G$58)</f>
        <v>#REF!</v>
      </c>
      <c r="I44" s="20" t="e">
        <f>+F44+G44-H44</f>
        <v>#REF!</v>
      </c>
      <c r="J44" s="26"/>
      <c r="K44" s="26">
        <v>110</v>
      </c>
      <c r="L44" s="26">
        <f>7*12+7+5+6+2*10</f>
        <v>122</v>
      </c>
      <c r="M44" s="26">
        <f>208+336*2</f>
        <v>880</v>
      </c>
      <c r="N44" s="26"/>
      <c r="O44" s="26"/>
      <c r="P44" s="26"/>
      <c r="Q44" s="20">
        <f t="shared" si="0"/>
        <v>1112</v>
      </c>
      <c r="R44" s="26"/>
      <c r="S44" s="37" t="e">
        <f t="shared" si="1"/>
        <v>#REF!</v>
      </c>
      <c r="T44" s="38"/>
      <c r="U44" s="37"/>
      <c r="V44" s="17"/>
      <c r="W44" s="49" t="s">
        <v>63</v>
      </c>
      <c r="X44" s="50"/>
    </row>
    <row r="45" spans="1:25" s="4" customFormat="1" ht="21" customHeight="1">
      <c r="A45" s="18">
        <v>35</v>
      </c>
      <c r="B45" s="18" t="s">
        <v>102</v>
      </c>
      <c r="C45" s="19" t="s">
        <v>103</v>
      </c>
      <c r="D45" s="18" t="s">
        <v>14</v>
      </c>
      <c r="E45" s="20"/>
      <c r="F45" s="20" t="e">
        <f>SUMIF(#REF!,B45,#REF!)</f>
        <v>#REF!</v>
      </c>
      <c r="G45" s="20" t="e">
        <f>SUMIF(#REF!,B45,#REF!)</f>
        <v>#REF!</v>
      </c>
      <c r="H45" s="20" t="e">
        <f>SUMIF(#REF!,B45,#REF!)</f>
        <v>#REF!</v>
      </c>
      <c r="I45" s="20" t="e">
        <f>SUMIF(#REF!,B45,#REF!)</f>
        <v>#REF!</v>
      </c>
      <c r="J45" s="26"/>
      <c r="K45" s="26">
        <v>40</v>
      </c>
      <c r="L45" s="26">
        <v>20</v>
      </c>
      <c r="M45" s="26"/>
      <c r="N45" s="26">
        <v>384</v>
      </c>
      <c r="O45" s="26"/>
      <c r="P45" s="26"/>
      <c r="Q45" s="20">
        <f t="shared" si="0"/>
        <v>444</v>
      </c>
      <c r="R45" s="26"/>
      <c r="S45" s="37" t="e">
        <f>+I45-Q45</f>
        <v>#REF!</v>
      </c>
      <c r="T45" s="38"/>
      <c r="U45" s="37"/>
      <c r="V45" s="17"/>
      <c r="W45" s="49" t="s">
        <v>118</v>
      </c>
      <c r="X45" s="50"/>
      <c r="Y45" s="4" t="str">
        <f>LEFT(B45,8)</f>
        <v>1B001364</v>
      </c>
    </row>
    <row r="46" spans="1:25" s="4" customFormat="1" ht="21" customHeight="1">
      <c r="A46" s="18">
        <v>41</v>
      </c>
      <c r="B46" s="18" t="s">
        <v>113</v>
      </c>
      <c r="C46" s="19" t="s">
        <v>53</v>
      </c>
      <c r="D46" s="18" t="s">
        <v>14</v>
      </c>
      <c r="E46" s="20"/>
      <c r="F46" s="20" t="e">
        <f>SUMIF(#REF!,B46,#REF!)</f>
        <v>#REF!</v>
      </c>
      <c r="G46" s="20" t="e">
        <f>SUMIF(#REF!,B46,#REF!)</f>
        <v>#REF!</v>
      </c>
      <c r="H46" s="20" t="e">
        <f>SUMIF(#REF!,B46,#REF!)</f>
        <v>#REF!</v>
      </c>
      <c r="I46" s="20" t="e">
        <f>SUMIF(#REF!,B46,#REF!)</f>
        <v>#REF!</v>
      </c>
      <c r="J46" s="26"/>
      <c r="K46" s="26">
        <v>10</v>
      </c>
      <c r="L46" s="26">
        <v>200</v>
      </c>
      <c r="M46" s="26"/>
      <c r="N46" s="26">
        <v>145</v>
      </c>
      <c r="O46" s="26"/>
      <c r="P46" s="26"/>
      <c r="Q46" s="20">
        <f t="shared" si="0"/>
        <v>355</v>
      </c>
      <c r="R46" s="26"/>
      <c r="S46" s="37" t="e">
        <f>+I46-Q46</f>
        <v>#REF!</v>
      </c>
      <c r="T46" s="38"/>
      <c r="U46" s="37"/>
      <c r="V46" s="17"/>
      <c r="W46" s="49" t="s">
        <v>119</v>
      </c>
      <c r="X46" s="50"/>
      <c r="Y46" s="4" t="str">
        <f>LEFT(B46,8)</f>
        <v>1B001364</v>
      </c>
    </row>
    <row r="47" spans="1:25" s="4" customFormat="1" ht="21" customHeight="1">
      <c r="A47" s="18">
        <v>12</v>
      </c>
      <c r="B47" s="18" t="s">
        <v>54</v>
      </c>
      <c r="C47" s="19" t="s">
        <v>55</v>
      </c>
      <c r="D47" s="18" t="s">
        <v>14</v>
      </c>
      <c r="E47" s="20"/>
      <c r="F47" s="20" t="e">
        <f>SUMIF(#REF!,'TP XS'!B47,#REF!)</f>
        <v>#REF!</v>
      </c>
      <c r="G47" s="20">
        <v>1008</v>
      </c>
      <c r="H47" s="20" t="e">
        <f>SUMIF($Y$15:$Y$58,B47,$G$15:$G$58)</f>
        <v>#REF!</v>
      </c>
      <c r="I47" s="20" t="e">
        <f>+F47+G47-H47</f>
        <v>#REF!</v>
      </c>
      <c r="J47" s="26"/>
      <c r="K47" s="26">
        <v>110</v>
      </c>
      <c r="L47" s="26">
        <f>3+32*4+6</f>
        <v>137</v>
      </c>
      <c r="M47" s="26">
        <f>192+336*2</f>
        <v>864</v>
      </c>
      <c r="N47" s="26"/>
      <c r="O47" s="26">
        <v>11</v>
      </c>
      <c r="P47" s="26">
        <v>12</v>
      </c>
      <c r="Q47" s="20">
        <f t="shared" si="0"/>
        <v>1134</v>
      </c>
      <c r="R47" s="26"/>
      <c r="S47" s="37" t="e">
        <f t="shared" si="1"/>
        <v>#REF!</v>
      </c>
      <c r="T47" s="38"/>
      <c r="U47" s="37"/>
      <c r="V47" s="17"/>
      <c r="W47" s="49" t="s">
        <v>63</v>
      </c>
      <c r="X47" s="50"/>
    </row>
    <row r="48" spans="1:25" s="4" customFormat="1" ht="21" customHeight="1">
      <c r="A48" s="18">
        <v>36</v>
      </c>
      <c r="B48" s="18" t="s">
        <v>104</v>
      </c>
      <c r="C48" s="19" t="s">
        <v>105</v>
      </c>
      <c r="D48" s="18" t="s">
        <v>14</v>
      </c>
      <c r="E48" s="20"/>
      <c r="F48" s="20" t="e">
        <f>SUMIF(#REF!,B48,#REF!)</f>
        <v>#REF!</v>
      </c>
      <c r="G48" s="20" t="e">
        <f>SUMIF(#REF!,B48,#REF!)</f>
        <v>#REF!</v>
      </c>
      <c r="H48" s="20" t="e">
        <f>SUMIF(#REF!,B48,#REF!)</f>
        <v>#REF!</v>
      </c>
      <c r="I48" s="20" t="e">
        <f>SUMIF(#REF!,B48,#REF!)</f>
        <v>#REF!</v>
      </c>
      <c r="J48" s="26"/>
      <c r="K48" s="26">
        <v>40</v>
      </c>
      <c r="L48" s="26">
        <v>20</v>
      </c>
      <c r="M48" s="26"/>
      <c r="N48" s="26">
        <v>390</v>
      </c>
      <c r="O48" s="26"/>
      <c r="P48" s="26"/>
      <c r="Q48" s="20">
        <f t="shared" si="0"/>
        <v>450</v>
      </c>
      <c r="R48" s="26"/>
      <c r="S48" s="37" t="e">
        <f>+I48-Q48</f>
        <v>#REF!</v>
      </c>
      <c r="T48" s="38"/>
      <c r="U48" s="37"/>
      <c r="V48" s="17"/>
      <c r="W48" s="49" t="s">
        <v>118</v>
      </c>
      <c r="X48" s="50"/>
      <c r="Y48" s="4" t="str">
        <f>LEFT(B48,8)</f>
        <v>1B001334</v>
      </c>
    </row>
    <row r="49" spans="1:25" s="4" customFormat="1" ht="21" customHeight="1">
      <c r="A49" s="18">
        <v>42</v>
      </c>
      <c r="B49" s="18" t="s">
        <v>114</v>
      </c>
      <c r="C49" s="19" t="s">
        <v>55</v>
      </c>
      <c r="D49" s="18" t="s">
        <v>14</v>
      </c>
      <c r="E49" s="20"/>
      <c r="F49" s="20" t="e">
        <f>SUMIF(#REF!,B49,#REF!)</f>
        <v>#REF!</v>
      </c>
      <c r="G49" s="20" t="e">
        <f>SUMIF(#REF!,B49,#REF!)</f>
        <v>#REF!</v>
      </c>
      <c r="H49" s="20" t="e">
        <f>SUMIF(#REF!,B49,#REF!)</f>
        <v>#REF!</v>
      </c>
      <c r="I49" s="20" t="e">
        <f>SUMIF(#REF!,B49,#REF!)</f>
        <v>#REF!</v>
      </c>
      <c r="J49" s="26"/>
      <c r="K49" s="26">
        <v>10</v>
      </c>
      <c r="L49" s="26">
        <v>200</v>
      </c>
      <c r="M49" s="26"/>
      <c r="N49" s="26">
        <v>127</v>
      </c>
      <c r="O49" s="26"/>
      <c r="P49" s="26"/>
      <c r="Q49" s="20">
        <f t="shared" si="0"/>
        <v>337</v>
      </c>
      <c r="R49" s="26"/>
      <c r="S49" s="37" t="e">
        <f>+I49-Q49</f>
        <v>#REF!</v>
      </c>
      <c r="T49" s="38"/>
      <c r="U49" s="37"/>
      <c r="V49" s="17"/>
      <c r="W49" s="49" t="s">
        <v>119</v>
      </c>
      <c r="X49" s="50"/>
      <c r="Y49" s="4" t="str">
        <f>LEFT(B49,8)</f>
        <v>1B001334</v>
      </c>
    </row>
    <row r="50" spans="1:25" s="4" customFormat="1" ht="21" customHeight="1">
      <c r="A50" s="18">
        <v>13</v>
      </c>
      <c r="B50" s="18" t="s">
        <v>56</v>
      </c>
      <c r="C50" s="19" t="s">
        <v>57</v>
      </c>
      <c r="D50" s="18" t="s">
        <v>14</v>
      </c>
      <c r="E50" s="20"/>
      <c r="F50" s="20" t="e">
        <f>SUMIF(#REF!,'TP XS'!B50,#REF!)</f>
        <v>#REF!</v>
      </c>
      <c r="G50" s="20">
        <v>1008</v>
      </c>
      <c r="H50" s="20" t="e">
        <f>SUMIF($Y$15:$Y$58,B50,$G$15:$G$58)</f>
        <v>#REF!</v>
      </c>
      <c r="I50" s="20" t="e">
        <f>+F50+G50-H50</f>
        <v>#REF!</v>
      </c>
      <c r="J50" s="26"/>
      <c r="K50" s="26">
        <v>110</v>
      </c>
      <c r="L50" s="26">
        <f>9*12+7</f>
        <v>115</v>
      </c>
      <c r="M50" s="26">
        <f>192+336*2</f>
        <v>864</v>
      </c>
      <c r="N50" s="26"/>
      <c r="O50" s="26">
        <v>1</v>
      </c>
      <c r="P50" s="26"/>
      <c r="Q50" s="20">
        <f t="shared" si="0"/>
        <v>1090</v>
      </c>
      <c r="R50" s="26"/>
      <c r="S50" s="37" t="e">
        <f t="shared" si="1"/>
        <v>#REF!</v>
      </c>
      <c r="T50" s="38"/>
      <c r="U50" s="37"/>
      <c r="V50" s="17"/>
      <c r="W50" s="49" t="s">
        <v>63</v>
      </c>
      <c r="X50" s="50"/>
    </row>
    <row r="51" spans="1:25" s="4" customFormat="1" ht="21" customHeight="1">
      <c r="A51" s="18">
        <v>37</v>
      </c>
      <c r="B51" s="18" t="s">
        <v>106</v>
      </c>
      <c r="C51" s="19" t="s">
        <v>107</v>
      </c>
      <c r="D51" s="18" t="s">
        <v>14</v>
      </c>
      <c r="E51" s="20"/>
      <c r="F51" s="20" t="e">
        <f>SUMIF(#REF!,B51,#REF!)</f>
        <v>#REF!</v>
      </c>
      <c r="G51" s="20" t="e">
        <f>SUMIF(#REF!,B51,#REF!)</f>
        <v>#REF!</v>
      </c>
      <c r="H51" s="20" t="e">
        <f>SUMIF(#REF!,B51,#REF!)</f>
        <v>#REF!</v>
      </c>
      <c r="I51" s="20" t="e">
        <f>SUMIF(#REF!,B51,#REF!)</f>
        <v>#REF!</v>
      </c>
      <c r="J51" s="26"/>
      <c r="K51" s="26">
        <v>40</v>
      </c>
      <c r="L51" s="26">
        <v>20</v>
      </c>
      <c r="M51" s="26"/>
      <c r="N51" s="26">
        <v>486</v>
      </c>
      <c r="O51" s="26"/>
      <c r="P51" s="26"/>
      <c r="Q51" s="20">
        <f t="shared" si="0"/>
        <v>546</v>
      </c>
      <c r="R51" s="26"/>
      <c r="S51" s="37" t="e">
        <f>+I51-Q51</f>
        <v>#REF!</v>
      </c>
      <c r="T51" s="38"/>
      <c r="U51" s="37"/>
      <c r="V51" s="17"/>
      <c r="W51" s="49" t="s">
        <v>118</v>
      </c>
      <c r="X51" s="50"/>
      <c r="Y51" s="4" t="str">
        <f>LEFT(B51,8)</f>
        <v>1B001374</v>
      </c>
    </row>
    <row r="52" spans="1:25" s="4" customFormat="1" ht="21" customHeight="1">
      <c r="A52" s="18">
        <v>43</v>
      </c>
      <c r="B52" s="18" t="s">
        <v>115</v>
      </c>
      <c r="C52" s="19" t="s">
        <v>57</v>
      </c>
      <c r="D52" s="18" t="s">
        <v>14</v>
      </c>
      <c r="E52" s="20"/>
      <c r="F52" s="20" t="e">
        <f>SUMIF(#REF!,B52,#REF!)</f>
        <v>#REF!</v>
      </c>
      <c r="G52" s="20" t="e">
        <f>SUMIF(#REF!,B52,#REF!)</f>
        <v>#REF!</v>
      </c>
      <c r="H52" s="20" t="e">
        <f>SUMIF(#REF!,B52,#REF!)</f>
        <v>#REF!</v>
      </c>
      <c r="I52" s="20" t="e">
        <f>SUMIF(#REF!,B52,#REF!)</f>
        <v>#REF!</v>
      </c>
      <c r="J52" s="26"/>
      <c r="K52" s="26">
        <v>4</v>
      </c>
      <c r="L52" s="26">
        <v>200</v>
      </c>
      <c r="M52" s="26"/>
      <c r="N52" s="26">
        <v>172</v>
      </c>
      <c r="O52" s="26"/>
      <c r="P52" s="26"/>
      <c r="Q52" s="20">
        <f t="shared" si="0"/>
        <v>376</v>
      </c>
      <c r="R52" s="26"/>
      <c r="S52" s="37" t="e">
        <f>+I52-Q52</f>
        <v>#REF!</v>
      </c>
      <c r="T52" s="38"/>
      <c r="U52" s="37"/>
      <c r="V52" s="17"/>
      <c r="W52" s="49" t="s">
        <v>119</v>
      </c>
      <c r="X52" s="50"/>
      <c r="Y52" s="4" t="str">
        <f>LEFT(B52,8)</f>
        <v>1B001374</v>
      </c>
    </row>
    <row r="53" spans="1:25" s="4" customFormat="1" ht="21" customHeight="1">
      <c r="A53" s="18">
        <v>14</v>
      </c>
      <c r="B53" s="18" t="s">
        <v>58</v>
      </c>
      <c r="C53" s="19" t="s">
        <v>59</v>
      </c>
      <c r="D53" s="18" t="s">
        <v>14</v>
      </c>
      <c r="E53" s="20"/>
      <c r="F53" s="20" t="e">
        <f>SUMIF(#REF!,'TP XS'!B53,#REF!)</f>
        <v>#REF!</v>
      </c>
      <c r="G53" s="20">
        <v>1008</v>
      </c>
      <c r="H53" s="20" t="e">
        <f>SUMIF($Y$15:$Y$58,B53,$G$15:$G$58)</f>
        <v>#REF!</v>
      </c>
      <c r="I53" s="20" t="e">
        <f>+F53+G53-H53</f>
        <v>#REF!</v>
      </c>
      <c r="J53" s="26"/>
      <c r="K53" s="26">
        <v>110</v>
      </c>
      <c r="L53" s="26">
        <f>36*8+4</f>
        <v>292</v>
      </c>
      <c r="M53" s="26">
        <f>336*2</f>
        <v>672</v>
      </c>
      <c r="N53" s="26"/>
      <c r="O53" s="26"/>
      <c r="P53" s="26"/>
      <c r="Q53" s="20">
        <f t="shared" si="0"/>
        <v>1074</v>
      </c>
      <c r="R53" s="26"/>
      <c r="S53" s="37" t="e">
        <f t="shared" si="1"/>
        <v>#REF!</v>
      </c>
      <c r="T53" s="38"/>
      <c r="U53" s="37"/>
      <c r="V53" s="17"/>
      <c r="W53" s="49" t="s">
        <v>63</v>
      </c>
      <c r="X53" s="50"/>
    </row>
    <row r="54" spans="1:25" s="4" customFormat="1" ht="21" customHeight="1">
      <c r="A54" s="18">
        <v>38</v>
      </c>
      <c r="B54" s="18" t="s">
        <v>108</v>
      </c>
      <c r="C54" s="19" t="s">
        <v>109</v>
      </c>
      <c r="D54" s="18" t="s">
        <v>14</v>
      </c>
      <c r="E54" s="20"/>
      <c r="F54" s="20" t="e">
        <f>SUMIF(#REF!,B54,#REF!)</f>
        <v>#REF!</v>
      </c>
      <c r="G54" s="20" t="e">
        <f>SUMIF(#REF!,B54,#REF!)</f>
        <v>#REF!</v>
      </c>
      <c r="H54" s="20" t="e">
        <f>SUMIF(#REF!,B54,#REF!)</f>
        <v>#REF!</v>
      </c>
      <c r="I54" s="20" t="e">
        <f>SUMIF(#REF!,B54,#REF!)</f>
        <v>#REF!</v>
      </c>
      <c r="J54" s="26"/>
      <c r="K54" s="26">
        <v>40</v>
      </c>
      <c r="L54" s="26">
        <v>20</v>
      </c>
      <c r="M54" s="26"/>
      <c r="N54" s="26">
        <v>425</v>
      </c>
      <c r="O54" s="26"/>
      <c r="P54" s="26"/>
      <c r="Q54" s="20">
        <f t="shared" si="0"/>
        <v>485</v>
      </c>
      <c r="R54" s="26"/>
      <c r="S54" s="37" t="e">
        <f>+I54-Q54</f>
        <v>#REF!</v>
      </c>
      <c r="T54" s="38"/>
      <c r="U54" s="37"/>
      <c r="V54" s="17"/>
      <c r="W54" s="49" t="s">
        <v>118</v>
      </c>
      <c r="X54" s="50"/>
      <c r="Y54" s="4" t="str">
        <f>LEFT(B54,8)</f>
        <v>1B001339</v>
      </c>
    </row>
    <row r="55" spans="1:25" s="4" customFormat="1" ht="21" customHeight="1">
      <c r="A55" s="18">
        <v>44</v>
      </c>
      <c r="B55" s="18" t="s">
        <v>116</v>
      </c>
      <c r="C55" s="19" t="s">
        <v>59</v>
      </c>
      <c r="D55" s="18" t="s">
        <v>14</v>
      </c>
      <c r="E55" s="20"/>
      <c r="F55" s="20" t="e">
        <f>SUMIF(#REF!,B55,#REF!)</f>
        <v>#REF!</v>
      </c>
      <c r="G55" s="20" t="e">
        <f>SUMIF(#REF!,B55,#REF!)</f>
        <v>#REF!</v>
      </c>
      <c r="H55" s="20" t="e">
        <f>SUMIF(#REF!,B55,#REF!)</f>
        <v>#REF!</v>
      </c>
      <c r="I55" s="20" t="e">
        <f>SUMIF(#REF!,B55,#REF!)</f>
        <v>#REF!</v>
      </c>
      <c r="J55" s="26"/>
      <c r="K55" s="26">
        <v>8</v>
      </c>
      <c r="L55" s="26">
        <v>200</v>
      </c>
      <c r="M55" s="26"/>
      <c r="N55" s="26">
        <v>159</v>
      </c>
      <c r="O55" s="26"/>
      <c r="P55" s="26"/>
      <c r="Q55" s="20">
        <f t="shared" si="0"/>
        <v>367</v>
      </c>
      <c r="R55" s="26"/>
      <c r="S55" s="37" t="e">
        <f>+I55-Q55</f>
        <v>#REF!</v>
      </c>
      <c r="T55" s="38"/>
      <c r="U55" s="37"/>
      <c r="V55" s="17"/>
      <c r="W55" s="49" t="s">
        <v>119</v>
      </c>
      <c r="X55" s="50"/>
      <c r="Y55" s="4" t="str">
        <f>LEFT(B55,8)</f>
        <v>1B001339</v>
      </c>
    </row>
    <row r="56" spans="1:25" s="4" customFormat="1" ht="21" customHeight="1">
      <c r="A56" s="18">
        <v>15</v>
      </c>
      <c r="B56" s="18" t="s">
        <v>60</v>
      </c>
      <c r="C56" s="19" t="s">
        <v>61</v>
      </c>
      <c r="D56" s="18" t="s">
        <v>14</v>
      </c>
      <c r="E56" s="20"/>
      <c r="F56" s="20" t="e">
        <f>SUMIF(#REF!,'TP XS'!B56,#REF!)</f>
        <v>#REF!</v>
      </c>
      <c r="G56" s="20">
        <v>1008</v>
      </c>
      <c r="H56" s="20" t="e">
        <f>SUMIF($Y$15:$Y$58,B56,$G$15:$G$58)</f>
        <v>#REF!</v>
      </c>
      <c r="I56" s="20" t="e">
        <f>+F56+G56-H56</f>
        <v>#REF!</v>
      </c>
      <c r="J56" s="26"/>
      <c r="K56" s="26">
        <v>110</v>
      </c>
      <c r="L56" s="26">
        <f>13*5+1</f>
        <v>66</v>
      </c>
      <c r="M56" s="26">
        <f>243+336*2</f>
        <v>915</v>
      </c>
      <c r="N56" s="26"/>
      <c r="O56" s="26">
        <v>2</v>
      </c>
      <c r="P56" s="26"/>
      <c r="Q56" s="20">
        <f t="shared" si="0"/>
        <v>1093</v>
      </c>
      <c r="R56" s="26"/>
      <c r="S56" s="37" t="e">
        <f t="shared" si="1"/>
        <v>#REF!</v>
      </c>
      <c r="T56" s="38"/>
      <c r="U56" s="37"/>
      <c r="V56" s="17"/>
      <c r="W56" s="49" t="s">
        <v>63</v>
      </c>
      <c r="X56" s="50"/>
    </row>
    <row r="57" spans="1:25" s="4" customFormat="1" ht="21" customHeight="1">
      <c r="A57" s="18">
        <v>39</v>
      </c>
      <c r="B57" s="18" t="s">
        <v>110</v>
      </c>
      <c r="C57" s="19" t="s">
        <v>111</v>
      </c>
      <c r="D57" s="18" t="s">
        <v>14</v>
      </c>
      <c r="E57" s="20"/>
      <c r="F57" s="20" t="e">
        <f>SUMIF(#REF!,B57,#REF!)</f>
        <v>#REF!</v>
      </c>
      <c r="G57" s="20" t="e">
        <f>SUMIF(#REF!,B57,#REF!)</f>
        <v>#REF!</v>
      </c>
      <c r="H57" s="20" t="e">
        <f>SUMIF(#REF!,B57,#REF!)</f>
        <v>#REF!</v>
      </c>
      <c r="I57" s="20" t="e">
        <f>SUMIF(#REF!,B57,#REF!)</f>
        <v>#REF!</v>
      </c>
      <c r="J57" s="26"/>
      <c r="K57" s="26">
        <v>40</v>
      </c>
      <c r="L57" s="26">
        <v>20</v>
      </c>
      <c r="M57" s="26"/>
      <c r="N57" s="26">
        <v>377</v>
      </c>
      <c r="O57" s="26"/>
      <c r="P57" s="26"/>
      <c r="Q57" s="20">
        <f t="shared" si="0"/>
        <v>437</v>
      </c>
      <c r="R57" s="26"/>
      <c r="S57" s="37" t="e">
        <f t="shared" si="1"/>
        <v>#REF!</v>
      </c>
      <c r="T57" s="38"/>
      <c r="U57" s="37"/>
      <c r="V57" s="17"/>
      <c r="W57" s="49" t="s">
        <v>118</v>
      </c>
      <c r="X57" s="50"/>
      <c r="Y57" s="4" t="str">
        <f>LEFT(B57,8)</f>
        <v>1B001354</v>
      </c>
    </row>
    <row r="58" spans="1:25" s="4" customFormat="1" ht="21" customHeight="1">
      <c r="A58" s="18">
        <v>45</v>
      </c>
      <c r="B58" s="18" t="s">
        <v>117</v>
      </c>
      <c r="C58" s="19" t="s">
        <v>61</v>
      </c>
      <c r="D58" s="18" t="s">
        <v>14</v>
      </c>
      <c r="E58" s="20"/>
      <c r="F58" s="20" t="e">
        <f>SUMIF(#REF!,B58,#REF!)</f>
        <v>#REF!</v>
      </c>
      <c r="G58" s="20" t="e">
        <f>SUMIF(#REF!,B58,#REF!)</f>
        <v>#REF!</v>
      </c>
      <c r="H58" s="20" t="e">
        <f>SUMIF(#REF!,B58,#REF!)</f>
        <v>#REF!</v>
      </c>
      <c r="I58" s="20" t="e">
        <f>SUMIF(#REF!,B58,#REF!)</f>
        <v>#REF!</v>
      </c>
      <c r="J58" s="26"/>
      <c r="K58" s="26">
        <v>17</v>
      </c>
      <c r="L58" s="26">
        <v>200</v>
      </c>
      <c r="M58" s="26"/>
      <c r="N58" s="26">
        <v>138</v>
      </c>
      <c r="O58" s="26"/>
      <c r="P58" s="26"/>
      <c r="Q58" s="20">
        <f t="shared" si="0"/>
        <v>355</v>
      </c>
      <c r="R58" s="26"/>
      <c r="S58" s="37" t="e">
        <f t="shared" si="1"/>
        <v>#REF!</v>
      </c>
      <c r="T58" s="38"/>
      <c r="U58" s="37"/>
      <c r="V58" s="17"/>
      <c r="W58" s="49" t="s">
        <v>119</v>
      </c>
      <c r="X58" s="50"/>
      <c r="Y58" s="4" t="str">
        <f>LEFT(B58,8)</f>
        <v>1B001354</v>
      </c>
    </row>
    <row r="59" spans="1:25" s="4" customFormat="1" ht="21" customHeight="1">
      <c r="A59" s="18">
        <v>46</v>
      </c>
      <c r="B59" s="18">
        <v>4006392</v>
      </c>
      <c r="C59" s="19" t="s">
        <v>132</v>
      </c>
      <c r="D59" s="18" t="s">
        <v>14</v>
      </c>
      <c r="E59" s="20"/>
      <c r="F59" s="20" t="e">
        <f>SUMIF(#REF!,B59,#REF!)</f>
        <v>#REF!</v>
      </c>
      <c r="G59" s="20" t="e">
        <f>SUMIF(#REF!,B59,#REF!)</f>
        <v>#REF!</v>
      </c>
      <c r="H59" s="20" t="e">
        <f>SUMIF(#REF!,B59,#REF!)</f>
        <v>#REF!</v>
      </c>
      <c r="I59" s="20" t="e">
        <f>SUMIF(#REF!,B59,#REF!)</f>
        <v>#REF!</v>
      </c>
      <c r="J59" s="26"/>
      <c r="K59" s="26"/>
      <c r="L59" s="26">
        <v>468</v>
      </c>
      <c r="M59" s="26"/>
      <c r="N59" s="26"/>
      <c r="O59" s="26"/>
      <c r="P59" s="26"/>
      <c r="Q59" s="20">
        <f t="shared" si="0"/>
        <v>468</v>
      </c>
      <c r="R59" s="26"/>
      <c r="S59" s="37" t="e">
        <f t="shared" si="1"/>
        <v>#REF!</v>
      </c>
      <c r="T59" s="38"/>
      <c r="U59" s="37"/>
      <c r="V59" s="17"/>
      <c r="W59" s="42"/>
      <c r="X59" s="43"/>
    </row>
    <row r="60" spans="1:25" s="4" customFormat="1" ht="21" customHeight="1">
      <c r="A60" s="18">
        <v>47</v>
      </c>
      <c r="B60" s="18">
        <v>4006393</v>
      </c>
      <c r="C60" s="19" t="s">
        <v>130</v>
      </c>
      <c r="D60" s="18" t="s">
        <v>14</v>
      </c>
      <c r="E60" s="20"/>
      <c r="F60" s="20" t="e">
        <f>SUMIF(#REF!,B60,#REF!)</f>
        <v>#REF!</v>
      </c>
      <c r="G60" s="20" t="e">
        <f>SUMIF(#REF!,B60,#REF!)</f>
        <v>#REF!</v>
      </c>
      <c r="H60" s="20" t="e">
        <f>SUMIF(#REF!,B60,#REF!)</f>
        <v>#REF!</v>
      </c>
      <c r="I60" s="20" t="e">
        <f>SUMIF(#REF!,B60,#REF!)</f>
        <v>#REF!</v>
      </c>
      <c r="J60" s="26"/>
      <c r="K60" s="26"/>
      <c r="L60" s="26"/>
      <c r="M60" s="26"/>
      <c r="N60" s="26"/>
      <c r="O60" s="26"/>
      <c r="P60" s="26"/>
      <c r="Q60" s="20">
        <f t="shared" si="0"/>
        <v>0</v>
      </c>
      <c r="R60" s="26"/>
      <c r="S60" s="37" t="e">
        <f t="shared" si="1"/>
        <v>#REF!</v>
      </c>
      <c r="T60" s="38"/>
      <c r="U60" s="37"/>
      <c r="V60" s="17"/>
      <c r="W60" s="42"/>
      <c r="X60" s="43"/>
    </row>
    <row r="61" spans="1:25" s="4" customFormat="1" ht="21" customHeight="1">
      <c r="A61" s="18">
        <v>48</v>
      </c>
      <c r="B61" s="18">
        <v>4006400</v>
      </c>
      <c r="C61" s="19" t="s">
        <v>129</v>
      </c>
      <c r="D61" s="18" t="s">
        <v>14</v>
      </c>
      <c r="E61" s="20"/>
      <c r="F61" s="20" t="e">
        <f>SUMIF(#REF!,B61,#REF!)</f>
        <v>#REF!</v>
      </c>
      <c r="G61" s="20" t="e">
        <f>SUMIF(#REF!,B61,#REF!)</f>
        <v>#REF!</v>
      </c>
      <c r="H61" s="20" t="e">
        <f>SUMIF(#REF!,B61,#REF!)</f>
        <v>#REF!</v>
      </c>
      <c r="I61" s="20" t="e">
        <f>SUMIF(#REF!,B61,#REF!)</f>
        <v>#REF!</v>
      </c>
      <c r="J61" s="26"/>
      <c r="K61" s="26"/>
      <c r="L61" s="26">
        <v>350</v>
      </c>
      <c r="M61" s="26"/>
      <c r="N61" s="26"/>
      <c r="O61" s="26"/>
      <c r="P61" s="26"/>
      <c r="Q61" s="20">
        <f t="shared" si="0"/>
        <v>350</v>
      </c>
      <c r="R61" s="26"/>
      <c r="S61" s="37" t="e">
        <f t="shared" si="1"/>
        <v>#REF!</v>
      </c>
      <c r="T61" s="38"/>
      <c r="U61" s="37"/>
      <c r="V61" s="17"/>
      <c r="W61" s="42"/>
      <c r="X61" s="43"/>
    </row>
    <row r="62" spans="1:25" s="4" customFormat="1" ht="21" customHeight="1">
      <c r="A62" s="18">
        <v>49</v>
      </c>
      <c r="B62" s="18">
        <v>4006411</v>
      </c>
      <c r="C62" s="19" t="s">
        <v>131</v>
      </c>
      <c r="D62" s="18" t="s">
        <v>14</v>
      </c>
      <c r="E62" s="20"/>
      <c r="F62" s="20" t="e">
        <f>SUMIF(#REF!,B62,#REF!)</f>
        <v>#REF!</v>
      </c>
      <c r="G62" s="20" t="e">
        <f>SUMIF(#REF!,B62,#REF!)</f>
        <v>#REF!</v>
      </c>
      <c r="H62" s="20" t="e">
        <f>SUMIF(#REF!,B62,#REF!)</f>
        <v>#REF!</v>
      </c>
      <c r="I62" s="20" t="e">
        <f>SUMIF(#REF!,B62,#REF!)</f>
        <v>#REF!</v>
      </c>
      <c r="J62" s="26"/>
      <c r="K62" s="26"/>
      <c r="L62" s="26">
        <v>85</v>
      </c>
      <c r="M62" s="26"/>
      <c r="N62" s="26"/>
      <c r="O62" s="26"/>
      <c r="P62" s="26"/>
      <c r="Q62" s="20">
        <f t="shared" si="0"/>
        <v>85</v>
      </c>
      <c r="R62" s="26"/>
      <c r="S62" s="37" t="e">
        <f t="shared" si="1"/>
        <v>#REF!</v>
      </c>
      <c r="T62" s="38"/>
      <c r="U62" s="37"/>
      <c r="V62" s="17"/>
      <c r="W62" s="42"/>
      <c r="X62" s="43"/>
    </row>
    <row r="63" spans="1:25" s="4" customFormat="1" ht="21" customHeight="1">
      <c r="A63" s="18">
        <v>50</v>
      </c>
      <c r="B63" s="18">
        <v>4006491</v>
      </c>
      <c r="C63" s="19" t="s">
        <v>151</v>
      </c>
      <c r="D63" s="18" t="s">
        <v>14</v>
      </c>
      <c r="E63" s="20"/>
      <c r="F63" s="20" t="e">
        <f>SUMIF(#REF!,B63,#REF!)</f>
        <v>#REF!</v>
      </c>
      <c r="G63" s="20" t="e">
        <f>SUMIF(#REF!,B63,#REF!)</f>
        <v>#REF!</v>
      </c>
      <c r="H63" s="20" t="e">
        <f>SUMIF(#REF!,B63,#REF!)</f>
        <v>#REF!</v>
      </c>
      <c r="I63" s="20" t="e">
        <f>SUMIF(#REF!,B63,#REF!)</f>
        <v>#REF!</v>
      </c>
      <c r="J63" s="26"/>
      <c r="K63" s="26"/>
      <c r="L63" s="26"/>
      <c r="M63" s="26"/>
      <c r="N63" s="26"/>
      <c r="O63" s="26"/>
      <c r="P63" s="26"/>
      <c r="Q63" s="20">
        <f t="shared" si="0"/>
        <v>0</v>
      </c>
      <c r="R63" s="26"/>
      <c r="S63" s="37" t="e">
        <f t="shared" si="1"/>
        <v>#REF!</v>
      </c>
      <c r="T63" s="38"/>
      <c r="U63" s="37"/>
      <c r="V63" s="17"/>
      <c r="W63" s="42"/>
      <c r="X63" s="43"/>
    </row>
    <row r="64" spans="1:25" s="4" customFormat="1" ht="21" customHeight="1">
      <c r="A64" s="18">
        <v>51</v>
      </c>
      <c r="B64" s="18">
        <v>4006514</v>
      </c>
      <c r="C64" s="19" t="s">
        <v>128</v>
      </c>
      <c r="D64" s="18" t="s">
        <v>14</v>
      </c>
      <c r="E64" s="20"/>
      <c r="F64" s="20" t="e">
        <f>SUMIF(#REF!,B64,#REF!)</f>
        <v>#REF!</v>
      </c>
      <c r="G64" s="20" t="e">
        <f>SUMIF(#REF!,B64,#REF!)</f>
        <v>#REF!</v>
      </c>
      <c r="H64" s="20" t="e">
        <f>SUMIF(#REF!,B64,#REF!)</f>
        <v>#REF!</v>
      </c>
      <c r="I64" s="20" t="e">
        <f>SUMIF(#REF!,B64,#REF!)</f>
        <v>#REF!</v>
      </c>
      <c r="J64" s="26"/>
      <c r="K64" s="26"/>
      <c r="L64" s="26">
        <v>264</v>
      </c>
      <c r="M64" s="26"/>
      <c r="N64" s="26"/>
      <c r="O64" s="26"/>
      <c r="P64" s="26"/>
      <c r="Q64" s="20">
        <f t="shared" si="0"/>
        <v>264</v>
      </c>
      <c r="R64" s="26"/>
      <c r="S64" s="37" t="e">
        <f t="shared" si="1"/>
        <v>#REF!</v>
      </c>
      <c r="T64" s="38"/>
      <c r="U64" s="37"/>
      <c r="V64" s="17"/>
      <c r="W64" s="42"/>
      <c r="X64" s="43"/>
    </row>
    <row r="65" spans="1:24" s="4" customFormat="1" ht="21" customHeight="1">
      <c r="A65" s="18">
        <v>52</v>
      </c>
      <c r="B65" s="18">
        <v>4000649</v>
      </c>
      <c r="C65" s="19" t="s">
        <v>136</v>
      </c>
      <c r="D65" s="18" t="s">
        <v>14</v>
      </c>
      <c r="E65" s="20"/>
      <c r="F65" s="20" t="e">
        <f>SUMIF(#REF!,B65,#REF!)</f>
        <v>#REF!</v>
      </c>
      <c r="G65" s="20" t="e">
        <f>SUMIF(#REF!,B65,#REF!)</f>
        <v>#REF!</v>
      </c>
      <c r="H65" s="20" t="e">
        <f>SUMIF(#REF!,B65,#REF!)</f>
        <v>#REF!</v>
      </c>
      <c r="I65" s="20" t="e">
        <f>SUMIF(#REF!,B65,#REF!)</f>
        <v>#REF!</v>
      </c>
      <c r="J65" s="26"/>
      <c r="K65" s="26"/>
      <c r="L65" s="26">
        <f>650*(7+16)</f>
        <v>14950</v>
      </c>
      <c r="M65" s="26"/>
      <c r="N65" s="26"/>
      <c r="O65" s="26"/>
      <c r="P65" s="26"/>
      <c r="Q65" s="20">
        <f t="shared" si="0"/>
        <v>14950</v>
      </c>
      <c r="R65" s="26"/>
      <c r="S65" s="37" t="e">
        <f t="shared" si="1"/>
        <v>#REF!</v>
      </c>
      <c r="T65" s="38"/>
      <c r="U65" s="37"/>
      <c r="V65" s="17"/>
      <c r="W65" s="42"/>
      <c r="X65" s="43"/>
    </row>
    <row r="66" spans="1:24" s="4" customFormat="1" ht="21" customHeight="1">
      <c r="A66" s="18">
        <v>53</v>
      </c>
      <c r="B66" s="18">
        <v>4001710</v>
      </c>
      <c r="C66" s="19" t="s">
        <v>134</v>
      </c>
      <c r="D66" s="18" t="s">
        <v>14</v>
      </c>
      <c r="E66" s="20"/>
      <c r="F66" s="20" t="e">
        <f>SUMIF(#REF!,B66,#REF!)</f>
        <v>#REF!</v>
      </c>
      <c r="G66" s="20" t="e">
        <f>SUMIF(#REF!,B66,#REF!)</f>
        <v>#REF!</v>
      </c>
      <c r="H66" s="20" t="e">
        <f>SUMIF(#REF!,B66,#REF!)</f>
        <v>#REF!</v>
      </c>
      <c r="I66" s="20" t="e">
        <f>SUMIF(#REF!,B66,#REF!)</f>
        <v>#REF!</v>
      </c>
      <c r="J66" s="26"/>
      <c r="K66" s="26"/>
      <c r="L66" s="26">
        <f>650*(12+16)+255+124</f>
        <v>18579</v>
      </c>
      <c r="M66" s="26"/>
      <c r="N66" s="26"/>
      <c r="O66" s="26"/>
      <c r="P66" s="26"/>
      <c r="Q66" s="20">
        <f t="shared" si="0"/>
        <v>18579</v>
      </c>
      <c r="R66" s="26"/>
      <c r="S66" s="37" t="e">
        <f t="shared" si="1"/>
        <v>#REF!</v>
      </c>
      <c r="T66" s="38"/>
      <c r="U66" s="37"/>
      <c r="V66" s="17"/>
      <c r="W66" s="42"/>
      <c r="X66" s="43"/>
    </row>
    <row r="67" spans="1:24" s="4" customFormat="1" ht="21" customHeight="1">
      <c r="A67" s="18">
        <v>54</v>
      </c>
      <c r="B67" s="18">
        <v>4001770</v>
      </c>
      <c r="C67" s="19" t="s">
        <v>133</v>
      </c>
      <c r="D67" s="18" t="s">
        <v>14</v>
      </c>
      <c r="E67" s="20"/>
      <c r="F67" s="20" t="e">
        <f>SUMIF(#REF!,B67,#REF!)</f>
        <v>#REF!</v>
      </c>
      <c r="G67" s="20" t="e">
        <f>SUMIF(#REF!,B67,#REF!)</f>
        <v>#REF!</v>
      </c>
      <c r="H67" s="20" t="e">
        <f>SUMIF(#REF!,B67,#REF!)</f>
        <v>#REF!</v>
      </c>
      <c r="I67" s="20" t="e">
        <f>SUMIF(#REF!,B67,#REF!)</f>
        <v>#REF!</v>
      </c>
      <c r="J67" s="26"/>
      <c r="K67" s="26"/>
      <c r="L67" s="26">
        <f>650*(26+16)</f>
        <v>27300</v>
      </c>
      <c r="M67" s="26"/>
      <c r="N67" s="26"/>
      <c r="O67" s="26"/>
      <c r="P67" s="26"/>
      <c r="Q67" s="20">
        <f t="shared" si="0"/>
        <v>27300</v>
      </c>
      <c r="R67" s="26"/>
      <c r="S67" s="37" t="e">
        <f t="shared" si="1"/>
        <v>#REF!</v>
      </c>
      <c r="T67" s="38"/>
      <c r="U67" s="37"/>
      <c r="V67" s="17"/>
      <c r="W67" s="42"/>
      <c r="X67" s="43"/>
    </row>
    <row r="68" spans="1:24" s="4" customFormat="1" ht="21" customHeight="1">
      <c r="A68" s="18">
        <v>55</v>
      </c>
      <c r="B68" s="18">
        <v>4005131</v>
      </c>
      <c r="C68" s="19" t="s">
        <v>152</v>
      </c>
      <c r="D68" s="18" t="s">
        <v>14</v>
      </c>
      <c r="E68" s="20"/>
      <c r="F68" s="20" t="e">
        <f>SUMIF(#REF!,B68,#REF!)</f>
        <v>#REF!</v>
      </c>
      <c r="G68" s="20" t="e">
        <f>SUMIF(#REF!,B68,#REF!)</f>
        <v>#REF!</v>
      </c>
      <c r="H68" s="20" t="e">
        <f>SUMIF(#REF!,B68,#REF!)</f>
        <v>#REF!</v>
      </c>
      <c r="I68" s="20" t="e">
        <f>SUMIF(#REF!,B68,#REF!)</f>
        <v>#REF!</v>
      </c>
      <c r="J68" s="26"/>
      <c r="K68" s="26"/>
      <c r="L68" s="26"/>
      <c r="M68" s="26"/>
      <c r="N68" s="26"/>
      <c r="O68" s="26"/>
      <c r="P68" s="26"/>
      <c r="Q68" s="20">
        <f t="shared" si="0"/>
        <v>0</v>
      </c>
      <c r="R68" s="26"/>
      <c r="S68" s="37" t="e">
        <f t="shared" si="1"/>
        <v>#REF!</v>
      </c>
      <c r="T68" s="38"/>
      <c r="U68" s="37"/>
      <c r="V68" s="17"/>
      <c r="W68" s="42"/>
      <c r="X68" s="43"/>
    </row>
    <row r="69" spans="1:24" s="4" customFormat="1" ht="21" customHeight="1">
      <c r="A69" s="18">
        <v>56</v>
      </c>
      <c r="B69" s="18">
        <v>4006210</v>
      </c>
      <c r="C69" s="19" t="s">
        <v>153</v>
      </c>
      <c r="D69" s="18" t="s">
        <v>14</v>
      </c>
      <c r="E69" s="20"/>
      <c r="F69" s="20" t="e">
        <f>SUMIF(#REF!,B69,#REF!)</f>
        <v>#REF!</v>
      </c>
      <c r="G69" s="20" t="e">
        <f>SUMIF(#REF!,B69,#REF!)</f>
        <v>#REF!</v>
      </c>
      <c r="H69" s="20" t="e">
        <f>SUMIF(#REF!,B69,#REF!)</f>
        <v>#REF!</v>
      </c>
      <c r="I69" s="20" t="e">
        <f>SUMIF(#REF!,B69,#REF!)</f>
        <v>#REF!</v>
      </c>
      <c r="J69" s="26"/>
      <c r="K69" s="26"/>
      <c r="L69" s="26"/>
      <c r="M69" s="26"/>
      <c r="N69" s="26"/>
      <c r="O69" s="26"/>
      <c r="P69" s="26"/>
      <c r="Q69" s="20">
        <f t="shared" si="0"/>
        <v>0</v>
      </c>
      <c r="R69" s="26"/>
      <c r="S69" s="37" t="e">
        <f t="shared" si="1"/>
        <v>#REF!</v>
      </c>
      <c r="T69" s="38"/>
      <c r="U69" s="37"/>
      <c r="V69" s="17"/>
      <c r="W69" s="42"/>
      <c r="X69" s="43"/>
    </row>
    <row r="70" spans="1:24" s="4" customFormat="1" ht="21" customHeight="1">
      <c r="A70" s="18">
        <v>57</v>
      </c>
      <c r="B70" s="18">
        <v>4007060</v>
      </c>
      <c r="C70" s="19" t="s">
        <v>135</v>
      </c>
      <c r="D70" s="18" t="s">
        <v>14</v>
      </c>
      <c r="E70" s="20"/>
      <c r="F70" s="20" t="e">
        <f>SUMIF(#REF!,B70,#REF!)</f>
        <v>#REF!</v>
      </c>
      <c r="G70" s="20" t="e">
        <f>SUMIF(#REF!,B70,#REF!)</f>
        <v>#REF!</v>
      </c>
      <c r="H70" s="20" t="e">
        <f>SUMIF(#REF!,B70,#REF!)</f>
        <v>#REF!</v>
      </c>
      <c r="I70" s="20" t="e">
        <f>SUMIF(#REF!,B70,#REF!)</f>
        <v>#REF!</v>
      </c>
      <c r="J70" s="26"/>
      <c r="K70" s="26"/>
      <c r="L70" s="26">
        <f>650*(16)+70</f>
        <v>10470</v>
      </c>
      <c r="M70" s="26"/>
      <c r="N70" s="26"/>
      <c r="O70" s="26"/>
      <c r="P70" s="26"/>
      <c r="Q70" s="20">
        <f t="shared" si="0"/>
        <v>10470</v>
      </c>
      <c r="R70" s="26"/>
      <c r="S70" s="37" t="e">
        <f t="shared" si="1"/>
        <v>#REF!</v>
      </c>
      <c r="T70" s="38"/>
      <c r="U70" s="37"/>
      <c r="V70" s="17"/>
      <c r="W70" s="42"/>
      <c r="X70" s="43"/>
    </row>
    <row r="71" spans="1:24" s="4" customFormat="1" ht="21" customHeight="1">
      <c r="A71" s="18">
        <v>58</v>
      </c>
      <c r="B71" s="18">
        <v>4000735</v>
      </c>
      <c r="C71" s="19" t="s">
        <v>140</v>
      </c>
      <c r="D71" s="18" t="s">
        <v>14</v>
      </c>
      <c r="E71" s="20"/>
      <c r="F71" s="20" t="e">
        <f>SUMIF(#REF!,B71,#REF!)</f>
        <v>#REF!</v>
      </c>
      <c r="G71" s="20" t="e">
        <f>SUMIF(#REF!,B71,#REF!)</f>
        <v>#REF!</v>
      </c>
      <c r="H71" s="20" t="e">
        <f>SUMIF(#REF!,B71,#REF!)</f>
        <v>#REF!</v>
      </c>
      <c r="I71" s="20" t="e">
        <f>SUMIF(#REF!,B71,#REF!)</f>
        <v>#REF!</v>
      </c>
      <c r="J71" s="26"/>
      <c r="K71" s="26"/>
      <c r="L71" s="26">
        <f>260*19</f>
        <v>4940</v>
      </c>
      <c r="M71" s="26"/>
      <c r="N71" s="26"/>
      <c r="O71" s="26"/>
      <c r="P71" s="26"/>
      <c r="Q71" s="20">
        <f t="shared" si="0"/>
        <v>4940</v>
      </c>
      <c r="R71" s="26"/>
      <c r="S71" s="37" t="e">
        <f t="shared" si="1"/>
        <v>#REF!</v>
      </c>
      <c r="T71" s="38"/>
      <c r="U71" s="37"/>
      <c r="V71" s="17"/>
      <c r="W71" s="42"/>
      <c r="X71" s="43"/>
    </row>
    <row r="72" spans="1:24" s="4" customFormat="1" ht="21" customHeight="1">
      <c r="A72" s="18">
        <v>59</v>
      </c>
      <c r="B72" s="18">
        <v>4000820</v>
      </c>
      <c r="C72" s="19" t="s">
        <v>137</v>
      </c>
      <c r="D72" s="18" t="s">
        <v>14</v>
      </c>
      <c r="E72" s="20"/>
      <c r="F72" s="20" t="e">
        <f>SUMIF(#REF!,B72,#REF!)</f>
        <v>#REF!</v>
      </c>
      <c r="G72" s="20" t="e">
        <f>SUMIF(#REF!,B72,#REF!)</f>
        <v>#REF!</v>
      </c>
      <c r="H72" s="20" t="e">
        <f>SUMIF(#REF!,B72,#REF!)</f>
        <v>#REF!</v>
      </c>
      <c r="I72" s="20" t="e">
        <f>SUMIF(#REF!,B72,#REF!)</f>
        <v>#REF!</v>
      </c>
      <c r="J72" s="26"/>
      <c r="K72" s="26"/>
      <c r="L72" s="26">
        <f>260+46</f>
        <v>306</v>
      </c>
      <c r="M72" s="26"/>
      <c r="N72" s="26"/>
      <c r="O72" s="26"/>
      <c r="P72" s="26"/>
      <c r="Q72" s="20">
        <f t="shared" si="0"/>
        <v>306</v>
      </c>
      <c r="R72" s="26"/>
      <c r="S72" s="37" t="e">
        <f t="shared" si="1"/>
        <v>#REF!</v>
      </c>
      <c r="T72" s="38"/>
      <c r="U72" s="37"/>
      <c r="V72" s="17"/>
      <c r="W72" s="42"/>
      <c r="X72" s="43"/>
    </row>
    <row r="73" spans="1:24" s="4" customFormat="1" ht="21" customHeight="1">
      <c r="A73" s="18">
        <v>60</v>
      </c>
      <c r="B73" s="18">
        <v>4002498</v>
      </c>
      <c r="C73" s="19" t="s">
        <v>138</v>
      </c>
      <c r="D73" s="18" t="s">
        <v>14</v>
      </c>
      <c r="E73" s="20"/>
      <c r="F73" s="20" t="e">
        <f>SUMIF(#REF!,B73,#REF!)</f>
        <v>#REF!</v>
      </c>
      <c r="G73" s="20" t="e">
        <f>SUMIF(#REF!,B73,#REF!)</f>
        <v>#REF!</v>
      </c>
      <c r="H73" s="20" t="e">
        <f>SUMIF(#REF!,B73,#REF!)</f>
        <v>#REF!</v>
      </c>
      <c r="I73" s="20" t="e">
        <f>SUMIF(#REF!,B73,#REF!)</f>
        <v>#REF!</v>
      </c>
      <c r="J73" s="26"/>
      <c r="K73" s="26"/>
      <c r="L73" s="26">
        <v>40</v>
      </c>
      <c r="M73" s="26"/>
      <c r="N73" s="26"/>
      <c r="O73" s="26"/>
      <c r="P73" s="26"/>
      <c r="Q73" s="20">
        <f t="shared" si="0"/>
        <v>40</v>
      </c>
      <c r="R73" s="26"/>
      <c r="S73" s="37" t="e">
        <f t="shared" si="1"/>
        <v>#REF!</v>
      </c>
      <c r="T73" s="38"/>
      <c r="U73" s="37"/>
      <c r="V73" s="17"/>
      <c r="W73" s="42"/>
      <c r="X73" s="43"/>
    </row>
    <row r="74" spans="1:24" s="4" customFormat="1" ht="21" customHeight="1">
      <c r="A74" s="18">
        <v>61</v>
      </c>
      <c r="B74" s="18">
        <v>4007061</v>
      </c>
      <c r="C74" s="19" t="s">
        <v>139</v>
      </c>
      <c r="D74" s="18" t="s">
        <v>14</v>
      </c>
      <c r="E74" s="20"/>
      <c r="F74" s="20" t="e">
        <f>SUMIF(#REF!,B74,#REF!)</f>
        <v>#REF!</v>
      </c>
      <c r="G74" s="20" t="e">
        <f>SUMIF(#REF!,B74,#REF!)</f>
        <v>#REF!</v>
      </c>
      <c r="H74" s="20" t="e">
        <f>SUMIF(#REF!,B74,#REF!)</f>
        <v>#REF!</v>
      </c>
      <c r="I74" s="20" t="e">
        <f>SUMIF(#REF!,B74,#REF!)</f>
        <v>#REF!</v>
      </c>
      <c r="J74" s="26"/>
      <c r="K74" s="26"/>
      <c r="L74" s="26">
        <f>260*19</f>
        <v>4940</v>
      </c>
      <c r="M74" s="26"/>
      <c r="N74" s="26"/>
      <c r="O74" s="26"/>
      <c r="P74" s="26"/>
      <c r="Q74" s="20">
        <f t="shared" si="0"/>
        <v>4940</v>
      </c>
      <c r="R74" s="26"/>
      <c r="S74" s="37" t="e">
        <f t="shared" si="1"/>
        <v>#REF!</v>
      </c>
      <c r="T74" s="38"/>
      <c r="U74" s="37"/>
      <c r="V74" s="17"/>
      <c r="W74" s="42"/>
      <c r="X74" s="43"/>
    </row>
    <row r="75" spans="1:24" s="4" customFormat="1" ht="21" customHeight="1">
      <c r="A75" s="18">
        <v>62</v>
      </c>
      <c r="B75" s="18">
        <v>4201100201</v>
      </c>
      <c r="C75" s="19" t="s">
        <v>28</v>
      </c>
      <c r="D75" s="18" t="s">
        <v>14</v>
      </c>
      <c r="E75" s="20"/>
      <c r="F75" s="20"/>
      <c r="G75" s="20"/>
      <c r="H75" s="20"/>
      <c r="I75" s="20"/>
      <c r="J75" s="26"/>
      <c r="K75" s="26">
        <v>10</v>
      </c>
      <c r="L75" s="26"/>
      <c r="M75" s="26"/>
      <c r="N75" s="26"/>
      <c r="O75" s="26"/>
      <c r="P75" s="26"/>
      <c r="Q75" s="20"/>
      <c r="R75" s="26"/>
      <c r="S75" s="37"/>
      <c r="T75" s="38"/>
      <c r="U75" s="37"/>
      <c r="V75" s="17"/>
      <c r="W75" s="49"/>
      <c r="X75" s="50"/>
    </row>
    <row r="76" spans="1:24" s="4" customFormat="1" ht="21" customHeight="1">
      <c r="A76" s="18">
        <v>63</v>
      </c>
      <c r="B76" s="18">
        <v>4201100202</v>
      </c>
      <c r="C76" s="19" t="s">
        <v>29</v>
      </c>
      <c r="D76" s="18" t="s">
        <v>14</v>
      </c>
      <c r="E76" s="20"/>
      <c r="F76" s="20"/>
      <c r="G76" s="20"/>
      <c r="H76" s="20"/>
      <c r="I76" s="20"/>
      <c r="J76" s="26"/>
      <c r="K76" s="26">
        <v>10</v>
      </c>
      <c r="L76" s="26"/>
      <c r="M76" s="26"/>
      <c r="N76" s="26"/>
      <c r="O76" s="26"/>
      <c r="P76" s="26"/>
      <c r="Q76" s="20"/>
      <c r="R76" s="26"/>
      <c r="S76" s="37"/>
      <c r="T76" s="38"/>
      <c r="U76" s="37"/>
      <c r="V76" s="17"/>
      <c r="W76" s="49"/>
      <c r="X76" s="50"/>
    </row>
    <row r="77" spans="1:24" s="4" customFormat="1" ht="21" customHeight="1">
      <c r="A77" s="18">
        <v>64</v>
      </c>
      <c r="B77" s="18">
        <v>4201100203</v>
      </c>
      <c r="C77" s="19" t="s">
        <v>30</v>
      </c>
      <c r="D77" s="18" t="s">
        <v>14</v>
      </c>
      <c r="E77" s="20"/>
      <c r="F77" s="20"/>
      <c r="G77" s="20"/>
      <c r="H77" s="20"/>
      <c r="I77" s="20"/>
      <c r="J77" s="26"/>
      <c r="K77" s="26"/>
      <c r="L77" s="26"/>
      <c r="M77" s="26"/>
      <c r="N77" s="26"/>
      <c r="O77" s="26"/>
      <c r="P77" s="26"/>
      <c r="Q77" s="20"/>
      <c r="R77" s="26"/>
      <c r="S77" s="37"/>
      <c r="T77" s="38"/>
      <c r="U77" s="37"/>
      <c r="V77" s="17"/>
      <c r="W77" s="49"/>
      <c r="X77" s="50"/>
    </row>
    <row r="78" spans="1:24" s="4" customFormat="1" ht="21" customHeight="1">
      <c r="A78" s="18">
        <v>65</v>
      </c>
      <c r="B78" s="18">
        <v>4201100204</v>
      </c>
      <c r="C78" s="19" t="s">
        <v>31</v>
      </c>
      <c r="D78" s="18" t="s">
        <v>14</v>
      </c>
      <c r="E78" s="20"/>
      <c r="F78" s="20"/>
      <c r="G78" s="20"/>
      <c r="H78" s="20"/>
      <c r="I78" s="20"/>
      <c r="J78" s="26"/>
      <c r="K78" s="26"/>
      <c r="L78" s="26"/>
      <c r="M78" s="26"/>
      <c r="N78" s="26"/>
      <c r="O78" s="26"/>
      <c r="P78" s="26"/>
      <c r="Q78" s="20"/>
      <c r="R78" s="26"/>
      <c r="S78" s="37"/>
      <c r="T78" s="38"/>
      <c r="U78" s="37"/>
      <c r="V78" s="17"/>
      <c r="W78" s="49"/>
      <c r="X78" s="50"/>
    </row>
    <row r="79" spans="1:24" s="4" customFormat="1" ht="21" customHeight="1">
      <c r="A79" s="18">
        <v>66</v>
      </c>
      <c r="B79" s="18" t="s">
        <v>120</v>
      </c>
      <c r="C79" s="19" t="s">
        <v>121</v>
      </c>
      <c r="D79" s="18" t="s">
        <v>14</v>
      </c>
      <c r="E79" s="20"/>
      <c r="F79" s="20"/>
      <c r="G79" s="20"/>
      <c r="H79" s="20"/>
      <c r="I79" s="20"/>
      <c r="J79" s="26"/>
      <c r="K79" s="26"/>
      <c r="L79" s="26"/>
      <c r="M79" s="26"/>
      <c r="N79" s="26"/>
      <c r="O79" s="26"/>
      <c r="P79" s="26"/>
      <c r="Q79" s="20"/>
      <c r="R79" s="26"/>
      <c r="S79" s="37"/>
      <c r="T79" s="38"/>
      <c r="U79" s="37"/>
      <c r="V79" s="17"/>
      <c r="W79" s="49"/>
      <c r="X79" s="50"/>
    </row>
    <row r="80" spans="1:24" s="4" customFormat="1" ht="21" customHeight="1">
      <c r="A80" s="18">
        <v>67</v>
      </c>
      <c r="B80" s="18" t="s">
        <v>122</v>
      </c>
      <c r="C80" s="19" t="s">
        <v>123</v>
      </c>
      <c r="D80" s="18" t="s">
        <v>14</v>
      </c>
      <c r="E80" s="20"/>
      <c r="F80" s="20"/>
      <c r="G80" s="20"/>
      <c r="H80" s="20"/>
      <c r="I80" s="20"/>
      <c r="J80" s="26"/>
      <c r="K80" s="26"/>
      <c r="L80" s="26"/>
      <c r="M80" s="26"/>
      <c r="N80" s="26"/>
      <c r="O80" s="26"/>
      <c r="P80" s="26"/>
      <c r="Q80" s="20"/>
      <c r="R80" s="26"/>
      <c r="S80" s="37"/>
      <c r="T80" s="38"/>
      <c r="U80" s="37"/>
      <c r="V80" s="17"/>
      <c r="W80" s="49"/>
      <c r="X80" s="50"/>
    </row>
    <row r="81" spans="1:24" s="4" customFormat="1" ht="21" customHeight="1">
      <c r="A81" s="18">
        <v>68</v>
      </c>
      <c r="B81" s="18" t="s">
        <v>124</v>
      </c>
      <c r="C81" s="19" t="s">
        <v>125</v>
      </c>
      <c r="D81" s="18" t="s">
        <v>14</v>
      </c>
      <c r="E81" s="20"/>
      <c r="F81" s="20"/>
      <c r="G81" s="20"/>
      <c r="H81" s="20"/>
      <c r="I81" s="20"/>
      <c r="J81" s="26"/>
      <c r="K81" s="26"/>
      <c r="L81" s="26"/>
      <c r="M81" s="26"/>
      <c r="N81" s="26"/>
      <c r="O81" s="26"/>
      <c r="P81" s="26"/>
      <c r="Q81" s="20"/>
      <c r="R81" s="26"/>
      <c r="S81" s="37"/>
      <c r="T81" s="38"/>
      <c r="U81" s="37"/>
      <c r="V81" s="17"/>
      <c r="W81" s="49"/>
      <c r="X81" s="50"/>
    </row>
    <row r="82" spans="1:24" s="4" customFormat="1" ht="21" customHeight="1">
      <c r="A82" s="18">
        <v>69</v>
      </c>
      <c r="B82" s="18" t="s">
        <v>126</v>
      </c>
      <c r="C82" s="19" t="s">
        <v>127</v>
      </c>
      <c r="D82" s="18" t="s">
        <v>14</v>
      </c>
      <c r="E82" s="20"/>
      <c r="F82" s="20"/>
      <c r="G82" s="20"/>
      <c r="H82" s="20"/>
      <c r="I82" s="20"/>
      <c r="J82" s="26"/>
      <c r="K82" s="26"/>
      <c r="L82" s="26"/>
      <c r="M82" s="26"/>
      <c r="N82" s="26"/>
      <c r="O82" s="26"/>
      <c r="P82" s="26"/>
      <c r="Q82" s="20"/>
      <c r="R82" s="26"/>
      <c r="S82" s="37"/>
      <c r="T82" s="38"/>
      <c r="U82" s="37"/>
      <c r="V82" s="17"/>
      <c r="W82" s="49"/>
      <c r="X82" s="50"/>
    </row>
    <row r="83" spans="1:24" s="4" customFormat="1" ht="21" customHeight="1">
      <c r="A83" s="18">
        <v>70</v>
      </c>
      <c r="B83" s="18">
        <v>4006392</v>
      </c>
      <c r="C83" s="19" t="s">
        <v>132</v>
      </c>
      <c r="D83" s="18" t="s">
        <v>14</v>
      </c>
      <c r="E83" s="20"/>
      <c r="F83" s="20"/>
      <c r="G83" s="20"/>
      <c r="H83" s="20"/>
      <c r="I83" s="20"/>
      <c r="J83" s="26"/>
      <c r="K83" s="26"/>
      <c r="L83" s="26"/>
      <c r="M83" s="26"/>
      <c r="N83" s="26"/>
      <c r="O83" s="26"/>
      <c r="P83" s="26"/>
      <c r="Q83" s="20"/>
      <c r="R83" s="26"/>
      <c r="S83" s="37"/>
      <c r="T83" s="38"/>
      <c r="U83" s="37"/>
      <c r="V83" s="17"/>
      <c r="W83" s="32"/>
      <c r="X83" s="33"/>
    </row>
    <row r="84" spans="1:24" s="4" customFormat="1" ht="21" customHeight="1">
      <c r="A84" s="18">
        <v>71</v>
      </c>
      <c r="B84" s="18">
        <v>4006393</v>
      </c>
      <c r="C84" s="19" t="s">
        <v>130</v>
      </c>
      <c r="D84" s="18" t="s">
        <v>14</v>
      </c>
      <c r="E84" s="20"/>
      <c r="F84" s="20"/>
      <c r="G84" s="20"/>
      <c r="H84" s="20"/>
      <c r="I84" s="20"/>
      <c r="J84" s="26"/>
      <c r="K84" s="26"/>
      <c r="L84" s="26"/>
      <c r="M84" s="26"/>
      <c r="N84" s="26"/>
      <c r="O84" s="26"/>
      <c r="P84" s="26"/>
      <c r="Q84" s="20"/>
      <c r="R84" s="26"/>
      <c r="S84" s="37"/>
      <c r="T84" s="38"/>
      <c r="U84" s="37"/>
      <c r="V84" s="17"/>
      <c r="W84" s="32"/>
      <c r="X84" s="33"/>
    </row>
    <row r="85" spans="1:24" s="4" customFormat="1" ht="21" customHeight="1">
      <c r="A85" s="18">
        <v>72</v>
      </c>
      <c r="B85" s="18">
        <v>4006400</v>
      </c>
      <c r="C85" s="19" t="s">
        <v>129</v>
      </c>
      <c r="D85" s="18" t="s">
        <v>14</v>
      </c>
      <c r="E85" s="20"/>
      <c r="F85" s="20"/>
      <c r="G85" s="20"/>
      <c r="H85" s="20"/>
      <c r="I85" s="20"/>
      <c r="J85" s="26"/>
      <c r="K85" s="26"/>
      <c r="L85" s="26"/>
      <c r="M85" s="26"/>
      <c r="N85" s="26"/>
      <c r="O85" s="26"/>
      <c r="P85" s="26"/>
      <c r="Q85" s="20"/>
      <c r="R85" s="26"/>
      <c r="S85" s="37"/>
      <c r="T85" s="38"/>
      <c r="U85" s="37"/>
      <c r="V85" s="17"/>
      <c r="W85" s="32"/>
      <c r="X85" s="33"/>
    </row>
    <row r="86" spans="1:24" s="4" customFormat="1" ht="21" customHeight="1">
      <c r="A86" s="18">
        <v>73</v>
      </c>
      <c r="B86" s="18">
        <v>4006411</v>
      </c>
      <c r="C86" s="19" t="s">
        <v>131</v>
      </c>
      <c r="D86" s="18" t="s">
        <v>14</v>
      </c>
      <c r="E86" s="20"/>
      <c r="F86" s="20"/>
      <c r="G86" s="20"/>
      <c r="H86" s="20"/>
      <c r="I86" s="20"/>
      <c r="J86" s="26"/>
      <c r="K86" s="26"/>
      <c r="L86" s="26"/>
      <c r="M86" s="26"/>
      <c r="N86" s="26"/>
      <c r="O86" s="26"/>
      <c r="P86" s="26"/>
      <c r="Q86" s="20"/>
      <c r="R86" s="26"/>
      <c r="S86" s="37"/>
      <c r="T86" s="38"/>
      <c r="U86" s="37"/>
      <c r="V86" s="17"/>
      <c r="W86" s="32"/>
      <c r="X86" s="33"/>
    </row>
    <row r="87" spans="1:24" s="4" customFormat="1" ht="21" customHeight="1">
      <c r="A87" s="18">
        <v>74</v>
      </c>
      <c r="B87" s="18">
        <v>4006491</v>
      </c>
      <c r="C87" s="19" t="s">
        <v>151</v>
      </c>
      <c r="D87" s="18" t="s">
        <v>14</v>
      </c>
      <c r="E87" s="20"/>
      <c r="F87" s="20"/>
      <c r="G87" s="20"/>
      <c r="H87" s="20"/>
      <c r="I87" s="20"/>
      <c r="J87" s="26"/>
      <c r="K87" s="26"/>
      <c r="L87" s="26"/>
      <c r="M87" s="26"/>
      <c r="N87" s="26"/>
      <c r="O87" s="26"/>
      <c r="P87" s="26"/>
      <c r="Q87" s="20"/>
      <c r="R87" s="26"/>
      <c r="S87" s="37"/>
      <c r="T87" s="38"/>
      <c r="U87" s="37"/>
      <c r="V87" s="17"/>
      <c r="W87" s="32"/>
      <c r="X87" s="33"/>
    </row>
    <row r="88" spans="1:24" s="4" customFormat="1" ht="21" customHeight="1">
      <c r="A88" s="18">
        <v>75</v>
      </c>
      <c r="B88" s="18">
        <v>4006514</v>
      </c>
      <c r="C88" s="19" t="s">
        <v>128</v>
      </c>
      <c r="D88" s="18" t="s">
        <v>14</v>
      </c>
      <c r="E88" s="20"/>
      <c r="F88" s="20"/>
      <c r="G88" s="20"/>
      <c r="H88" s="20"/>
      <c r="I88" s="20"/>
      <c r="J88" s="26"/>
      <c r="K88" s="26"/>
      <c r="L88" s="26"/>
      <c r="M88" s="26"/>
      <c r="N88" s="26"/>
      <c r="O88" s="26"/>
      <c r="P88" s="26"/>
      <c r="Q88" s="20"/>
      <c r="R88" s="26"/>
      <c r="S88" s="37"/>
      <c r="T88" s="38"/>
      <c r="U88" s="37"/>
      <c r="V88" s="17"/>
      <c r="W88" s="40"/>
      <c r="X88" s="41"/>
    </row>
    <row r="89" spans="1:24" s="4" customFormat="1" ht="21" customHeight="1">
      <c r="A89" s="18">
        <v>76</v>
      </c>
      <c r="B89" s="18">
        <v>4000649</v>
      </c>
      <c r="C89" s="19" t="s">
        <v>136</v>
      </c>
      <c r="D89" s="18" t="s">
        <v>14</v>
      </c>
      <c r="E89" s="20"/>
      <c r="F89" s="20"/>
      <c r="G89" s="20"/>
      <c r="H89" s="20"/>
      <c r="I89" s="20"/>
      <c r="J89" s="26"/>
      <c r="K89" s="26"/>
      <c r="L89" s="26"/>
      <c r="M89" s="26"/>
      <c r="N89" s="26"/>
      <c r="O89" s="26"/>
      <c r="P89" s="26"/>
      <c r="Q89" s="20"/>
      <c r="R89" s="26"/>
      <c r="S89" s="37"/>
      <c r="T89" s="38"/>
      <c r="U89" s="37"/>
      <c r="V89" s="17"/>
      <c r="W89" s="32"/>
      <c r="X89" s="33"/>
    </row>
    <row r="90" spans="1:24" s="4" customFormat="1" ht="21" customHeight="1">
      <c r="A90" s="18">
        <v>77</v>
      </c>
      <c r="B90" s="18">
        <v>4001710</v>
      </c>
      <c r="C90" s="19" t="s">
        <v>134</v>
      </c>
      <c r="D90" s="18" t="s">
        <v>14</v>
      </c>
      <c r="E90" s="20"/>
      <c r="F90" s="20"/>
      <c r="G90" s="20"/>
      <c r="H90" s="20"/>
      <c r="I90" s="20"/>
      <c r="J90" s="26"/>
      <c r="K90" s="26"/>
      <c r="L90" s="26"/>
      <c r="M90" s="26"/>
      <c r="N90" s="26"/>
      <c r="O90" s="26"/>
      <c r="P90" s="26"/>
      <c r="Q90" s="20"/>
      <c r="R90" s="26"/>
      <c r="S90" s="37"/>
      <c r="T90" s="38"/>
      <c r="U90" s="37"/>
      <c r="V90" s="17"/>
      <c r="W90" s="32"/>
      <c r="X90" s="33"/>
    </row>
    <row r="91" spans="1:24" s="4" customFormat="1" ht="21" customHeight="1">
      <c r="A91" s="18">
        <v>78</v>
      </c>
      <c r="B91" s="18">
        <v>4001770</v>
      </c>
      <c r="C91" s="19" t="s">
        <v>133</v>
      </c>
      <c r="D91" s="18" t="s">
        <v>14</v>
      </c>
      <c r="E91" s="20"/>
      <c r="F91" s="20"/>
      <c r="G91" s="20"/>
      <c r="H91" s="20"/>
      <c r="I91" s="20"/>
      <c r="J91" s="26"/>
      <c r="K91" s="26"/>
      <c r="L91" s="26"/>
      <c r="M91" s="26"/>
      <c r="N91" s="26"/>
      <c r="O91" s="26"/>
      <c r="P91" s="26"/>
      <c r="Q91" s="20"/>
      <c r="R91" s="26"/>
      <c r="S91" s="37"/>
      <c r="T91" s="38"/>
      <c r="U91" s="37"/>
      <c r="V91" s="17"/>
      <c r="W91" s="32"/>
      <c r="X91" s="33"/>
    </row>
    <row r="92" spans="1:24" s="4" customFormat="1" ht="21" customHeight="1">
      <c r="A92" s="18">
        <v>79</v>
      </c>
      <c r="B92" s="18">
        <v>4005131</v>
      </c>
      <c r="C92" s="19" t="s">
        <v>152</v>
      </c>
      <c r="D92" s="18" t="s">
        <v>14</v>
      </c>
      <c r="E92" s="20"/>
      <c r="F92" s="20"/>
      <c r="G92" s="20"/>
      <c r="H92" s="20"/>
      <c r="I92" s="20"/>
      <c r="J92" s="26"/>
      <c r="K92" s="26"/>
      <c r="L92" s="26"/>
      <c r="M92" s="26"/>
      <c r="N92" s="26"/>
      <c r="O92" s="26"/>
      <c r="P92" s="26"/>
      <c r="Q92" s="20"/>
      <c r="R92" s="26"/>
      <c r="S92" s="37"/>
      <c r="T92" s="38"/>
      <c r="U92" s="37"/>
      <c r="V92" s="17"/>
      <c r="W92" s="32"/>
      <c r="X92" s="33"/>
    </row>
    <row r="93" spans="1:24" s="4" customFormat="1" ht="21" customHeight="1">
      <c r="A93" s="18">
        <v>80</v>
      </c>
      <c r="B93" s="18">
        <v>4006210</v>
      </c>
      <c r="C93" s="19" t="s">
        <v>153</v>
      </c>
      <c r="D93" s="18" t="s">
        <v>14</v>
      </c>
      <c r="E93" s="20"/>
      <c r="F93" s="20"/>
      <c r="G93" s="20"/>
      <c r="H93" s="20"/>
      <c r="I93" s="20"/>
      <c r="J93" s="26"/>
      <c r="K93" s="26"/>
      <c r="L93" s="26"/>
      <c r="M93" s="26"/>
      <c r="N93" s="26"/>
      <c r="O93" s="26"/>
      <c r="P93" s="26"/>
      <c r="Q93" s="20"/>
      <c r="R93" s="26"/>
      <c r="S93" s="37"/>
      <c r="T93" s="38"/>
      <c r="U93" s="37"/>
      <c r="V93" s="17"/>
      <c r="W93" s="40"/>
      <c r="X93" s="41"/>
    </row>
    <row r="94" spans="1:24" s="4" customFormat="1" ht="21" customHeight="1">
      <c r="A94" s="18">
        <v>81</v>
      </c>
      <c r="B94" s="18">
        <v>4007060</v>
      </c>
      <c r="C94" s="19" t="s">
        <v>135</v>
      </c>
      <c r="D94" s="18" t="s">
        <v>14</v>
      </c>
      <c r="E94" s="20"/>
      <c r="F94" s="20"/>
      <c r="G94" s="20"/>
      <c r="H94" s="20"/>
      <c r="I94" s="20"/>
      <c r="J94" s="26"/>
      <c r="K94" s="26"/>
      <c r="L94" s="26"/>
      <c r="M94" s="26"/>
      <c r="N94" s="26"/>
      <c r="O94" s="26"/>
      <c r="P94" s="26"/>
      <c r="Q94" s="20"/>
      <c r="R94" s="26"/>
      <c r="S94" s="37"/>
      <c r="T94" s="38"/>
      <c r="U94" s="37"/>
      <c r="V94" s="17"/>
      <c r="W94" s="40"/>
      <c r="X94" s="41"/>
    </row>
    <row r="95" spans="1:24" s="4" customFormat="1" ht="21" customHeight="1">
      <c r="A95" s="18">
        <v>82</v>
      </c>
      <c r="B95" s="18">
        <v>4000820</v>
      </c>
      <c r="C95" s="19" t="s">
        <v>137</v>
      </c>
      <c r="D95" s="18" t="s">
        <v>14</v>
      </c>
      <c r="E95" s="20"/>
      <c r="F95" s="20"/>
      <c r="G95" s="20"/>
      <c r="H95" s="20"/>
      <c r="I95" s="20"/>
      <c r="J95" s="26"/>
      <c r="K95" s="26"/>
      <c r="L95" s="26"/>
      <c r="M95" s="26"/>
      <c r="N95" s="26"/>
      <c r="O95" s="26"/>
      <c r="P95" s="26"/>
      <c r="Q95" s="20"/>
      <c r="R95" s="26"/>
      <c r="S95" s="37"/>
      <c r="T95" s="38"/>
      <c r="U95" s="37"/>
      <c r="V95" s="17"/>
      <c r="W95" s="32"/>
      <c r="X95" s="33"/>
    </row>
    <row r="96" spans="1:24" s="4" customFormat="1" ht="21" customHeight="1">
      <c r="A96" s="18">
        <v>83</v>
      </c>
      <c r="B96" s="18">
        <v>4002498</v>
      </c>
      <c r="C96" s="19" t="s">
        <v>138</v>
      </c>
      <c r="D96" s="18" t="s">
        <v>14</v>
      </c>
      <c r="E96" s="20"/>
      <c r="F96" s="20"/>
      <c r="G96" s="20"/>
      <c r="H96" s="20"/>
      <c r="I96" s="20"/>
      <c r="J96" s="26"/>
      <c r="K96" s="26"/>
      <c r="L96" s="26"/>
      <c r="M96" s="26"/>
      <c r="N96" s="26"/>
      <c r="O96" s="26"/>
      <c r="P96" s="26"/>
      <c r="Q96" s="20"/>
      <c r="R96" s="26"/>
      <c r="S96" s="37"/>
      <c r="T96" s="38"/>
      <c r="U96" s="37"/>
      <c r="V96" s="17"/>
      <c r="W96" s="32"/>
      <c r="X96" s="33"/>
    </row>
    <row r="97" spans="1:24" s="4" customFormat="1" ht="21" customHeight="1">
      <c r="A97" s="18">
        <v>84</v>
      </c>
      <c r="B97" s="18">
        <v>4007061</v>
      </c>
      <c r="C97" s="19" t="s">
        <v>139</v>
      </c>
      <c r="D97" s="18" t="s">
        <v>14</v>
      </c>
      <c r="E97" s="20"/>
      <c r="F97" s="20"/>
      <c r="G97" s="20"/>
      <c r="H97" s="20"/>
      <c r="I97" s="20"/>
      <c r="J97" s="26"/>
      <c r="K97" s="26"/>
      <c r="L97" s="26"/>
      <c r="M97" s="26"/>
      <c r="N97" s="26"/>
      <c r="O97" s="26"/>
      <c r="P97" s="26"/>
      <c r="Q97" s="20"/>
      <c r="R97" s="26"/>
      <c r="S97" s="37"/>
      <c r="T97" s="38"/>
      <c r="U97" s="37"/>
      <c r="V97" s="17"/>
      <c r="W97" s="32"/>
      <c r="X97" s="33"/>
    </row>
    <row r="98" spans="1:24" s="4" customFormat="1" ht="21" customHeight="1">
      <c r="A98" s="18">
        <v>85</v>
      </c>
      <c r="B98" s="18">
        <v>4000735</v>
      </c>
      <c r="C98" s="19" t="s">
        <v>140</v>
      </c>
      <c r="D98" s="18" t="s">
        <v>14</v>
      </c>
      <c r="E98" s="20"/>
      <c r="F98" s="20"/>
      <c r="G98" s="20"/>
      <c r="H98" s="20"/>
      <c r="I98" s="20"/>
      <c r="J98" s="26"/>
      <c r="K98" s="26"/>
      <c r="L98" s="26"/>
      <c r="M98" s="26"/>
      <c r="N98" s="26"/>
      <c r="O98" s="26"/>
      <c r="P98" s="26"/>
      <c r="Q98" s="20"/>
      <c r="R98" s="26"/>
      <c r="S98" s="37"/>
      <c r="T98" s="38"/>
      <c r="U98" s="37"/>
      <c r="V98" s="17"/>
      <c r="W98" s="32"/>
      <c r="X98" s="33"/>
    </row>
    <row r="99" spans="1:24" s="4" customFormat="1" ht="21" customHeight="1">
      <c r="A99" s="18">
        <v>86</v>
      </c>
      <c r="B99" s="18">
        <v>4201100213</v>
      </c>
      <c r="C99" s="19" t="s">
        <v>22</v>
      </c>
      <c r="D99" s="18" t="s">
        <v>14</v>
      </c>
      <c r="E99" s="20"/>
      <c r="F99" s="20"/>
      <c r="G99" s="20"/>
      <c r="H99" s="20"/>
      <c r="I99" s="20"/>
      <c r="J99" s="26"/>
      <c r="K99" s="26">
        <f>11+5+15+15</f>
        <v>46</v>
      </c>
      <c r="L99" s="26">
        <f>3*25+235</f>
        <v>310</v>
      </c>
      <c r="M99" s="26"/>
      <c r="N99" s="26"/>
      <c r="O99" s="26"/>
      <c r="P99" s="26"/>
      <c r="Q99" s="20"/>
      <c r="R99" s="26"/>
      <c r="S99" s="37"/>
      <c r="T99" s="38"/>
      <c r="U99" s="37"/>
      <c r="V99" s="17"/>
      <c r="W99" s="32"/>
      <c r="X99" s="33"/>
    </row>
    <row r="100" spans="1:24" s="4" customFormat="1" ht="21" customHeight="1">
      <c r="A100" s="18">
        <v>87</v>
      </c>
      <c r="B100" s="18">
        <v>4201100214</v>
      </c>
      <c r="C100" s="19" t="s">
        <v>23</v>
      </c>
      <c r="D100" s="18" t="s">
        <v>14</v>
      </c>
      <c r="E100" s="20"/>
      <c r="F100" s="20"/>
      <c r="G100" s="20"/>
      <c r="H100" s="20"/>
      <c r="I100" s="20"/>
      <c r="J100" s="26"/>
      <c r="K100" s="26">
        <f>20+1+22+4</f>
        <v>47</v>
      </c>
      <c r="L100" s="26">
        <f>4*25+198</f>
        <v>298</v>
      </c>
      <c r="M100" s="26"/>
      <c r="N100" s="26"/>
      <c r="O100" s="26"/>
      <c r="P100" s="26"/>
      <c r="Q100" s="20"/>
      <c r="R100" s="26"/>
      <c r="S100" s="37"/>
      <c r="T100" s="38"/>
      <c r="U100" s="37"/>
      <c r="V100" s="17"/>
      <c r="W100" s="32"/>
      <c r="X100" s="33"/>
    </row>
    <row r="101" spans="1:24" s="4" customFormat="1" ht="21" customHeight="1">
      <c r="A101" s="18">
        <v>88</v>
      </c>
      <c r="B101" s="18">
        <v>4201100215</v>
      </c>
      <c r="C101" s="19" t="s">
        <v>25</v>
      </c>
      <c r="D101" s="18" t="s">
        <v>14</v>
      </c>
      <c r="E101" s="20"/>
      <c r="F101" s="20"/>
      <c r="G101" s="20"/>
      <c r="H101" s="20"/>
      <c r="I101" s="20"/>
      <c r="J101" s="26"/>
      <c r="K101" s="26">
        <v>1</v>
      </c>
      <c r="L101" s="26">
        <v>9</v>
      </c>
      <c r="M101" s="26"/>
      <c r="N101" s="26"/>
      <c r="O101" s="26"/>
      <c r="P101" s="26"/>
      <c r="Q101" s="20"/>
      <c r="R101" s="26"/>
      <c r="S101" s="37"/>
      <c r="T101" s="38"/>
      <c r="U101" s="37"/>
      <c r="V101" s="17"/>
      <c r="W101" s="32"/>
      <c r="X101" s="33"/>
    </row>
    <row r="102" spans="1:24" s="4" customFormat="1" ht="21" customHeight="1">
      <c r="A102" s="18">
        <v>89</v>
      </c>
      <c r="B102" s="18">
        <v>4201100216</v>
      </c>
      <c r="C102" s="19" t="s">
        <v>24</v>
      </c>
      <c r="D102" s="18" t="s">
        <v>14</v>
      </c>
      <c r="E102" s="20"/>
      <c r="F102" s="20"/>
      <c r="G102" s="20"/>
      <c r="H102" s="20"/>
      <c r="I102" s="20"/>
      <c r="J102" s="26"/>
      <c r="K102" s="26">
        <v>8</v>
      </c>
      <c r="L102" s="26">
        <v>15</v>
      </c>
      <c r="M102" s="26"/>
      <c r="N102" s="26"/>
      <c r="O102" s="26"/>
      <c r="P102" s="26"/>
      <c r="Q102" s="20"/>
      <c r="R102" s="26"/>
      <c r="S102" s="37"/>
      <c r="T102" s="38"/>
      <c r="U102" s="37"/>
      <c r="V102" s="17"/>
      <c r="W102" s="32"/>
      <c r="X102" s="33"/>
    </row>
    <row r="103" spans="1:24" s="4" customFormat="1" ht="19.5" customHeight="1">
      <c r="A103" s="21"/>
      <c r="B103" s="21"/>
      <c r="C103" s="22"/>
      <c r="D103" s="21"/>
      <c r="E103" s="23"/>
      <c r="F103" s="24"/>
      <c r="G103" s="24"/>
      <c r="H103" s="24"/>
      <c r="I103" s="24"/>
      <c r="J103" s="21"/>
      <c r="K103" s="21"/>
      <c r="L103" s="21"/>
      <c r="M103" s="21"/>
      <c r="N103" s="21"/>
      <c r="O103" s="21"/>
      <c r="P103" s="21"/>
      <c r="Q103" s="21"/>
      <c r="R103" s="24"/>
      <c r="S103" s="27"/>
      <c r="T103" s="25"/>
      <c r="U103" s="27"/>
      <c r="V103" s="25"/>
      <c r="W103" s="76"/>
      <c r="X103" s="77"/>
    </row>
    <row r="104" spans="1:24" s="2" customFormat="1">
      <c r="A104" s="75" t="s">
        <v>26</v>
      </c>
      <c r="B104" s="75"/>
      <c r="C104" s="75"/>
      <c r="D104" s="75"/>
      <c r="E104" s="28"/>
      <c r="F104" s="29" t="e">
        <f>SUM(F14:F102)</f>
        <v>#REF!</v>
      </c>
      <c r="G104" s="29"/>
      <c r="H104" s="29"/>
      <c r="I104" s="29"/>
      <c r="J104" s="30">
        <f>SUM(J14:J102)</f>
        <v>0</v>
      </c>
      <c r="K104" s="30"/>
      <c r="L104" s="30"/>
      <c r="M104" s="30"/>
      <c r="N104" s="30"/>
      <c r="O104" s="30"/>
      <c r="P104" s="30"/>
      <c r="Q104" s="29">
        <f>SUM(Q14:Q102)</f>
        <v>102907</v>
      </c>
      <c r="R104" s="30">
        <f>SUM(R14:R102)</f>
        <v>0</v>
      </c>
      <c r="S104" s="29" t="e">
        <f>SUM(S14:S102)</f>
        <v>#REF!</v>
      </c>
      <c r="T104" s="30">
        <f>SUM(T14:T102)</f>
        <v>0</v>
      </c>
      <c r="U104" s="28"/>
      <c r="V104" s="28"/>
      <c r="W104" s="75"/>
      <c r="X104" s="75"/>
    </row>
    <row r="105" spans="1:24" s="2" customFormat="1" ht="9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s="2" customFormat="1">
      <c r="A106" s="74" t="s">
        <v>11</v>
      </c>
      <c r="B106" s="74"/>
      <c r="C106" s="74"/>
      <c r="D106" s="31"/>
      <c r="E106" s="31"/>
      <c r="Q106" s="74"/>
      <c r="R106" s="74"/>
      <c r="T106" s="3"/>
      <c r="V106" s="3"/>
    </row>
    <row r="107" spans="1:24" s="2" customFormat="1">
      <c r="A107" s="31"/>
      <c r="B107" s="31"/>
      <c r="C107" s="31"/>
      <c r="D107" s="31"/>
      <c r="E107" s="31"/>
      <c r="F107" s="31"/>
      <c r="G107" s="45"/>
      <c r="H107" s="45"/>
      <c r="I107" s="45"/>
      <c r="J107" s="31"/>
      <c r="K107" s="34"/>
      <c r="L107" s="34"/>
      <c r="M107" s="34"/>
      <c r="N107" s="35"/>
      <c r="O107" s="47"/>
      <c r="P107" s="47"/>
      <c r="Q107" s="31"/>
    </row>
    <row r="108" spans="1:24" s="2" customFormat="1">
      <c r="A108" s="31"/>
      <c r="B108" s="31"/>
      <c r="C108" s="31"/>
      <c r="D108" s="31"/>
      <c r="E108" s="31"/>
      <c r="F108" s="31"/>
      <c r="G108" s="45"/>
      <c r="H108" s="45"/>
      <c r="I108" s="45"/>
      <c r="J108" s="31"/>
      <c r="K108" s="34"/>
      <c r="L108" s="34"/>
      <c r="M108" s="34"/>
      <c r="N108" s="35"/>
      <c r="O108" s="47"/>
      <c r="P108" s="47"/>
      <c r="Q108" s="31"/>
    </row>
  </sheetData>
  <autoFilter ref="A13:X102" xr:uid="{00000000-0009-0000-0000-000001000000}">
    <filterColumn colId="11" hiddenButton="1" showButton="0"/>
    <filterColumn colId="22" showButton="0"/>
  </autoFilter>
  <mergeCells count="71">
    <mergeCell ref="W44:X44"/>
    <mergeCell ref="W47:X47"/>
    <mergeCell ref="W35:X35"/>
    <mergeCell ref="W79:X79"/>
    <mergeCell ref="W76:X76"/>
    <mergeCell ref="W77:X77"/>
    <mergeCell ref="W52:X52"/>
    <mergeCell ref="W78:X78"/>
    <mergeCell ref="W56:X56"/>
    <mergeCell ref="W54:X54"/>
    <mergeCell ref="W57:X57"/>
    <mergeCell ref="W53:X53"/>
    <mergeCell ref="F11:I12"/>
    <mergeCell ref="W51:X51"/>
    <mergeCell ref="W34:X34"/>
    <mergeCell ref="W37:X37"/>
    <mergeCell ref="W45:X45"/>
    <mergeCell ref="W21:X21"/>
    <mergeCell ref="W24:X24"/>
    <mergeCell ref="W27:X27"/>
    <mergeCell ref="W33:X33"/>
    <mergeCell ref="W30:X30"/>
    <mergeCell ref="W25:X25"/>
    <mergeCell ref="W28:X28"/>
    <mergeCell ref="W38:X38"/>
    <mergeCell ref="W46:X46"/>
    <mergeCell ref="W23:X23"/>
    <mergeCell ref="R11:R13"/>
    <mergeCell ref="A106:C106"/>
    <mergeCell ref="Q106:R106"/>
    <mergeCell ref="W55:X55"/>
    <mergeCell ref="W58:X58"/>
    <mergeCell ref="W75:X75"/>
    <mergeCell ref="W80:X80"/>
    <mergeCell ref="W81:X81"/>
    <mergeCell ref="W82:X82"/>
    <mergeCell ref="A104:D104"/>
    <mergeCell ref="W104:X104"/>
    <mergeCell ref="W103:X103"/>
    <mergeCell ref="W19:X19"/>
    <mergeCell ref="W22:X22"/>
    <mergeCell ref="W50:X50"/>
    <mergeCell ref="W39:X39"/>
    <mergeCell ref="W48:X48"/>
    <mergeCell ref="W32:X32"/>
    <mergeCell ref="W41:X41"/>
    <mergeCell ref="W26:X26"/>
    <mergeCell ref="W29:X29"/>
    <mergeCell ref="W36:X36"/>
    <mergeCell ref="W43:X43"/>
    <mergeCell ref="W20:X20"/>
    <mergeCell ref="W31:X31"/>
    <mergeCell ref="W49:X49"/>
    <mergeCell ref="W40:X40"/>
    <mergeCell ref="W42:X42"/>
    <mergeCell ref="W18:X18"/>
    <mergeCell ref="W1:X2"/>
    <mergeCell ref="A3:X3"/>
    <mergeCell ref="A11:A13"/>
    <mergeCell ref="B11:B13"/>
    <mergeCell ref="C11:C13"/>
    <mergeCell ref="W11:X13"/>
    <mergeCell ref="W14:X14"/>
    <mergeCell ref="K11:Q12"/>
    <mergeCell ref="W16:X16"/>
    <mergeCell ref="J11:J13"/>
    <mergeCell ref="S11:V12"/>
    <mergeCell ref="W15:X15"/>
    <mergeCell ref="D11:D13"/>
    <mergeCell ref="E11:E13"/>
    <mergeCell ref="W17:X17"/>
  </mergeCells>
  <pageMargins left="0.28000000000000003" right="0.26" top="0.25" bottom="0.25" header="0.3" footer="0.3"/>
  <pageSetup paperSize="9" scale="68" fitToHeight="1000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opLeftCell="A17" workbookViewId="0">
      <selection activeCell="E46" sqref="E32:E46"/>
    </sheetView>
  </sheetViews>
  <sheetFormatPr defaultRowHeight="12.75"/>
  <cols>
    <col min="1" max="1" width="14.5703125" bestFit="1" customWidth="1"/>
    <col min="2" max="2" width="35.7109375" bestFit="1" customWidth="1"/>
  </cols>
  <sheetData>
    <row r="1" spans="1:8">
      <c r="D1" t="s">
        <v>149</v>
      </c>
      <c r="E1" t="s">
        <v>147</v>
      </c>
      <c r="F1" t="s">
        <v>150</v>
      </c>
      <c r="G1" t="s">
        <v>146</v>
      </c>
    </row>
    <row r="2" spans="1:8">
      <c r="A2" t="s">
        <v>66</v>
      </c>
      <c r="B2" t="s">
        <v>67</v>
      </c>
      <c r="C2" t="s">
        <v>14</v>
      </c>
      <c r="D2" s="39">
        <v>2487</v>
      </c>
      <c r="E2">
        <v>290</v>
      </c>
      <c r="F2">
        <v>350</v>
      </c>
      <c r="G2" s="39">
        <f>+D2+E2-F2</f>
        <v>2427</v>
      </c>
      <c r="H2" t="str">
        <f>LEFT(A2,8)</f>
        <v>1B006698</v>
      </c>
    </row>
    <row r="3" spans="1:8">
      <c r="A3" t="s">
        <v>77</v>
      </c>
      <c r="B3" t="s">
        <v>78</v>
      </c>
      <c r="C3" t="s">
        <v>14</v>
      </c>
      <c r="D3">
        <v>495</v>
      </c>
      <c r="E3">
        <v>290</v>
      </c>
      <c r="F3">
        <v>470</v>
      </c>
      <c r="G3" s="39">
        <f t="shared" ref="G3:G46" si="0">+D3+E3-F3</f>
        <v>315</v>
      </c>
      <c r="H3" t="str">
        <f t="shared" ref="H3:H31" si="1">LEFT(A3,8)</f>
        <v>1B006372</v>
      </c>
    </row>
    <row r="4" spans="1:8">
      <c r="A4" t="s">
        <v>72</v>
      </c>
      <c r="B4" t="s">
        <v>73</v>
      </c>
      <c r="C4" t="s">
        <v>14</v>
      </c>
      <c r="D4">
        <v>536</v>
      </c>
      <c r="E4">
        <v>290</v>
      </c>
      <c r="F4">
        <v>475</v>
      </c>
      <c r="G4" s="39">
        <f t="shared" si="0"/>
        <v>351</v>
      </c>
      <c r="H4" t="str">
        <f t="shared" si="1"/>
        <v>1B006330</v>
      </c>
    </row>
    <row r="5" spans="1:8">
      <c r="A5" t="s">
        <v>110</v>
      </c>
      <c r="B5" t="s">
        <v>111</v>
      </c>
      <c r="C5" t="s">
        <v>14</v>
      </c>
      <c r="D5">
        <v>731</v>
      </c>
      <c r="E5">
        <v>510</v>
      </c>
      <c r="F5">
        <v>730</v>
      </c>
      <c r="G5" s="39">
        <f t="shared" si="0"/>
        <v>511</v>
      </c>
      <c r="H5" t="str">
        <f t="shared" si="1"/>
        <v>1B001354</v>
      </c>
    </row>
    <row r="6" spans="1:8">
      <c r="A6" t="s">
        <v>108</v>
      </c>
      <c r="B6" t="s">
        <v>109</v>
      </c>
      <c r="C6" t="s">
        <v>14</v>
      </c>
      <c r="D6">
        <v>525</v>
      </c>
      <c r="E6">
        <v>510</v>
      </c>
      <c r="F6">
        <v>720</v>
      </c>
      <c r="G6" s="39">
        <f t="shared" si="0"/>
        <v>315</v>
      </c>
      <c r="H6" t="str">
        <f t="shared" si="1"/>
        <v>1B001339</v>
      </c>
    </row>
    <row r="7" spans="1:8">
      <c r="A7" t="s">
        <v>104</v>
      </c>
      <c r="B7" t="s">
        <v>105</v>
      </c>
      <c r="C7" t="s">
        <v>14</v>
      </c>
      <c r="D7">
        <v>337</v>
      </c>
      <c r="E7">
        <v>510</v>
      </c>
      <c r="F7">
        <v>720</v>
      </c>
      <c r="G7" s="39">
        <f t="shared" si="0"/>
        <v>127</v>
      </c>
      <c r="H7" t="str">
        <f t="shared" si="1"/>
        <v>1B001334</v>
      </c>
    </row>
    <row r="8" spans="1:8">
      <c r="A8" t="s">
        <v>106</v>
      </c>
      <c r="B8" t="s">
        <v>107</v>
      </c>
      <c r="C8" t="s">
        <v>14</v>
      </c>
      <c r="D8">
        <v>786</v>
      </c>
      <c r="E8">
        <v>510</v>
      </c>
      <c r="F8">
        <v>730</v>
      </c>
      <c r="G8" s="39">
        <f t="shared" si="0"/>
        <v>566</v>
      </c>
      <c r="H8" t="str">
        <f t="shared" si="1"/>
        <v>1B001374</v>
      </c>
    </row>
    <row r="9" spans="1:8">
      <c r="A9" t="s">
        <v>102</v>
      </c>
      <c r="B9" t="s">
        <v>103</v>
      </c>
      <c r="C9" t="s">
        <v>14</v>
      </c>
      <c r="D9">
        <v>724</v>
      </c>
      <c r="E9">
        <v>510</v>
      </c>
      <c r="F9">
        <v>720</v>
      </c>
      <c r="G9" s="39">
        <f t="shared" si="0"/>
        <v>514</v>
      </c>
      <c r="H9" t="str">
        <f t="shared" si="1"/>
        <v>1B001364</v>
      </c>
    </row>
    <row r="10" spans="1:8">
      <c r="A10" t="s">
        <v>68</v>
      </c>
      <c r="B10" t="s">
        <v>69</v>
      </c>
      <c r="C10" t="s">
        <v>14</v>
      </c>
      <c r="D10">
        <v>586</v>
      </c>
      <c r="E10">
        <v>290</v>
      </c>
      <c r="F10">
        <v>470</v>
      </c>
      <c r="G10" s="39">
        <f t="shared" si="0"/>
        <v>406</v>
      </c>
      <c r="H10" t="str">
        <f t="shared" si="1"/>
        <v>1B001702</v>
      </c>
    </row>
    <row r="11" spans="1:8">
      <c r="A11" t="s">
        <v>74</v>
      </c>
      <c r="B11" t="s">
        <v>75</v>
      </c>
      <c r="C11" t="s">
        <v>14</v>
      </c>
      <c r="D11">
        <v>517</v>
      </c>
      <c r="E11">
        <v>290</v>
      </c>
      <c r="F11">
        <v>470</v>
      </c>
      <c r="G11" s="39">
        <f t="shared" si="0"/>
        <v>337</v>
      </c>
      <c r="H11" t="str">
        <f t="shared" si="1"/>
        <v>1B006333</v>
      </c>
    </row>
    <row r="12" spans="1:8">
      <c r="A12" t="s">
        <v>76</v>
      </c>
      <c r="B12" t="s">
        <v>75</v>
      </c>
      <c r="C12" t="s">
        <v>14</v>
      </c>
      <c r="D12">
        <v>517</v>
      </c>
      <c r="E12">
        <v>290</v>
      </c>
      <c r="F12">
        <v>460</v>
      </c>
      <c r="G12" s="39">
        <f t="shared" si="0"/>
        <v>347</v>
      </c>
      <c r="H12" t="str">
        <f t="shared" si="1"/>
        <v>1B006332</v>
      </c>
    </row>
    <row r="13" spans="1:8">
      <c r="A13" t="s">
        <v>79</v>
      </c>
      <c r="B13" t="s">
        <v>80</v>
      </c>
      <c r="C13" t="s">
        <v>14</v>
      </c>
      <c r="D13">
        <v>586</v>
      </c>
      <c r="E13">
        <v>290</v>
      </c>
      <c r="F13">
        <v>472</v>
      </c>
      <c r="G13" s="39">
        <f t="shared" si="0"/>
        <v>404</v>
      </c>
      <c r="H13" t="str">
        <f t="shared" si="1"/>
        <v>1B001704</v>
      </c>
    </row>
    <row r="14" spans="1:8">
      <c r="A14" t="s">
        <v>70</v>
      </c>
      <c r="B14" t="s">
        <v>71</v>
      </c>
      <c r="C14" t="s">
        <v>14</v>
      </c>
      <c r="D14">
        <v>576</v>
      </c>
      <c r="E14">
        <v>290</v>
      </c>
      <c r="F14">
        <v>470</v>
      </c>
      <c r="G14" s="39">
        <f t="shared" si="0"/>
        <v>396</v>
      </c>
      <c r="H14" t="str">
        <f t="shared" si="1"/>
        <v>1B001862</v>
      </c>
    </row>
    <row r="15" spans="1:8">
      <c r="A15" t="s">
        <v>100</v>
      </c>
      <c r="B15" t="s">
        <v>101</v>
      </c>
      <c r="C15" t="s">
        <v>14</v>
      </c>
      <c r="D15">
        <v>707</v>
      </c>
      <c r="E15">
        <v>530</v>
      </c>
      <c r="F15">
        <v>740</v>
      </c>
      <c r="G15" s="39">
        <f t="shared" si="0"/>
        <v>497</v>
      </c>
      <c r="H15" t="str">
        <f t="shared" si="1"/>
        <v>1B001368</v>
      </c>
    </row>
    <row r="16" spans="1:8">
      <c r="A16" t="s">
        <v>64</v>
      </c>
      <c r="B16" t="s">
        <v>65</v>
      </c>
      <c r="C16" t="s">
        <v>14</v>
      </c>
      <c r="D16">
        <v>429</v>
      </c>
      <c r="E16">
        <v>310</v>
      </c>
      <c r="F16">
        <v>465</v>
      </c>
      <c r="G16" s="39">
        <f t="shared" si="0"/>
        <v>274</v>
      </c>
      <c r="H16" t="str">
        <f t="shared" si="1"/>
        <v>1B006365</v>
      </c>
    </row>
    <row r="17" spans="1:8">
      <c r="A17" t="s">
        <v>117</v>
      </c>
      <c r="B17" t="s">
        <v>61</v>
      </c>
      <c r="C17" t="s">
        <v>14</v>
      </c>
      <c r="D17">
        <v>418</v>
      </c>
      <c r="E17">
        <v>730</v>
      </c>
      <c r="F17">
        <v>584</v>
      </c>
      <c r="G17" s="39">
        <f t="shared" si="0"/>
        <v>564</v>
      </c>
      <c r="H17" t="str">
        <f t="shared" si="1"/>
        <v>1B001354</v>
      </c>
    </row>
    <row r="18" spans="1:8">
      <c r="A18" t="s">
        <v>116</v>
      </c>
      <c r="B18" t="s">
        <v>59</v>
      </c>
      <c r="C18" t="s">
        <v>14</v>
      </c>
      <c r="D18">
        <v>378</v>
      </c>
      <c r="E18">
        <v>730</v>
      </c>
      <c r="F18">
        <v>584</v>
      </c>
      <c r="G18" s="39">
        <f t="shared" si="0"/>
        <v>524</v>
      </c>
      <c r="H18" t="str">
        <f t="shared" si="1"/>
        <v>1B001339</v>
      </c>
    </row>
    <row r="19" spans="1:8">
      <c r="A19" t="s">
        <v>114</v>
      </c>
      <c r="B19" t="s">
        <v>55</v>
      </c>
      <c r="C19" t="s">
        <v>14</v>
      </c>
      <c r="D19">
        <v>378</v>
      </c>
      <c r="E19">
        <v>730</v>
      </c>
      <c r="F19">
        <v>590</v>
      </c>
      <c r="G19" s="39">
        <f t="shared" si="0"/>
        <v>518</v>
      </c>
      <c r="H19" t="str">
        <f t="shared" si="1"/>
        <v>1B001334</v>
      </c>
    </row>
    <row r="20" spans="1:8">
      <c r="A20" t="s">
        <v>115</v>
      </c>
      <c r="B20" t="s">
        <v>57</v>
      </c>
      <c r="C20" t="s">
        <v>14</v>
      </c>
      <c r="D20">
        <v>458</v>
      </c>
      <c r="E20">
        <v>730</v>
      </c>
      <c r="F20">
        <v>584</v>
      </c>
      <c r="G20" s="39">
        <f t="shared" si="0"/>
        <v>604</v>
      </c>
      <c r="H20" t="str">
        <f t="shared" si="1"/>
        <v>1B001374</v>
      </c>
    </row>
    <row r="21" spans="1:8">
      <c r="A21" t="s">
        <v>113</v>
      </c>
      <c r="B21" t="s">
        <v>53</v>
      </c>
      <c r="C21" t="s">
        <v>14</v>
      </c>
      <c r="D21">
        <v>438</v>
      </c>
      <c r="E21">
        <v>730</v>
      </c>
      <c r="F21">
        <v>584</v>
      </c>
      <c r="G21" s="39">
        <f t="shared" si="0"/>
        <v>584</v>
      </c>
      <c r="H21" t="str">
        <f t="shared" si="1"/>
        <v>1B001364</v>
      </c>
    </row>
    <row r="22" spans="1:8">
      <c r="A22" t="s">
        <v>112</v>
      </c>
      <c r="B22" t="s">
        <v>51</v>
      </c>
      <c r="C22" t="s">
        <v>14</v>
      </c>
      <c r="D22">
        <v>458</v>
      </c>
      <c r="E22">
        <v>730</v>
      </c>
      <c r="F22">
        <v>590</v>
      </c>
      <c r="G22" s="39">
        <f t="shared" si="0"/>
        <v>598</v>
      </c>
      <c r="H22" t="str">
        <f t="shared" si="1"/>
        <v>1B001368</v>
      </c>
    </row>
    <row r="23" spans="1:8">
      <c r="A23" t="s">
        <v>83</v>
      </c>
      <c r="B23" t="s">
        <v>84</v>
      </c>
      <c r="C23" t="s">
        <v>14</v>
      </c>
      <c r="D23">
        <v>60</v>
      </c>
      <c r="E23">
        <v>100</v>
      </c>
      <c r="F23">
        <v>120</v>
      </c>
      <c r="G23" s="39">
        <f t="shared" si="0"/>
        <v>40</v>
      </c>
      <c r="H23" t="str">
        <f t="shared" si="1"/>
        <v>1B006698</v>
      </c>
    </row>
    <row r="24" spans="1:8">
      <c r="A24" t="s">
        <v>94</v>
      </c>
      <c r="B24" t="s">
        <v>95</v>
      </c>
      <c r="C24" t="s">
        <v>14</v>
      </c>
      <c r="D24" t="s">
        <v>148</v>
      </c>
      <c r="E24">
        <v>100</v>
      </c>
      <c r="F24">
        <v>120</v>
      </c>
      <c r="G24" s="39">
        <v>0</v>
      </c>
      <c r="H24" t="str">
        <f t="shared" si="1"/>
        <v>1B006372</v>
      </c>
    </row>
    <row r="25" spans="1:8">
      <c r="A25" t="s">
        <v>89</v>
      </c>
      <c r="B25" t="s">
        <v>90</v>
      </c>
      <c r="C25" t="s">
        <v>14</v>
      </c>
      <c r="D25">
        <v>38</v>
      </c>
      <c r="E25">
        <v>100</v>
      </c>
      <c r="F25">
        <v>120</v>
      </c>
      <c r="G25" s="39">
        <f t="shared" si="0"/>
        <v>18</v>
      </c>
      <c r="H25" t="str">
        <f t="shared" si="1"/>
        <v>1B006330</v>
      </c>
    </row>
    <row r="26" spans="1:8">
      <c r="A26" t="s">
        <v>85</v>
      </c>
      <c r="B26" t="s">
        <v>86</v>
      </c>
      <c r="C26" t="s">
        <v>14</v>
      </c>
      <c r="D26">
        <v>60</v>
      </c>
      <c r="E26">
        <v>100</v>
      </c>
      <c r="F26">
        <v>120</v>
      </c>
      <c r="G26" s="39">
        <f t="shared" si="0"/>
        <v>40</v>
      </c>
      <c r="H26" t="str">
        <f t="shared" si="1"/>
        <v>1B001702</v>
      </c>
    </row>
    <row r="27" spans="1:8">
      <c r="A27" t="s">
        <v>91</v>
      </c>
      <c r="B27" t="s">
        <v>92</v>
      </c>
      <c r="C27" t="s">
        <v>14</v>
      </c>
      <c r="D27">
        <v>49</v>
      </c>
      <c r="E27">
        <v>100</v>
      </c>
      <c r="F27">
        <v>120</v>
      </c>
      <c r="G27" s="39">
        <f t="shared" si="0"/>
        <v>29</v>
      </c>
      <c r="H27" t="str">
        <f t="shared" si="1"/>
        <v>1B006332</v>
      </c>
    </row>
    <row r="28" spans="1:8">
      <c r="A28" t="s">
        <v>93</v>
      </c>
      <c r="B28" t="s">
        <v>92</v>
      </c>
      <c r="C28" t="s">
        <v>14</v>
      </c>
      <c r="D28">
        <v>50</v>
      </c>
      <c r="E28">
        <v>100</v>
      </c>
      <c r="F28">
        <v>120</v>
      </c>
      <c r="G28" s="39">
        <f t="shared" si="0"/>
        <v>30</v>
      </c>
      <c r="H28" t="str">
        <f t="shared" si="1"/>
        <v>1B006333</v>
      </c>
    </row>
    <row r="29" spans="1:8">
      <c r="A29" t="s">
        <v>96</v>
      </c>
      <c r="B29" t="s">
        <v>97</v>
      </c>
      <c r="C29" t="s">
        <v>14</v>
      </c>
      <c r="D29">
        <v>51</v>
      </c>
      <c r="E29">
        <v>100</v>
      </c>
      <c r="F29">
        <v>120</v>
      </c>
      <c r="G29" s="39">
        <f t="shared" si="0"/>
        <v>31</v>
      </c>
      <c r="H29" t="str">
        <f t="shared" si="1"/>
        <v>1B001704</v>
      </c>
    </row>
    <row r="30" spans="1:8">
      <c r="A30" t="s">
        <v>87</v>
      </c>
      <c r="B30" t="s">
        <v>88</v>
      </c>
      <c r="C30" t="s">
        <v>14</v>
      </c>
      <c r="D30">
        <v>60</v>
      </c>
      <c r="E30">
        <v>100</v>
      </c>
      <c r="F30">
        <v>120</v>
      </c>
      <c r="G30" s="39">
        <f t="shared" si="0"/>
        <v>40</v>
      </c>
      <c r="H30" t="str">
        <f t="shared" si="1"/>
        <v>1B001862</v>
      </c>
    </row>
    <row r="31" spans="1:8">
      <c r="A31" t="s">
        <v>81</v>
      </c>
      <c r="B31" t="s">
        <v>82</v>
      </c>
      <c r="C31" t="s">
        <v>14</v>
      </c>
      <c r="D31">
        <v>43</v>
      </c>
      <c r="E31">
        <v>100</v>
      </c>
      <c r="F31">
        <v>120</v>
      </c>
      <c r="G31" s="39">
        <f t="shared" si="0"/>
        <v>23</v>
      </c>
      <c r="H31" t="str">
        <f t="shared" si="1"/>
        <v>1B006365</v>
      </c>
    </row>
    <row r="32" spans="1:8">
      <c r="A32" t="s">
        <v>35</v>
      </c>
      <c r="B32" t="s">
        <v>36</v>
      </c>
      <c r="C32" t="s">
        <v>14</v>
      </c>
      <c r="D32" s="39">
        <v>1352</v>
      </c>
      <c r="E32">
        <v>0</v>
      </c>
      <c r="F32">
        <f>SUMIF(H2:$H$31,A32,E2:E31)</f>
        <v>390</v>
      </c>
      <c r="G32" s="39">
        <f t="shared" si="0"/>
        <v>962</v>
      </c>
    </row>
    <row r="33" spans="1:7">
      <c r="A33" t="s">
        <v>46</v>
      </c>
      <c r="B33" t="s">
        <v>47</v>
      </c>
      <c r="C33" t="s">
        <v>14</v>
      </c>
      <c r="D33" s="39">
        <v>1735</v>
      </c>
      <c r="E33">
        <v>0</v>
      </c>
      <c r="F33">
        <f>SUMIF(H3:$H$31,A33,E3:E32)</f>
        <v>390</v>
      </c>
      <c r="G33" s="39">
        <f t="shared" si="0"/>
        <v>1345</v>
      </c>
    </row>
    <row r="34" spans="1:7">
      <c r="A34" t="s">
        <v>41</v>
      </c>
      <c r="B34" t="s">
        <v>42</v>
      </c>
      <c r="C34" t="s">
        <v>14</v>
      </c>
      <c r="D34" s="39">
        <v>1698</v>
      </c>
      <c r="E34">
        <v>0</v>
      </c>
      <c r="F34">
        <f>SUMIF(H4:$H$31,A34,E4:E33)</f>
        <v>390</v>
      </c>
      <c r="G34" s="39">
        <f t="shared" si="0"/>
        <v>1308</v>
      </c>
    </row>
    <row r="35" spans="1:7">
      <c r="A35" t="s">
        <v>60</v>
      </c>
      <c r="B35" t="s">
        <v>61</v>
      </c>
      <c r="C35" t="s">
        <v>14</v>
      </c>
      <c r="D35" s="39">
        <v>1060</v>
      </c>
      <c r="E35">
        <v>1366</v>
      </c>
      <c r="F35">
        <f>SUMIF(H5:$H$31,A35,E5:E34)</f>
        <v>1240</v>
      </c>
      <c r="G35" s="39">
        <f t="shared" si="0"/>
        <v>1186</v>
      </c>
    </row>
    <row r="36" spans="1:7">
      <c r="A36" t="s">
        <v>58</v>
      </c>
      <c r="B36" t="s">
        <v>59</v>
      </c>
      <c r="C36" t="s">
        <v>14</v>
      </c>
      <c r="D36" s="39">
        <v>1238</v>
      </c>
      <c r="E36">
        <v>1466</v>
      </c>
      <c r="F36">
        <f>SUMIF(H6:$H$31,A36,E6:E35)</f>
        <v>1240</v>
      </c>
      <c r="G36" s="39">
        <f t="shared" si="0"/>
        <v>1464</v>
      </c>
    </row>
    <row r="37" spans="1:7">
      <c r="A37" t="s">
        <v>54</v>
      </c>
      <c r="B37" t="s">
        <v>55</v>
      </c>
      <c r="C37" t="s">
        <v>14</v>
      </c>
      <c r="D37" s="39">
        <v>1418</v>
      </c>
      <c r="E37">
        <v>1366</v>
      </c>
      <c r="F37">
        <f>SUMIF(H7:$H$31,A37,E7:E36)</f>
        <v>1240</v>
      </c>
      <c r="G37" s="39">
        <f t="shared" si="0"/>
        <v>1544</v>
      </c>
    </row>
    <row r="38" spans="1:7">
      <c r="A38" t="s">
        <v>56</v>
      </c>
      <c r="B38" t="s">
        <v>57</v>
      </c>
      <c r="C38" t="s">
        <v>14</v>
      </c>
      <c r="D38" s="39">
        <v>1068</v>
      </c>
      <c r="E38">
        <v>1366</v>
      </c>
      <c r="F38">
        <f>SUMIF(H8:$H$31,A38,E8:E37)</f>
        <v>1240</v>
      </c>
      <c r="G38" s="39">
        <f t="shared" si="0"/>
        <v>1194</v>
      </c>
    </row>
    <row r="39" spans="1:7">
      <c r="A39" t="s">
        <v>37</v>
      </c>
      <c r="B39" t="s">
        <v>38</v>
      </c>
      <c r="C39" t="s">
        <v>14</v>
      </c>
      <c r="D39" s="39">
        <v>1638</v>
      </c>
      <c r="E39">
        <v>0</v>
      </c>
      <c r="F39">
        <f>SUMIF(H9:$H$31,A39,E9:E38)</f>
        <v>390</v>
      </c>
      <c r="G39" s="39">
        <f t="shared" si="0"/>
        <v>1248</v>
      </c>
    </row>
    <row r="40" spans="1:7">
      <c r="A40" t="s">
        <v>52</v>
      </c>
      <c r="B40" t="s">
        <v>53</v>
      </c>
      <c r="C40" t="s">
        <v>14</v>
      </c>
      <c r="D40" s="39">
        <v>1018</v>
      </c>
      <c r="E40">
        <v>1416</v>
      </c>
      <c r="F40">
        <f>SUMIF(H10:$H$31,A40,E10:E39)</f>
        <v>730</v>
      </c>
      <c r="G40" s="39">
        <f t="shared" si="0"/>
        <v>1704</v>
      </c>
    </row>
    <row r="41" spans="1:7">
      <c r="A41" t="s">
        <v>43</v>
      </c>
      <c r="B41" t="s">
        <v>44</v>
      </c>
      <c r="C41" t="s">
        <v>14</v>
      </c>
      <c r="D41" s="39">
        <v>1698</v>
      </c>
      <c r="E41">
        <v>0</v>
      </c>
      <c r="F41">
        <f>SUMIF(H11:$H$31,A41,E11:E40)</f>
        <v>390</v>
      </c>
      <c r="G41" s="39">
        <f t="shared" si="0"/>
        <v>1308</v>
      </c>
    </row>
    <row r="42" spans="1:7">
      <c r="A42" t="s">
        <v>45</v>
      </c>
      <c r="B42" t="s">
        <v>44</v>
      </c>
      <c r="C42" t="s">
        <v>14</v>
      </c>
      <c r="D42" s="39">
        <v>1698</v>
      </c>
      <c r="E42">
        <v>0</v>
      </c>
      <c r="F42">
        <f>SUMIF(H12:$H$31,A42,E12:E41)</f>
        <v>100</v>
      </c>
      <c r="G42" s="39">
        <f t="shared" si="0"/>
        <v>1598</v>
      </c>
    </row>
    <row r="43" spans="1:7">
      <c r="A43" t="s">
        <v>39</v>
      </c>
      <c r="B43" t="s">
        <v>40</v>
      </c>
      <c r="C43" t="s">
        <v>14</v>
      </c>
      <c r="D43" s="39">
        <v>1638</v>
      </c>
      <c r="E43">
        <v>0</v>
      </c>
      <c r="F43">
        <f>SUMIF(H13:$H$31,A43,E13:E42)</f>
        <v>390</v>
      </c>
      <c r="G43" s="39">
        <f t="shared" si="0"/>
        <v>1248</v>
      </c>
    </row>
    <row r="44" spans="1:7">
      <c r="A44" t="s">
        <v>48</v>
      </c>
      <c r="B44" t="s">
        <v>49</v>
      </c>
      <c r="C44" t="s">
        <v>14</v>
      </c>
      <c r="D44" s="39">
        <v>1648</v>
      </c>
      <c r="E44">
        <v>0</v>
      </c>
      <c r="F44">
        <f>SUMIF(H14:$H$31,A44,E14:E43)</f>
        <v>100</v>
      </c>
      <c r="G44" s="39">
        <f t="shared" si="0"/>
        <v>1548</v>
      </c>
    </row>
    <row r="45" spans="1:7">
      <c r="A45" t="s">
        <v>50</v>
      </c>
      <c r="B45" t="s">
        <v>51</v>
      </c>
      <c r="C45" t="s">
        <v>14</v>
      </c>
      <c r="D45" s="39">
        <v>1068</v>
      </c>
      <c r="E45">
        <v>1386</v>
      </c>
      <c r="F45">
        <f>SUMIF(H15:$H$31,A45,E15:E44)</f>
        <v>1260</v>
      </c>
      <c r="G45" s="39">
        <f t="shared" si="0"/>
        <v>1194</v>
      </c>
    </row>
    <row r="46" spans="1:7">
      <c r="A46" t="s">
        <v>33</v>
      </c>
      <c r="B46" t="s">
        <v>34</v>
      </c>
      <c r="C46" t="s">
        <v>14</v>
      </c>
      <c r="D46" s="39">
        <v>1688</v>
      </c>
      <c r="E46">
        <v>20</v>
      </c>
      <c r="F46">
        <f>SUMIF(H16:$H$31,A46,E16:E45)</f>
        <v>410</v>
      </c>
      <c r="G46" s="39">
        <f t="shared" si="0"/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TP XS</vt:lpstr>
      <vt:lpstr>Sheet1</vt:lpstr>
      <vt:lpstr>'TP XS'!Print_Area</vt:lpstr>
      <vt:lpstr>'TP XS'!Print_Titles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Vu</dc:creator>
  <cp:lastModifiedBy>ADMIN</cp:lastModifiedBy>
  <cp:lastPrinted>2021-12-25T08:36:45Z</cp:lastPrinted>
  <dcterms:created xsi:type="dcterms:W3CDTF">2013-07-30T07:54:47Z</dcterms:created>
  <dcterms:modified xsi:type="dcterms:W3CDTF">2023-12-27T13:19:55Z</dcterms:modified>
</cp:coreProperties>
</file>