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II\实验1&amp;8\"/>
    </mc:Choice>
  </mc:AlternateContent>
  <xr:revisionPtr revIDLastSave="0" documentId="13_ncr:1_{3305A96F-D28E-4EF9-875E-8B1C9BFF1F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istance" sheetId="1" r:id="rId1"/>
    <sheet name="shield" sheetId="2" r:id="rId2"/>
    <sheet name="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I3" i="2"/>
  <c r="I4" i="2"/>
  <c r="I5" i="2"/>
  <c r="I6" i="2"/>
  <c r="I7" i="2"/>
  <c r="I8" i="2"/>
  <c r="I2" i="2"/>
  <c r="E8" i="2"/>
  <c r="K3" i="1"/>
  <c r="K4" i="1"/>
  <c r="K5" i="1"/>
  <c r="K6" i="1"/>
  <c r="K7" i="1"/>
  <c r="K2" i="1"/>
  <c r="I3" i="1"/>
  <c r="I4" i="1"/>
  <c r="I5" i="1"/>
  <c r="I6" i="1"/>
  <c r="I7" i="1"/>
  <c r="I2" i="1"/>
  <c r="H3" i="3"/>
  <c r="H4" i="3"/>
  <c r="H5" i="3"/>
  <c r="H6" i="3"/>
  <c r="H2" i="3"/>
  <c r="G3" i="3"/>
  <c r="G4" i="3"/>
  <c r="G5" i="3"/>
  <c r="G6" i="3"/>
  <c r="G2" i="3"/>
  <c r="F6" i="3"/>
  <c r="F5" i="3"/>
  <c r="F4" i="3"/>
  <c r="F3" i="3"/>
  <c r="C5" i="3"/>
  <c r="D5" i="3" s="1"/>
  <c r="C6" i="3"/>
  <c r="C4" i="3"/>
  <c r="D4" i="3" s="1"/>
  <c r="C3" i="3"/>
  <c r="D3" i="3" s="1"/>
  <c r="C2" i="3"/>
  <c r="D2" i="3" s="1"/>
  <c r="B3" i="3"/>
  <c r="E3" i="3"/>
  <c r="B4" i="3"/>
  <c r="E4" i="3"/>
  <c r="B5" i="3"/>
  <c r="E5" i="3"/>
  <c r="B6" i="3"/>
  <c r="D6" i="3" s="1"/>
  <c r="E6" i="3"/>
  <c r="E2" i="3"/>
  <c r="B2" i="3"/>
  <c r="D4" i="2"/>
  <c r="J4" i="2" s="1"/>
  <c r="D2" i="2"/>
  <c r="J2" i="2" s="1"/>
  <c r="C8" i="2"/>
  <c r="D8" i="2" s="1"/>
  <c r="J8" i="2" s="1"/>
  <c r="C7" i="2"/>
  <c r="D7" i="2" s="1"/>
  <c r="J7" i="2" s="1"/>
  <c r="C6" i="2"/>
  <c r="D6" i="2" s="1"/>
  <c r="J6" i="2" s="1"/>
  <c r="C5" i="2"/>
  <c r="D5" i="2" s="1"/>
  <c r="J5" i="2" s="1"/>
  <c r="C4" i="2"/>
  <c r="C3" i="2"/>
  <c r="D3" i="2" s="1"/>
  <c r="C2" i="2"/>
  <c r="J3" i="2" l="1"/>
  <c r="E3" i="2"/>
  <c r="E2" i="2"/>
  <c r="E6" i="2"/>
  <c r="E5" i="2"/>
  <c r="E4" i="2"/>
  <c r="E7" i="2"/>
  <c r="H5" i="1"/>
  <c r="H2" i="1"/>
  <c r="G7" i="1"/>
  <c r="H7" i="1" s="1"/>
  <c r="G6" i="1"/>
  <c r="H6" i="1" s="1"/>
  <c r="G5" i="1"/>
  <c r="G4" i="1"/>
  <c r="H4" i="1" s="1"/>
  <c r="G3" i="1"/>
  <c r="H3" i="1" s="1"/>
  <c r="D2" i="1"/>
  <c r="C7" i="1"/>
  <c r="D7" i="1" s="1"/>
  <c r="C6" i="1"/>
  <c r="D6" i="1" s="1"/>
  <c r="C5" i="1"/>
  <c r="D5" i="1" s="1"/>
  <c r="C4" i="1"/>
  <c r="D4" i="1" s="1"/>
  <c r="C3" i="1"/>
  <c r="D3" i="1" s="1"/>
  <c r="E3" i="1" s="1"/>
  <c r="J4" i="1" l="1"/>
  <c r="E4" i="1"/>
  <c r="J5" i="1"/>
  <c r="E5" i="1"/>
  <c r="J6" i="1"/>
  <c r="E6" i="1"/>
  <c r="J7" i="1"/>
  <c r="E7" i="1"/>
  <c r="J2" i="1"/>
  <c r="E2" i="1"/>
  <c r="J3" i="1"/>
</calcChain>
</file>

<file path=xl/sharedStrings.xml><?xml version="1.0" encoding="utf-8"?>
<sst xmlns="http://schemas.openxmlformats.org/spreadsheetml/2006/main" count="30" uniqueCount="21">
  <si>
    <t>距离参数(cm)</t>
    <phoneticPr fontId="1" type="noConversion"/>
  </si>
  <si>
    <t>t_t</t>
    <phoneticPr fontId="1" type="noConversion"/>
  </si>
  <si>
    <t>N_s</t>
    <phoneticPr fontId="1" type="noConversion"/>
  </si>
  <si>
    <t>N_t</t>
    <phoneticPr fontId="1" type="noConversion"/>
  </si>
  <si>
    <t>t_b</t>
    <phoneticPr fontId="1" type="noConversion"/>
  </si>
  <si>
    <t>n_t</t>
    <phoneticPr fontId="1" type="noConversion"/>
  </si>
  <si>
    <t>N_b</t>
    <phoneticPr fontId="1" type="noConversion"/>
  </si>
  <si>
    <t>n_b</t>
    <phoneticPr fontId="1" type="noConversion"/>
  </si>
  <si>
    <t>n</t>
    <phoneticPr fontId="1" type="noConversion"/>
  </si>
  <si>
    <t>屏蔽参数</t>
  </si>
  <si>
    <t>t_s</t>
    <phoneticPr fontId="1" type="noConversion"/>
  </si>
  <si>
    <t>序号</t>
    <phoneticPr fontId="1" type="noConversion"/>
  </si>
  <si>
    <t>n_s</t>
    <phoneticPr fontId="1" type="noConversion"/>
  </si>
  <si>
    <t>sigma_t</t>
    <phoneticPr fontId="1" type="noConversion"/>
  </si>
  <si>
    <t>sigma_b</t>
    <phoneticPr fontId="1" type="noConversion"/>
  </si>
  <si>
    <t>sigma_n</t>
    <phoneticPr fontId="1" type="noConversion"/>
  </si>
  <si>
    <t>t_t(s)</t>
    <phoneticPr fontId="1" type="noConversion"/>
  </si>
  <si>
    <t>t_b</t>
  </si>
  <si>
    <t>N_b</t>
  </si>
  <si>
    <t>n_b</t>
  </si>
  <si>
    <t>sigma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</si>
</sst>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D17" sqref="D17"/>
    </sheetView>
  </sheetViews>
  <sheetFormatPr defaultRowHeight="13.8" x14ac:dyDescent="0.25"/>
  <cols>
    <col min="4" max="4" width="8.88671875" customWidth="1"/>
  </cols>
  <sheetData>
    <row r="1" spans="1:11" x14ac:dyDescent="0.25">
      <c r="A1" t="s">
        <v>0</v>
      </c>
      <c r="B1" t="s">
        <v>16</v>
      </c>
      <c r="C1" t="s">
        <v>3</v>
      </c>
      <c r="D1" t="s">
        <v>5</v>
      </c>
      <c r="E1" t="s">
        <v>13</v>
      </c>
      <c r="F1" t="s">
        <v>4</v>
      </c>
      <c r="G1" t="s">
        <v>6</v>
      </c>
      <c r="H1" t="s">
        <v>7</v>
      </c>
      <c r="I1" t="s">
        <v>14</v>
      </c>
      <c r="J1" t="s">
        <v>8</v>
      </c>
      <c r="K1" t="s">
        <v>15</v>
      </c>
    </row>
    <row r="2" spans="1:11" x14ac:dyDescent="0.25">
      <c r="A2">
        <v>25</v>
      </c>
      <c r="B2">
        <v>60</v>
      </c>
      <c r="C2">
        <v>55489</v>
      </c>
      <c r="D2">
        <f>C2/B2</f>
        <v>924.81666666666672</v>
      </c>
      <c r="E2">
        <f>SQRT(D2/B2)</f>
        <v>3.9260172071847967</v>
      </c>
      <c r="F2">
        <v>20</v>
      </c>
      <c r="G2">
        <v>2639</v>
      </c>
      <c r="H2">
        <f>G2/F2</f>
        <v>131.94999999999999</v>
      </c>
      <c r="I2">
        <f>SQRT(H2/F2)</f>
        <v>2.5685599078082642</v>
      </c>
      <c r="J2">
        <f>D2-H2</f>
        <v>792.86666666666679</v>
      </c>
      <c r="K2">
        <f>SQRT(E2^2+I2^2)</f>
        <v>4.6916000587338118</v>
      </c>
    </row>
    <row r="3" spans="1:11" x14ac:dyDescent="0.25">
      <c r="A3">
        <v>23</v>
      </c>
      <c r="B3">
        <v>61</v>
      </c>
      <c r="C3">
        <f>30066+513</f>
        <v>30579</v>
      </c>
      <c r="D3">
        <f t="shared" ref="D3:D7" si="0">C3/B3</f>
        <v>501.29508196721309</v>
      </c>
      <c r="E3">
        <f t="shared" ref="E3:E7" si="1">SQRT(D3/B3)</f>
        <v>2.8666970826016716</v>
      </c>
      <c r="F3">
        <v>28</v>
      </c>
      <c r="G3">
        <f>2585+1067</f>
        <v>3652</v>
      </c>
      <c r="H3">
        <f t="shared" ref="H3:H7" si="2">G3/F3</f>
        <v>130.42857142857142</v>
      </c>
      <c r="I3">
        <f t="shared" ref="I3:I7" si="3">SQRT(H3/F3)</f>
        <v>2.1582778471054467</v>
      </c>
      <c r="J3">
        <f>D3-H3</f>
        <v>370.86651053864171</v>
      </c>
      <c r="K3">
        <f t="shared" ref="K3:K7" si="4">SQRT(E3^2+I3^2)</f>
        <v>3.5883304514360237</v>
      </c>
    </row>
    <row r="4" spans="1:11" x14ac:dyDescent="0.25">
      <c r="A4">
        <v>21</v>
      </c>
      <c r="B4">
        <v>64</v>
      </c>
      <c r="C4">
        <f>21146+1394</f>
        <v>22540</v>
      </c>
      <c r="D4">
        <f t="shared" si="0"/>
        <v>352.1875</v>
      </c>
      <c r="E4">
        <f t="shared" si="1"/>
        <v>2.3458324082295392</v>
      </c>
      <c r="F4">
        <v>36</v>
      </c>
      <c r="G4">
        <f>4061+808</f>
        <v>4869</v>
      </c>
      <c r="H4">
        <f t="shared" si="2"/>
        <v>135.25</v>
      </c>
      <c r="I4">
        <f t="shared" si="3"/>
        <v>1.9382838916021679</v>
      </c>
      <c r="J4">
        <f>D4-H4</f>
        <v>216.9375</v>
      </c>
      <c r="K4">
        <f t="shared" si="4"/>
        <v>3.0430041294655585</v>
      </c>
    </row>
    <row r="5" spans="1:11" x14ac:dyDescent="0.25">
      <c r="A5">
        <v>19</v>
      </c>
      <c r="B5">
        <v>49</v>
      </c>
      <c r="C5">
        <f>10964+2396</f>
        <v>13360</v>
      </c>
      <c r="D5">
        <f t="shared" si="0"/>
        <v>272.65306122448982</v>
      </c>
      <c r="E5">
        <f t="shared" si="1"/>
        <v>2.3588870655999821</v>
      </c>
      <c r="F5">
        <v>31</v>
      </c>
      <c r="G5">
        <f>3912+127</f>
        <v>4039</v>
      </c>
      <c r="H5">
        <f t="shared" si="2"/>
        <v>130.29032258064515</v>
      </c>
      <c r="I5">
        <f t="shared" si="3"/>
        <v>2.0501008832820191</v>
      </c>
      <c r="J5">
        <f>D5-H5</f>
        <v>142.36273864384466</v>
      </c>
      <c r="K5">
        <f t="shared" si="4"/>
        <v>3.1252618802091785</v>
      </c>
    </row>
    <row r="6" spans="1:11" x14ac:dyDescent="0.25">
      <c r="A6">
        <v>17</v>
      </c>
      <c r="B6">
        <v>57</v>
      </c>
      <c r="C6">
        <f>11766+1625</f>
        <v>13391</v>
      </c>
      <c r="D6">
        <f t="shared" si="0"/>
        <v>234.92982456140351</v>
      </c>
      <c r="E6">
        <f t="shared" si="1"/>
        <v>2.0301664634946337</v>
      </c>
      <c r="F6">
        <v>40</v>
      </c>
      <c r="G6">
        <f>5290</f>
        <v>5290</v>
      </c>
      <c r="H6">
        <f t="shared" si="2"/>
        <v>132.25</v>
      </c>
      <c r="I6">
        <f t="shared" si="3"/>
        <v>1.818309654596818</v>
      </c>
      <c r="J6">
        <f>D6-H6</f>
        <v>102.67982456140351</v>
      </c>
      <c r="K6">
        <f t="shared" si="4"/>
        <v>2.7254037993475952</v>
      </c>
    </row>
    <row r="7" spans="1:11" x14ac:dyDescent="0.25">
      <c r="A7">
        <v>15</v>
      </c>
      <c r="B7">
        <v>55</v>
      </c>
      <c r="C7">
        <f>10331+1032</f>
        <v>11363</v>
      </c>
      <c r="D7">
        <f t="shared" si="0"/>
        <v>206.6</v>
      </c>
      <c r="E7">
        <f t="shared" si="1"/>
        <v>1.9381340604725041</v>
      </c>
      <c r="F7">
        <v>42</v>
      </c>
      <c r="G7">
        <f>5291+256</f>
        <v>5547</v>
      </c>
      <c r="H7">
        <f t="shared" si="2"/>
        <v>132.07142857142858</v>
      </c>
      <c r="I7">
        <f t="shared" si="3"/>
        <v>1.7732901125109934</v>
      </c>
      <c r="J7">
        <f>D7-H7</f>
        <v>74.528571428571411</v>
      </c>
      <c r="K7">
        <f t="shared" si="4"/>
        <v>2.6269604982741726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1A2-17AF-44B2-852E-5EDEA971B823}">
  <dimension ref="A1:K8"/>
  <sheetViews>
    <sheetView tabSelected="1" workbookViewId="0">
      <selection activeCell="M9" sqref="M9"/>
    </sheetView>
  </sheetViews>
  <sheetFormatPr defaultRowHeight="13.8" x14ac:dyDescent="0.25"/>
  <sheetData>
    <row r="1" spans="1:11" ht="14.4" x14ac:dyDescent="0.25">
      <c r="A1" s="1" t="s">
        <v>9</v>
      </c>
      <c r="B1" t="s">
        <v>1</v>
      </c>
      <c r="C1" t="s">
        <v>3</v>
      </c>
      <c r="D1" t="s">
        <v>5</v>
      </c>
      <c r="E1" s="2" t="s">
        <v>13</v>
      </c>
      <c r="F1" s="2" t="s">
        <v>17</v>
      </c>
      <c r="G1" s="2" t="s">
        <v>18</v>
      </c>
      <c r="H1" s="2" t="s">
        <v>19</v>
      </c>
      <c r="I1" t="s">
        <v>14</v>
      </c>
      <c r="J1" t="s">
        <v>8</v>
      </c>
      <c r="K1" t="s">
        <v>20</v>
      </c>
    </row>
    <row r="2" spans="1:11" x14ac:dyDescent="0.25">
      <c r="A2">
        <v>0</v>
      </c>
      <c r="B2">
        <v>52</v>
      </c>
      <c r="C2">
        <f>17697+724</f>
        <v>18421</v>
      </c>
      <c r="D2">
        <f>C2/B2</f>
        <v>354.25</v>
      </c>
      <c r="E2" s="2">
        <f>SQRT(D2/B2)</f>
        <v>2.6100766272276377</v>
      </c>
      <c r="F2" s="2">
        <v>30</v>
      </c>
      <c r="G2" s="2">
        <v>3991</v>
      </c>
      <c r="H2" s="2">
        <v>133.03333333333333</v>
      </c>
      <c r="I2">
        <f>SQRT(H2/F2)</f>
        <v>2.1058120629449446</v>
      </c>
      <c r="J2">
        <f>D2-H2</f>
        <v>221.21666666666667</v>
      </c>
      <c r="K2">
        <f>SQRT(I2^2+E2^2)</f>
        <v>3.3536464399880388</v>
      </c>
    </row>
    <row r="3" spans="1:11" x14ac:dyDescent="0.25">
      <c r="A3">
        <v>1.84</v>
      </c>
      <c r="B3">
        <v>56</v>
      </c>
      <c r="C3">
        <f>15119+1864</f>
        <v>16983</v>
      </c>
      <c r="D3">
        <f t="shared" ref="D3:D8" si="0">C3/B3</f>
        <v>303.26785714285717</v>
      </c>
      <c r="E3" s="3">
        <f t="shared" ref="E3:E8" si="1">SQRT(D3/B3)</f>
        <v>2.3271221388185865</v>
      </c>
      <c r="F3" s="2">
        <v>34</v>
      </c>
      <c r="G3" s="2">
        <v>4552</v>
      </c>
      <c r="H3" s="2">
        <v>133.88235294117646</v>
      </c>
      <c r="I3" s="3">
        <f t="shared" ref="I3:I8" si="2">SQRT(H3/F3)</f>
        <v>1.9843679756979999</v>
      </c>
      <c r="J3">
        <f>D3-H3</f>
        <v>169.3855042016807</v>
      </c>
      <c r="K3" s="3">
        <f t="shared" ref="K3:K8" si="3">SQRT(I3^2+E3^2)</f>
        <v>3.0583024232334135</v>
      </c>
    </row>
    <row r="4" spans="1:11" x14ac:dyDescent="0.25">
      <c r="A4">
        <v>3.6579999999999999</v>
      </c>
      <c r="B4">
        <v>48</v>
      </c>
      <c r="C4">
        <f>10895+2134</f>
        <v>13029</v>
      </c>
      <c r="D4">
        <f t="shared" si="0"/>
        <v>271.4375</v>
      </c>
      <c r="E4" s="3">
        <f t="shared" si="1"/>
        <v>2.378013439126589</v>
      </c>
      <c r="F4" s="2">
        <v>32</v>
      </c>
      <c r="G4" s="2">
        <v>4297</v>
      </c>
      <c r="H4" s="2">
        <v>134.28125</v>
      </c>
      <c r="I4" s="3">
        <f t="shared" si="2"/>
        <v>2.0484845770715481</v>
      </c>
      <c r="J4">
        <f>D4-H4</f>
        <v>137.15625</v>
      </c>
      <c r="K4" s="3">
        <f t="shared" si="3"/>
        <v>3.1386680262759024</v>
      </c>
    </row>
    <row r="5" spans="1:11" x14ac:dyDescent="0.25">
      <c r="A5">
        <v>5.4189999999999996</v>
      </c>
      <c r="B5">
        <v>50</v>
      </c>
      <c r="C5">
        <f>12459</f>
        <v>12459</v>
      </c>
      <c r="D5">
        <f t="shared" si="0"/>
        <v>249.18</v>
      </c>
      <c r="E5" s="3">
        <f t="shared" si="1"/>
        <v>2.2323978140107554</v>
      </c>
      <c r="F5" s="2">
        <v>34</v>
      </c>
      <c r="G5" s="2">
        <v>4576</v>
      </c>
      <c r="H5" s="2">
        <v>134.58823529411765</v>
      </c>
      <c r="I5" s="3">
        <f t="shared" si="2"/>
        <v>1.989592297092678</v>
      </c>
      <c r="J5">
        <f>D5-H5</f>
        <v>114.59176470588235</v>
      </c>
      <c r="K5" s="3">
        <f t="shared" si="3"/>
        <v>2.990330668780715</v>
      </c>
    </row>
    <row r="6" spans="1:11" x14ac:dyDescent="0.25">
      <c r="A6">
        <v>7.2390000000000008</v>
      </c>
      <c r="B6">
        <v>48</v>
      </c>
      <c r="C6">
        <f>9316+1857</f>
        <v>11173</v>
      </c>
      <c r="D6">
        <f t="shared" si="0"/>
        <v>232.77083333333334</v>
      </c>
      <c r="E6" s="3">
        <f t="shared" si="1"/>
        <v>2.2021335929300729</v>
      </c>
      <c r="F6" s="2">
        <v>35</v>
      </c>
      <c r="G6" s="2">
        <v>4654</v>
      </c>
      <c r="H6" s="2">
        <v>132.97142857142856</v>
      </c>
      <c r="I6" s="3">
        <f t="shared" si="2"/>
        <v>1.9491494743783473</v>
      </c>
      <c r="J6">
        <f>D6-H6</f>
        <v>99.799404761904782</v>
      </c>
      <c r="K6" s="3">
        <f t="shared" si="3"/>
        <v>2.9408461426229868</v>
      </c>
    </row>
    <row r="7" spans="1:11" x14ac:dyDescent="0.25">
      <c r="A7">
        <v>8.9850000000000012</v>
      </c>
      <c r="B7">
        <v>54</v>
      </c>
      <c r="C7">
        <f>10867+828</f>
        <v>11695</v>
      </c>
      <c r="D7">
        <f t="shared" si="0"/>
        <v>216.57407407407408</v>
      </c>
      <c r="E7" s="3">
        <f t="shared" si="1"/>
        <v>2.0026559867764964</v>
      </c>
      <c r="F7" s="2">
        <v>41</v>
      </c>
      <c r="G7" s="2">
        <v>5480</v>
      </c>
      <c r="H7" s="2">
        <v>133.65853658536585</v>
      </c>
      <c r="I7" s="3">
        <f t="shared" si="2"/>
        <v>1.8055371242265119</v>
      </c>
      <c r="J7">
        <f>D7-H7</f>
        <v>82.915537488708225</v>
      </c>
      <c r="K7" s="3">
        <f t="shared" si="3"/>
        <v>2.6964041441022681</v>
      </c>
    </row>
    <row r="8" spans="1:11" x14ac:dyDescent="0.25">
      <c r="A8">
        <v>10.776999999999999</v>
      </c>
      <c r="B8">
        <v>51</v>
      </c>
      <c r="C8">
        <f>10208+173</f>
        <v>10381</v>
      </c>
      <c r="D8">
        <f t="shared" si="0"/>
        <v>203.54901960784315</v>
      </c>
      <c r="E8" s="3">
        <f t="shared" si="1"/>
        <v>1.9977880886652144</v>
      </c>
      <c r="F8" s="2">
        <v>40</v>
      </c>
      <c r="G8" s="2">
        <v>5007</v>
      </c>
      <c r="H8" s="2">
        <v>125.175</v>
      </c>
      <c r="I8" s="3">
        <f t="shared" si="2"/>
        <v>1.7690039570334488</v>
      </c>
      <c r="J8">
        <f>D8-H8</f>
        <v>78.374019607843152</v>
      </c>
      <c r="K8" s="3">
        <f t="shared" si="3"/>
        <v>2.668432544999519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D9EA-2070-4B21-B68F-A6D5720686D7}">
  <dimension ref="A1:H6"/>
  <sheetViews>
    <sheetView workbookViewId="0">
      <selection activeCell="L28" sqref="L28"/>
    </sheetView>
  </sheetViews>
  <sheetFormatPr defaultRowHeight="13.8" x14ac:dyDescent="0.25"/>
  <sheetData>
    <row r="1" spans="1:8" x14ac:dyDescent="0.25">
      <c r="A1" t="s">
        <v>11</v>
      </c>
      <c r="B1" t="s">
        <v>10</v>
      </c>
      <c r="C1" t="s">
        <v>2</v>
      </c>
      <c r="D1" t="s">
        <v>12</v>
      </c>
      <c r="E1" t="s">
        <v>4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>
        <f>A2*16</f>
        <v>16</v>
      </c>
      <c r="C2">
        <f>3518+2182</f>
        <v>5700</v>
      </c>
      <c r="D2">
        <f>C2/B2</f>
        <v>356.25</v>
      </c>
      <c r="E2">
        <f>A2*9</f>
        <v>9</v>
      </c>
      <c r="F2">
        <v>1176</v>
      </c>
      <c r="G2">
        <f>F2/E2</f>
        <v>130.66666666666666</v>
      </c>
      <c r="H2">
        <f>D2-G2</f>
        <v>225.58333333333334</v>
      </c>
    </row>
    <row r="3" spans="1:8" x14ac:dyDescent="0.25">
      <c r="A3">
        <v>2</v>
      </c>
      <c r="B3">
        <f t="shared" ref="B3:B6" si="0">A3*16</f>
        <v>32</v>
      </c>
      <c r="C3">
        <f>10552+721</f>
        <v>11273</v>
      </c>
      <c r="D3">
        <f t="shared" ref="D3:D6" si="1">C3/B3</f>
        <v>352.28125</v>
      </c>
      <c r="E3">
        <f>A3*9</f>
        <v>18</v>
      </c>
      <c r="F3">
        <f>1302+1086</f>
        <v>2388</v>
      </c>
      <c r="G3">
        <f t="shared" ref="G3:G6" si="2">F3/E3</f>
        <v>132.66666666666666</v>
      </c>
      <c r="H3">
        <f t="shared" ref="H3:H6" si="3">D3-G3</f>
        <v>219.61458333333334</v>
      </c>
    </row>
    <row r="4" spans="1:8" x14ac:dyDescent="0.25">
      <c r="A4">
        <v>3</v>
      </c>
      <c r="B4">
        <f t="shared" si="0"/>
        <v>48</v>
      </c>
      <c r="C4">
        <f>14238+2866</f>
        <v>17104</v>
      </c>
      <c r="D4">
        <f t="shared" si="1"/>
        <v>356.33333333333331</v>
      </c>
      <c r="E4">
        <f>A4*9</f>
        <v>27</v>
      </c>
      <c r="F4">
        <f>2648+948</f>
        <v>3596</v>
      </c>
      <c r="G4">
        <f t="shared" si="2"/>
        <v>133.18518518518519</v>
      </c>
      <c r="H4">
        <f t="shared" si="3"/>
        <v>223.14814814814812</v>
      </c>
    </row>
    <row r="5" spans="1:8" x14ac:dyDescent="0.25">
      <c r="A5">
        <v>4</v>
      </c>
      <c r="B5">
        <f t="shared" si="0"/>
        <v>64</v>
      </c>
      <c r="C5">
        <f>21248+1483</f>
        <v>22731</v>
      </c>
      <c r="D5">
        <f t="shared" si="1"/>
        <v>355.171875</v>
      </c>
      <c r="E5">
        <f>A5*9</f>
        <v>36</v>
      </c>
      <c r="F5">
        <f>3916+813</f>
        <v>4729</v>
      </c>
      <c r="G5">
        <f t="shared" si="2"/>
        <v>131.36111111111111</v>
      </c>
      <c r="H5">
        <f t="shared" si="3"/>
        <v>223.81076388888889</v>
      </c>
    </row>
    <row r="6" spans="1:8" x14ac:dyDescent="0.25">
      <c r="A6">
        <v>5</v>
      </c>
      <c r="B6">
        <f t="shared" si="0"/>
        <v>80</v>
      </c>
      <c r="C6">
        <f>28176</f>
        <v>28176</v>
      </c>
      <c r="D6">
        <f t="shared" si="1"/>
        <v>352.2</v>
      </c>
      <c r="E6">
        <f>A6*9</f>
        <v>45</v>
      </c>
      <c r="F6">
        <f>5363+707</f>
        <v>6070</v>
      </c>
      <c r="G6">
        <f t="shared" si="2"/>
        <v>134.88888888888889</v>
      </c>
      <c r="H6">
        <f t="shared" si="3"/>
        <v>217.3111111111111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distance</vt:lpstr>
      <vt:lpstr>shield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2024-03-25T08:59:31Z</dcterms:modified>
</cp:coreProperties>
</file>