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20231124\"/>
    </mc:Choice>
  </mc:AlternateContent>
  <xr:revisionPtr revIDLastSave="0" documentId="13_ncr:1_{CCFECE6D-7954-411F-BD38-460DF7979C96}" xr6:coauthVersionLast="36" xr6:coauthVersionMax="36" xr10:uidLastSave="{00000000-0000-0000-0000-000000000000}"/>
  <bookViews>
    <workbookView xWindow="0" yWindow="0" windowWidth="28800" windowHeight="11700" tabRatio="837" activeTab="1"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FIEQCMDT_Price'!$A$1:$P$2</definedName>
    <definedName name="SpreadsheetBuilder_25" hidden="1">'8. FX_EURFCU'!$A$1:$T$2</definedName>
    <definedName name="SpreadsheetBuilder_28" hidden="1">'10. BM'!$A$1:$I$2</definedName>
    <definedName name="SpreadsheetBuilder_29" hidden="1">'4. FIEQCMDT_Price'!$A$1:$U$2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2" i="23" l="1"/>
  <c r="G33" i="23"/>
  <c r="G34" i="23"/>
  <c r="G31" i="23"/>
  <c r="N2" i="42"/>
  <c r="J2" i="42"/>
  <c r="E2" i="42"/>
  <c r="G2" i="41"/>
  <c r="K2" i="41"/>
  <c r="Q2" i="41"/>
  <c r="D2" i="42"/>
  <c r="P2" i="41"/>
  <c r="F2" i="43"/>
  <c r="F2" i="41"/>
  <c r="P2" i="42"/>
  <c r="A2" i="43"/>
  <c r="F2" i="42"/>
  <c r="I2" i="41"/>
  <c r="O2" i="41"/>
  <c r="U2" i="23" l="1"/>
  <c r="S2" i="23"/>
  <c r="AH27" i="23"/>
  <c r="AH28" i="23"/>
  <c r="AH29" i="23"/>
  <c r="AH30" i="23"/>
  <c r="AH26" i="23"/>
  <c r="E25" i="23"/>
  <c r="F25" i="23"/>
  <c r="E19" i="23"/>
  <c r="F19" i="23"/>
  <c r="E7" i="23"/>
  <c r="F7" i="23"/>
  <c r="J16" i="23"/>
  <c r="J15" i="23"/>
  <c r="J13" i="23"/>
  <c r="J14" i="23"/>
  <c r="J12" i="23"/>
  <c r="J11" i="23"/>
  <c r="J10" i="23"/>
  <c r="J8" i="23"/>
  <c r="J9" i="23"/>
  <c r="J7" i="23"/>
  <c r="J6" i="23"/>
  <c r="J5" i="23"/>
  <c r="J4" i="23"/>
  <c r="J2" i="23"/>
  <c r="J3" i="23"/>
  <c r="AD8" i="23"/>
  <c r="AD9" i="23"/>
  <c r="E641" i="36"/>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AQ27" i="23"/>
  <c r="AQ28" i="23"/>
  <c r="AQ29" i="23"/>
  <c r="AQ30" i="23"/>
  <c r="AQ26" i="23"/>
  <c r="C27" i="23"/>
  <c r="C28" i="23"/>
  <c r="C29" i="23"/>
  <c r="C30" i="23"/>
  <c r="C26" i="23"/>
  <c r="V31" i="23"/>
  <c r="E13" i="23"/>
  <c r="F13" i="23"/>
  <c r="E8" i="23"/>
  <c r="F8" i="23"/>
  <c r="E9" i="23"/>
  <c r="F9" i="23"/>
  <c r="E10" i="23"/>
  <c r="F10" i="23"/>
  <c r="E11" i="23"/>
  <c r="F11" i="23"/>
  <c r="E12" i="23"/>
  <c r="F12" i="23"/>
  <c r="E14" i="23"/>
  <c r="F14" i="23"/>
  <c r="E15" i="23"/>
  <c r="F15" i="23"/>
  <c r="E16" i="23"/>
  <c r="F16" i="23"/>
  <c r="E17" i="23"/>
  <c r="F17" i="23"/>
  <c r="E18" i="23"/>
  <c r="F18" i="23"/>
  <c r="E20" i="23"/>
  <c r="F20" i="23"/>
  <c r="E21" i="23"/>
  <c r="F21" i="23"/>
  <c r="E22" i="23"/>
  <c r="F22" i="23"/>
  <c r="E23" i="23"/>
  <c r="F23" i="23"/>
  <c r="E24" i="23"/>
  <c r="F24" i="23"/>
  <c r="AI27" i="23"/>
  <c r="AI28" i="23"/>
  <c r="AI29" i="23"/>
  <c r="AI30" i="23"/>
  <c r="AI26" i="23"/>
  <c r="T32" i="23"/>
  <c r="U32" i="23" s="1"/>
  <c r="AI32" i="23" s="1"/>
  <c r="AD32" i="23"/>
  <c r="J18" i="23"/>
  <c r="B18" i="23"/>
  <c r="AJ18" i="23"/>
  <c r="AM4" i="23"/>
  <c r="X4" i="23"/>
  <c r="X5" i="23"/>
  <c r="AL4" i="23"/>
  <c r="M5" i="23"/>
  <c r="AJ5" i="23"/>
  <c r="M4" i="23"/>
  <c r="B5" i="23"/>
  <c r="B4" i="23"/>
  <c r="Y4" i="23"/>
  <c r="AM5" i="23"/>
  <c r="AK5" i="23"/>
  <c r="Y5" i="23"/>
  <c r="AL5" i="23"/>
  <c r="AK4" i="23"/>
  <c r="AJ4" i="23"/>
  <c r="AL16" i="23"/>
  <c r="X16" i="23"/>
  <c r="S16" i="23"/>
  <c r="AM16" i="23"/>
  <c r="AK16" i="23"/>
  <c r="B21" i="23"/>
  <c r="X20" i="23"/>
  <c r="X21" i="23"/>
  <c r="B20" i="23"/>
  <c r="AJ20" i="23"/>
  <c r="AJ21" i="23"/>
  <c r="B7" i="23"/>
  <c r="X7" i="23"/>
  <c r="S7" i="23"/>
  <c r="Y7" i="23"/>
  <c r="AK7" i="23"/>
  <c r="AM7" i="23"/>
  <c r="AL7" i="23"/>
  <c r="M7" i="23"/>
  <c r="AL3" i="23"/>
  <c r="AM13" i="23"/>
  <c r="AM12" i="23"/>
  <c r="AK13" i="23"/>
  <c r="AK12" i="23"/>
  <c r="X11" i="23"/>
  <c r="AL11" i="23"/>
  <c r="AM11" i="23"/>
  <c r="S14" i="23"/>
  <c r="S13" i="23"/>
  <c r="S12" i="23"/>
  <c r="AK11" i="23"/>
  <c r="B12" i="23"/>
  <c r="X12" i="23"/>
  <c r="AL13" i="23"/>
  <c r="AL12" i="23"/>
  <c r="S11" i="23"/>
  <c r="B11" i="23"/>
  <c r="AJ19" i="23"/>
  <c r="J19" i="23"/>
  <c r="S19" i="23" s="1"/>
  <c r="B19" i="23"/>
  <c r="X19" i="23"/>
  <c r="AJ11" i="23"/>
  <c r="AL10" i="23"/>
  <c r="AJ13" i="23"/>
  <c r="AJ12" i="23"/>
  <c r="AJ10" i="23"/>
  <c r="J25" i="23"/>
  <c r="J24" i="23"/>
  <c r="J23" i="23"/>
  <c r="X25" i="23"/>
  <c r="X24" i="23"/>
  <c r="X23" i="23"/>
  <c r="B23" i="23"/>
  <c r="S25" i="23"/>
  <c r="S24" i="23"/>
  <c r="S23" i="23"/>
  <c r="B2" i="23"/>
  <c r="M6" i="23"/>
  <c r="AK2" i="23"/>
  <c r="Y2" i="23"/>
  <c r="Y6" i="23"/>
  <c r="AK6" i="23"/>
  <c r="M2" i="23"/>
  <c r="B6" i="23"/>
  <c r="S21" i="23"/>
  <c r="S20" i="23"/>
  <c r="M3" i="23"/>
  <c r="B3" i="23"/>
  <c r="AM3" i="23"/>
  <c r="S3" i="23"/>
  <c r="Y3" i="23"/>
  <c r="AK3" i="23"/>
  <c r="AJ3" i="23"/>
  <c r="B15" i="23"/>
  <c r="X3" i="23"/>
  <c r="B16" i="23"/>
  <c r="AL15" i="23"/>
  <c r="X15" i="23"/>
  <c r="AJ15" i="23"/>
  <c r="AK15" i="23"/>
  <c r="AM15" i="23"/>
  <c r="S15" i="23"/>
  <c r="AK10" i="23"/>
  <c r="AM10" i="23"/>
  <c r="X10" i="23"/>
  <c r="B10" i="23"/>
  <c r="Y10" i="23"/>
  <c r="S10" i="23"/>
  <c r="S22" i="23"/>
  <c r="M22" i="23"/>
  <c r="X22" i="23"/>
  <c r="J22" i="23"/>
  <c r="AJ22" i="23"/>
  <c r="B22" i="23"/>
  <c r="J17" i="23"/>
  <c r="B17" i="23"/>
  <c r="S17" i="23"/>
  <c r="AJ17" i="23"/>
  <c r="X17" i="23"/>
  <c r="AK17" i="23"/>
  <c r="I2" i="42"/>
  <c r="G2" i="42"/>
  <c r="K2" i="42"/>
  <c r="M2" i="41"/>
  <c r="O2" i="42"/>
  <c r="H2" i="41"/>
  <c r="I2" i="43"/>
  <c r="H2" i="42"/>
  <c r="H2" i="43"/>
  <c r="C2" i="42"/>
  <c r="D2" i="43"/>
  <c r="R2" i="42"/>
  <c r="S2" i="41"/>
  <c r="L2" i="41"/>
  <c r="U2" i="41"/>
  <c r="R2" i="41"/>
  <c r="E2" i="41"/>
  <c r="E2" i="43"/>
  <c r="G2" i="43"/>
  <c r="J2" i="41"/>
  <c r="L2" i="42"/>
  <c r="M2" i="42"/>
  <c r="C2" i="43"/>
  <c r="A2" i="42"/>
  <c r="T2" i="42"/>
  <c r="A2" i="41"/>
  <c r="C2" i="41"/>
  <c r="Q2" i="42"/>
  <c r="N2" i="41"/>
  <c r="S2" i="42"/>
  <c r="D2" i="41"/>
  <c r="T2" i="41"/>
  <c r="H17" i="23" l="1"/>
  <c r="H23" i="23"/>
  <c r="H24" i="23"/>
  <c r="H14" i="23"/>
  <c r="H15" i="23"/>
  <c r="H3" i="23"/>
  <c r="H6" i="23"/>
  <c r="M17" i="4"/>
  <c r="I9" i="4"/>
  <c r="I32" i="4"/>
  <c r="C12" i="4"/>
  <c r="M27" i="4"/>
  <c r="C25" i="4"/>
  <c r="I36" i="4"/>
  <c r="I19" i="4"/>
  <c r="C15" i="4"/>
  <c r="C9" i="4"/>
  <c r="I14" i="4"/>
  <c r="C28" i="4"/>
  <c r="M3" i="4"/>
  <c r="I16" i="4"/>
  <c r="I31" i="4"/>
  <c r="M7" i="4"/>
  <c r="I15" i="4"/>
  <c r="I8" i="4"/>
  <c r="I22" i="4"/>
  <c r="I6" i="4"/>
  <c r="M12" i="4"/>
  <c r="I21" i="4"/>
  <c r="C13" i="4"/>
  <c r="M24" i="4"/>
  <c r="C6" i="4"/>
  <c r="I30" i="4"/>
  <c r="M30" i="4"/>
  <c r="C31" i="4"/>
  <c r="M4" i="4"/>
  <c r="M19" i="4"/>
  <c r="C34" i="4"/>
  <c r="C7" i="4"/>
  <c r="I17" i="4"/>
  <c r="M22" i="4"/>
  <c r="C3" i="4"/>
  <c r="M15" i="4"/>
  <c r="C22" i="4"/>
  <c r="M9" i="4"/>
  <c r="I7" i="4"/>
  <c r="C8" i="4"/>
  <c r="I4" i="4"/>
  <c r="M13" i="4"/>
  <c r="M29" i="4"/>
  <c r="I11" i="4"/>
  <c r="M8" i="4"/>
  <c r="C10" i="4"/>
  <c r="C33" i="4"/>
  <c r="M28" i="4"/>
  <c r="M26" i="4"/>
  <c r="I28" i="4"/>
  <c r="M5" i="4"/>
  <c r="I13" i="4"/>
  <c r="C14" i="4"/>
  <c r="I3" i="4"/>
  <c r="C32" i="4"/>
  <c r="I18" i="4"/>
  <c r="C35" i="4"/>
  <c r="I10" i="4"/>
  <c r="I24" i="4"/>
  <c r="I33" i="4"/>
  <c r="I27" i="4"/>
  <c r="M18" i="4"/>
  <c r="I29" i="4"/>
  <c r="M6" i="4"/>
  <c r="C29" i="4"/>
  <c r="I12" i="4"/>
  <c r="I25" i="4"/>
  <c r="C23" i="4"/>
  <c r="M10" i="4"/>
  <c r="M21" i="4"/>
  <c r="M16" i="4"/>
  <c r="C11" i="4"/>
  <c r="C27" i="4"/>
  <c r="M20" i="4"/>
  <c r="C20" i="4"/>
  <c r="M25" i="4"/>
  <c r="I23" i="4"/>
  <c r="C24" i="4"/>
  <c r="M23" i="4"/>
  <c r="C17" i="4"/>
  <c r="I26" i="4"/>
  <c r="C5" i="4"/>
  <c r="M11" i="4"/>
  <c r="I35" i="4"/>
  <c r="C16" i="4"/>
  <c r="C26" i="4"/>
  <c r="C30" i="4"/>
  <c r="C21" i="4"/>
  <c r="M14" i="4"/>
  <c r="C4" i="4"/>
  <c r="I34" i="4"/>
  <c r="I20" i="4"/>
  <c r="C18" i="4"/>
  <c r="G640" i="36" l="1"/>
  <c r="I639" i="36"/>
  <c r="I640" i="36"/>
  <c r="C1" i="4" l="1"/>
  <c r="AD34" i="23" l="1"/>
  <c r="AD33" i="23"/>
  <c r="AD31" i="23"/>
  <c r="T31" i="23"/>
  <c r="U31" i="23" s="1"/>
  <c r="AI31" i="23" s="1"/>
  <c r="AD25" i="23"/>
  <c r="Q25" i="23"/>
  <c r="N25" i="23"/>
  <c r="H25" i="23" s="1"/>
  <c r="AD24" i="23"/>
  <c r="Q24" i="23"/>
  <c r="R24" i="23" s="1"/>
  <c r="AD23" i="23"/>
  <c r="Q23" i="23"/>
  <c r="Q22" i="23"/>
  <c r="P22" i="23"/>
  <c r="H22" i="23"/>
  <c r="AD21" i="23"/>
  <c r="Q21" i="23"/>
  <c r="R21" i="23" s="1"/>
  <c r="H21" i="23"/>
  <c r="AD20" i="23"/>
  <c r="T20" i="23"/>
  <c r="R20" i="23"/>
  <c r="H20" i="23"/>
  <c r="AD19" i="23"/>
  <c r="T19" i="23"/>
  <c r="R19" i="23"/>
  <c r="H19" i="23"/>
  <c r="AI18" i="23"/>
  <c r="AD18" i="23"/>
  <c r="T18" i="23"/>
  <c r="AD17" i="23"/>
  <c r="AD16" i="23"/>
  <c r="AD15" i="23"/>
  <c r="Q15" i="23"/>
  <c r="R15" i="23" s="1"/>
  <c r="P15" i="23"/>
  <c r="AD13" i="23"/>
  <c r="Q13" i="23"/>
  <c r="Q12" i="23" s="1"/>
  <c r="H13" i="23"/>
  <c r="AD12" i="23"/>
  <c r="P12" i="23"/>
  <c r="N12" i="23"/>
  <c r="H12" i="23" s="1"/>
  <c r="AD11" i="23"/>
  <c r="Q11" i="23"/>
  <c r="H11" i="23"/>
  <c r="AD10" i="23"/>
  <c r="Q10" i="23"/>
  <c r="H10" i="23"/>
  <c r="Q9" i="23"/>
  <c r="H9" i="23"/>
  <c r="Q8" i="23"/>
  <c r="H8" i="23"/>
  <c r="Q7" i="23"/>
  <c r="H7" i="23"/>
  <c r="AI6" i="23"/>
  <c r="Q6" i="23"/>
  <c r="E6" i="23"/>
  <c r="C6" i="23"/>
  <c r="AI5" i="23"/>
  <c r="Q5" i="23"/>
  <c r="F5" i="23"/>
  <c r="E5" i="23"/>
  <c r="AI4" i="23"/>
  <c r="Q4" i="23"/>
  <c r="F4" i="23"/>
  <c r="E4" i="23"/>
  <c r="Q3" i="23"/>
  <c r="Q2" i="23"/>
  <c r="H2" i="23"/>
  <c r="R16" i="23" l="1"/>
  <c r="H16" i="23"/>
  <c r="R7" i="23"/>
  <c r="R10" i="23"/>
  <c r="R13" i="23"/>
  <c r="R12" i="23"/>
  <c r="T14" i="23"/>
  <c r="U14" i="23" s="1"/>
  <c r="T13" i="23"/>
  <c r="U13" i="23" s="1"/>
  <c r="T12" i="23"/>
  <c r="U12" i="23" s="1"/>
  <c r="T10" i="23"/>
  <c r="U10" i="23" s="1"/>
  <c r="T16" i="23"/>
  <c r="U16" i="23" s="1"/>
  <c r="T15" i="23"/>
  <c r="U15" i="23" s="1"/>
  <c r="T11" i="23"/>
  <c r="U11" i="23" s="1"/>
  <c r="T34" i="23"/>
  <c r="U34" i="23" s="1"/>
  <c r="AI34" i="23" s="1"/>
  <c r="T21" i="23"/>
  <c r="U21" i="23" s="1"/>
  <c r="T24" i="23"/>
  <c r="U24" i="23" s="1"/>
  <c r="T17" i="23"/>
  <c r="U17" i="23" s="1"/>
  <c r="T23" i="23"/>
  <c r="U23" i="23" s="1"/>
  <c r="T25" i="23"/>
  <c r="U25" i="23" s="1"/>
  <c r="U33" i="23"/>
  <c r="AI33" i="23" s="1"/>
  <c r="AD6" i="23"/>
  <c r="T6" i="23"/>
  <c r="S6" i="23" s="1"/>
  <c r="D13" i="23"/>
  <c r="AD3" i="23"/>
  <c r="T3" i="23"/>
  <c r="U3" i="23" s="1"/>
  <c r="D16" i="23"/>
  <c r="D22" i="23"/>
  <c r="D7" i="23"/>
  <c r="S8" i="23"/>
  <c r="S9" i="23"/>
  <c r="D17" i="23"/>
  <c r="AD5" i="23"/>
  <c r="T5" i="23"/>
  <c r="D10" i="23"/>
  <c r="D21" i="23"/>
  <c r="T2" i="23"/>
  <c r="AD2" i="23"/>
  <c r="T4" i="23"/>
  <c r="AD4" i="23"/>
  <c r="D15" i="23"/>
  <c r="D3" i="23"/>
  <c r="F3" i="23"/>
  <c r="D12" i="23"/>
  <c r="D25" i="23"/>
  <c r="D20" i="23"/>
  <c r="U20" i="23"/>
  <c r="AD22" i="23"/>
  <c r="T22" i="23"/>
  <c r="U22" i="23" s="1"/>
  <c r="D24" i="23"/>
  <c r="D11" i="23"/>
  <c r="D14" i="23"/>
  <c r="D23" i="23"/>
  <c r="AD7" i="23"/>
  <c r="T7" i="23"/>
  <c r="U7" i="23" s="1"/>
  <c r="U19" i="23" l="1"/>
  <c r="D19" i="23"/>
  <c r="C22" i="23"/>
  <c r="AI22" i="23"/>
  <c r="AI7" i="23"/>
  <c r="C7" i="23"/>
  <c r="C14" i="23"/>
  <c r="AI14" i="23"/>
  <c r="C11" i="23"/>
  <c r="AI11" i="23"/>
  <c r="AI25" i="23"/>
  <c r="C25" i="23"/>
  <c r="C10" i="23"/>
  <c r="AI10" i="23"/>
  <c r="AI21" i="23"/>
  <c r="C21" i="23"/>
  <c r="AI15" i="23"/>
  <c r="C15" i="23"/>
  <c r="AI23" i="23"/>
  <c r="C23" i="23"/>
  <c r="AI12" i="23"/>
  <c r="C12" i="23"/>
  <c r="AI13" i="23"/>
  <c r="C13" i="23"/>
  <c r="AI17" i="23"/>
  <c r="C17" i="23"/>
  <c r="E3" i="23"/>
  <c r="AI3" i="23"/>
  <c r="C3" i="23"/>
  <c r="D8" i="23"/>
  <c r="C24" i="23"/>
  <c r="AI24" i="23"/>
  <c r="C16" i="23"/>
  <c r="AI16" i="23"/>
  <c r="D6" i="23"/>
  <c r="F6" i="23"/>
  <c r="T8" i="23"/>
  <c r="U8" i="23" s="1"/>
  <c r="C8" i="23" s="1"/>
  <c r="T9" i="23"/>
  <c r="U9" i="23" s="1"/>
  <c r="C9" i="23" s="1"/>
  <c r="AI20" i="23"/>
  <c r="C20" i="23"/>
  <c r="D9" i="23"/>
  <c r="H640" i="36"/>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C19" i="23" l="1"/>
  <c r="AI19" i="23"/>
  <c r="J229" i="2"/>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 r="C2" i="23"/>
  <c r="E2" i="23"/>
  <c r="U36" i="23"/>
  <c r="C38" i="23" s="1"/>
  <c r="F2" i="23"/>
  <c r="AI2" i="23"/>
  <c r="AI36" i="23" s="1"/>
  <c r="G3" i="23" l="1"/>
  <c r="G11" i="23"/>
  <c r="G14" i="23"/>
  <c r="G20" i="23"/>
  <c r="G13" i="23"/>
  <c r="G25" i="23"/>
  <c r="G18" i="23"/>
  <c r="G24" i="23"/>
  <c r="G19" i="23"/>
  <c r="G2" i="23"/>
  <c r="G10" i="23"/>
  <c r="D2" i="23"/>
  <c r="G22" i="23"/>
  <c r="G17" i="23"/>
  <c r="G21" i="23"/>
  <c r="G6" i="23"/>
  <c r="G16" i="23"/>
  <c r="G23" i="23"/>
  <c r="G12" i="23"/>
  <c r="G15" i="23"/>
  <c r="G5" i="23"/>
  <c r="G4" i="23"/>
  <c r="G7"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<sst xmlns="http://schemas.openxmlformats.org/spreadsheetml/2006/main" count="1578" uniqueCount="532">
  <si>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</si>
  <si>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</si>
  <si>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</si>
  <si>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</si>
  <si>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</si>
  <si>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</si>
  <si>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</si>
  <si>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</si>
  <si>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</si>
  <si>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</si>
  <si>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</si>
  <si>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</si>
  <si>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</si>
  <si>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</si>
  <si>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</si>
  <si>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</si>
  <si>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</si>
  <si>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</si>
  <si>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</si>
  <si>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</si>
  <si>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</si>
  <si>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</si>
  <si>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</si>
  <si>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</si>
  <si>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</si>
  <si>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</si>
  <si>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</si>
  <si>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</si>
  <si>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</si>
  <si>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</si>
  <si>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</si>
  <si>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</si>
  <si>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</si>
  <si>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</si>
  <si>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</si>
  <si>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</si>
  <si>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</si>
  <si>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</si>
  <si>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</si>
  <si>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</si>
  <si>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</si>
  <si>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</si>
  <si>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</si>
  <si>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</si>
  <si>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</si>
  <si>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</si>
  <si>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</si>
  <si>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</si>
  <si>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</si>
  <si>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</si>
  <si>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</si>
  <si>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</si>
  <si>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</si>
  <si>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</si>
  <si>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</si>
  <si>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</si>
  <si>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</si>
  <si>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</si>
  <si>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</si>
  <si>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</si>
  <si>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</si>
  <si>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</si>
  <si>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</si>
  <si>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</si>
  <si>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</si>
  <si>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</si>
  <si>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</si>
  <si>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</si>
  <si>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</si>
  <si>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</si>
  <si>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</si>
  <si>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</si>
  <si>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</si>
  <si>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</si>
  <si>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</si>
  <si>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</si>
  <si>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</si>
  <si>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</si>
  <si>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</si>
  <si>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</si>
  <si>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</si>
  <si>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</si>
  <si>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</si>
  <si>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</si>
  <si>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</si>
  <si>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</si>
  <si>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</si>
  <si>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</si>
  <si>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</si>
  <si>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</si>
  <si>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</si>
  <si>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</si>
  <si>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</si>
  <si>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</si>
  <si>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</si>
  <si>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</si>
  <si>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</si>
  <si>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</si>
  <si>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</si>
  <si>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</si>
  <si>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</si>
  <si>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</si>
  <si>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</si>
  <si>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</si>
  <si>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</si>
  <si>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</si>
  <si>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</si>
  <si>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</si>
  <si>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</si>
  <si>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</si>
  <si>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</si>
  <si>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</si>
  <si>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</si>
  <si>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</si>
  <si>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</si>
  <si>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</si>
  <si>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</si>
  <si>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</si>
  <si>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</si>
  <si>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</si>
  <si>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</si>
  <si>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</si>
  <si>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</si>
  <si>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</si>
  <si>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</si>
  <si>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</si>
  <si>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</si>
  <si>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</si>
  <si>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</si>
  <si>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</si>
  <si>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</si>
  <si>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</si>
  <si>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</si>
  <si>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</si>
  <si>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</si>
  <si>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</si>
  <si>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</si>
  <si>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</si>
  <si>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</si>
  <si>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</si>
  <si>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</si>
  <si>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</si>
  <si>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</si>
  <si>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</si>
  <si>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</si>
  <si>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</si>
  <si>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</si>
  <si>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</si>
  <si>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</si>
  <si>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</si>
  <si>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</si>
  <si>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</si>
  <si>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</si>
  <si>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</si>
  <si>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</si>
  <si>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</si>
  <si>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</si>
  <si>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</si>
  <si>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</si>
  <si>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</si>
  <si>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</si>
  <si>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</si>
  <si>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</si>
  <si>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</si>
  <si>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</si>
  <si>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</si>
  <si>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</si>
  <si>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</si>
  <si>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</si>
  <si>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</si>
  <si>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</si>
  <si>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</si>
  <si>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</si>
  <si>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</si>
  <si>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</si>
  <si>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</si>
  <si>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</si>
  <si>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</si>
  <si>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</si>
  <si>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</si>
  <si>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</si>
  <si>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</si>
  <si>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</si>
  <si>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</si>
  <si>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</si>
  <si>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</si>
  <si>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</si>
  <si>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</si>
  <si>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</si>
  <si>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</si>
  <si>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</si>
  <si>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</si>
  <si>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</si>
  <si>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</si>
  <si>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</si>
  <si>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</si>
  <si>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</si>
  <si>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</si>
  <si>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</si>
  <si>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</si>
  <si>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</si>
  <si>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</si>
  <si>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</si>
  <si>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</si>
  <si>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</si>
  <si>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</si>
  <si>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</si>
  <si>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</si>
  <si>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</si>
  <si>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</si>
  <si>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</si>
  <si>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</si>
  <si>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</si>
  <si>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</si>
  <si>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</si>
  <si>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</si>
  <si>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</si>
  <si>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</si>
  <si>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</si>
  <si>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</si>
  <si>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</si>
  <si>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</si>
  <si>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</si>
  <si>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</si>
  <si>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</si>
  <si>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</si>
  <si>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</si>
  <si>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</si>
  <si>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</si>
  <si>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</si>
  <si>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</si>
  <si>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</si>
  <si>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</si>
  <si>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</si>
  <si>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</si>
  <si>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</si>
  <si>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</si>
  <si>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</si>
  <si>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</si>
  <si>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</si>
  <si>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</si>
  <si>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</si>
  <si>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</si>
  <si>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</si>
  <si>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</si>
  <si>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</si>
  <si>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</si>
  <si>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</si>
  <si>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</si>
  <si>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</si>
  <si>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</si>
  <si>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</si>
  <si>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</si>
  <si>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</si>
  <si>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</si>
  <si>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</si>
  <si>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</si>
  <si>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</si>
  <si>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</si>
  <si>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</si>
  <si>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</si>
  <si>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</si>
  <si>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</si>
  <si>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</si>
  <si>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</si>
  <si>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</si>
  <si>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</si>
  <si>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</si>
  <si>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</si>
  <si>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</si>
  <si>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</si>
  <si>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</si>
  <si>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</si>
  <si>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</si>
  <si>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</si>
  <si>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</si>
  <si>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</si>
  <si>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</si>
  <si>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</si>
  <si>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</si>
  <si>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</si>
  <si>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</si>
  <si>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</si>
  <si>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</si>
  <si>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</si>
  <si>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</si>
  <si>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</si>
  <si>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</si>
  <si>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</si>
  <si>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</si>
  <si>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</si>
  <si>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</si>
  <si>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</si>
  <si>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</si>
  <si>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</si>
  <si>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</si>
  <si>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</si>
  <si>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</si>
  <si>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</si>
  <si>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</si>
  <si>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</si>
  <si>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</si>
  <si>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</si>
  <si>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</si>
  <si>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</si>
  <si>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</si>
  <si>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</si>
  <si>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</si>
  <si>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</si>
  <si>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</si>
  <si>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</si>
  <si>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</si>
  <si>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</si>
  <si>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</si>
  <si>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</si>
  <si>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</si>
  <si>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</si>
  <si>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</si>
  <si>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</si>
  <si>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</si>
  <si>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</si>
  <si>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</si>
  <si>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</si>
  <si>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</si>
  <si>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</si>
  <si>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</si>
  <si>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</si>
  <si>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</si>
  <si>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</si>
  <si>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</si>
  <si>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</si>
  <si>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</si>
  <si>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</si>
  <si>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</si>
  <si>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</si>
  <si>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</si>
  <si>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</si>
  <si>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</si>
  <si>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</si>
  <si>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</si>
  <si>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</si>
  <si>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</si>
  <si>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</si>
  <si>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</si>
  <si>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</si>
  <si>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</si>
  <si>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</si>
  <si>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</si>
  <si>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</si>
  <si>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</si>
  <si>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</si>
  <si>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</si>
  <si>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</si>
  <si>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</si>
  <si>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</si>
  <si>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</si>
  <si>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</si>
  <si>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</si>
  <si>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</si>
  <si>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</si>
  <si>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</si>
  <si>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</si>
  <si>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</si>
  <si>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</si>
  <si>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</si>
  <si>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</si>
  <si>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</si>
  <si>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</si>
  <si>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</si>
  <si>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</si>
  <si>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</si>
  <si>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</si>
  <si>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</si>
  <si>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</si>
  <si>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</si>
  <si>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</si>
  <si>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</si>
  <si>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</si>
  <si>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</si>
  <si>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</si>
  <si>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</si>
  <si>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</si>
  <si>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</si>
  <si>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</si>
  <si>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</si>
  <si>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</si>
  <si>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</si>
  <si>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</si>
  <si>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</si>
  <si>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</si>
  <si>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</si>
  <si>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</si>
  <si>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</si>
  <si>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</si>
  <si>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</si>
  <si>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</si>
  <si>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</si>
  <si>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</si>
  <si>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</si>
  <si>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</si>
  <si>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</si>
  <si>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</si>
  <si>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</si>
  <si>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</si>
  <si>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</si>
  <si>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</si>
  <si>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</si>
  <si>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</si>
  <si>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</si>
  <si>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</si>
  <si>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</si>
  <si>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</si>
  <si>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</si>
  <si>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</si>
  <si>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</si>
  <si>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</si>
  <si>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</si>
  <si>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</si>
  <si>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</si>
  <si>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</si>
  <si>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</si>
  <si>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</si>
  <si>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</si>
  <si>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</si>
  <si>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</si>
  <si>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</si>
  <si>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</si>
  <si>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</si>
  <si>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</si>
  <si>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</si>
  <si>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</si>
  <si>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</si>
  <si>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</si>
  <si>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INDO IM</t>
  </si>
  <si>
    <t>DE000A0Q4R85</t>
  </si>
  <si>
    <t>4BRZ GY</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</si>
  <si>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</si>
  <si>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</si>
  <si>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</si>
  <si>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</si>
  <si>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</si>
  <si>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</si>
  <si>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</si>
  <si>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</si>
  <si>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</si>
  <si>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</si>
  <si>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</si>
  <si>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</si>
  <si>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</si>
  <si>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</si>
  <si>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</si>
  <si>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</si>
  <si>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</si>
  <si>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</si>
  <si>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</si>
  <si>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05.05.2023</t>
  </si>
  <si>
    <t>EURMXN Curncy</t>
  </si>
  <si>
    <t>Short EURNOK_02112023</t>
  </si>
  <si>
    <t>Short EURSEK_02112023</t>
  </si>
  <si>
    <t>Short EURPLN_02112024</t>
  </si>
  <si>
    <t>Long EURMXN_03112023</t>
  </si>
  <si>
    <t>Long EURUSD_02112023</t>
  </si>
  <si>
    <t>Short EURHUF_04012024_D</t>
  </si>
  <si>
    <t>Long EURHUF_04012024</t>
  </si>
  <si>
    <t>Carry trade</t>
  </si>
  <si>
    <t>URTH US Equity</t>
  </si>
  <si>
    <t>EEM US Equity</t>
  </si>
  <si>
    <t>SBWGU Index</t>
  </si>
  <si>
    <t>JPEIGLBL Index</t>
  </si>
  <si>
    <t>LG20TRUU Index</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</si>
  <si>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</si>
  <si>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</si>
  <si>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</si>
  <si>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</si>
  <si>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</si>
  <si>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</si>
  <si>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</si>
  <si>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</si>
  <si>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</si>
  <si>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</si>
  <si>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EURAUD Curncy</t>
  </si>
  <si>
    <t>EURCAD Curncy</t>
  </si>
  <si>
    <t>EURCHF Curncy</t>
  </si>
  <si>
    <t>EURDKK Curncy</t>
  </si>
  <si>
    <t>EURGBP Curncy</t>
  </si>
  <si>
    <t>EURJPY Curncy</t>
  </si>
  <si>
    <t>EURNOK Curncy</t>
  </si>
  <si>
    <t>EURNZD Curncy</t>
  </si>
  <si>
    <t>EURSEK Curncy</t>
  </si>
  <si>
    <t>EURUSD Curncy</t>
  </si>
  <si>
    <t>EURCZK Curncy</t>
  </si>
  <si>
    <t>EURHUF Curncy</t>
  </si>
  <si>
    <t>MS 0 10/28/2035 Corp</t>
  </si>
  <si>
    <t>MBONO 7.75 11/13/2042 Govt</t>
  </si>
  <si>
    <t>IFC 0 02/25/2041 Corp</t>
  </si>
  <si>
    <t>SAGB 8.25 03/31/2032 Govt</t>
  </si>
  <si>
    <t>POLGB 1.75 04/25/2032 Govt</t>
  </si>
  <si>
    <t>MBONO 8 11/07/2047 Govt</t>
  </si>
  <si>
    <t>HGB 3 10/27/2038 38/A Govt</t>
  </si>
  <si>
    <t>ASIA 0 01/26/2035 Corp</t>
  </si>
  <si>
    <t>IYK US Equity</t>
  </si>
  <si>
    <t>INDO FP Equity</t>
  </si>
  <si>
    <t>4BRZ GT Equity</t>
  </si>
  <si>
    <t>BNK FP Equity</t>
  </si>
  <si>
    <t>URNM US Equity</t>
  </si>
  <si>
    <t>CRAK US Equity</t>
  </si>
  <si>
    <t>Dates</t>
  </si>
  <si>
    <t>SPXT Index</t>
  </si>
  <si>
    <t>BCOMTR Index</t>
  </si>
  <si>
    <t>EURBRL Curncy</t>
  </si>
  <si>
    <t>EURCOP Curncy</t>
  </si>
  <si>
    <t>EURPLN Curncy</t>
  </si>
  <si>
    <t>EURTRY Curncy</t>
  </si>
  <si>
    <t>EURZAR Curncy</t>
  </si>
  <si>
    <t>EURZMW Curncy</t>
  </si>
  <si>
    <t>RFLB 7.7 03/16/2039 Govt</t>
  </si>
  <si>
    <t>RFLB 5.9 03/12/2031 Govt</t>
  </si>
  <si>
    <t>LYRUS SW</t>
  </si>
  <si>
    <t>XMKO SW Equity</t>
  </si>
  <si>
    <t>ZO744871  Corp</t>
  </si>
  <si>
    <t>BO843620  Corp</t>
  </si>
  <si>
    <t>RFLB 7.7 03/16/39</t>
  </si>
  <si>
    <t>RFLB 5.9 03/12/31</t>
  </si>
  <si>
    <t>Lyxor MSCI Russia UCITS ETF</t>
  </si>
  <si>
    <t>Contribution  FX rate (EURFCU)</t>
  </si>
  <si>
    <t>Foreign Exchange</t>
  </si>
  <si>
    <t>Sweden</t>
  </si>
  <si>
    <t>1M</t>
  </si>
  <si>
    <t>Strategy</t>
  </si>
  <si>
    <t>Checkia</t>
  </si>
  <si>
    <t>3M</t>
  </si>
  <si>
    <t>05.05.2024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</si>
</sst>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8" fillId="0" borderId="0" applyFont="0" applyFill="0" applyBorder="0" applyAlignment="0" applyProtection="0"/>
    <xf numFmtId="9" fontId="38" fillId="0" borderId="0" applyFont="0" applyFill="0" applyBorder="0" applyAlignment="0" applyProtection="0"/>
    <xf numFmtId="43" fontId="38" fillId="0" borderId="0" applyFont="0" applyFill="0" applyBorder="0" applyAlignment="0" applyProtection="0"/>
    <xf numFmtId="0" fontId="32" fillId="8" borderId="0" applyNumberFormat="0" applyBorder="0" applyAlignment="0" applyProtection="0"/>
    <xf numFmtId="44" fontId="38" fillId="0" borderId="0" applyFont="0" applyFill="0" applyBorder="0" applyAlignment="0" applyProtection="0"/>
    <xf numFmtId="43" fontId="38" fillId="0" borderId="0" applyFont="0" applyFill="0" applyBorder="0" applyAlignment="0" applyProtection="0"/>
    <xf numFmtId="0" fontId="27" fillId="8" borderId="0" applyNumberFormat="0" applyBorder="0" applyAlignment="0" applyProtection="0"/>
    <xf numFmtId="0" fontId="50" fillId="0" borderId="0" applyNumberFormat="0" applyFill="0" applyBorder="0" applyAlignment="0" applyProtection="0"/>
  </cellStyleXfs>
  <cellXfs count="398">
    <xf numFmtId="0" fontId="0" fillId="0" borderId="0" xfId="0"/>
    <xf numFmtId="0" fontId="0" fillId="0" borderId="0" xfId="0" applyAlignment="1">
      <alignment vertical="center"/>
    </xf>
    <xf numFmtId="0" fontId="39"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4" fillId="0" borderId="0" xfId="0" applyFont="1" applyAlignment="1">
      <alignment vertical="center"/>
    </xf>
    <xf numFmtId="0" fontId="34"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4"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6" fillId="0" borderId="0" xfId="0" applyFont="1" applyAlignment="1">
      <alignment horizontal="center" vertical="center"/>
    </xf>
    <xf numFmtId="0" fontId="45"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7"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7"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4"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4" fillId="2" borderId="0" xfId="0" applyFont="1" applyFill="1" applyAlignment="1">
      <alignment horizontal="center"/>
    </xf>
    <xf numFmtId="0" fontId="0" fillId="13" borderId="0" xfId="4" applyFont="1" applyFill="1"/>
    <xf numFmtId="0" fontId="32" fillId="13" borderId="0" xfId="4" applyFill="1"/>
    <xf numFmtId="0" fontId="0" fillId="13" borderId="0" xfId="0" applyFill="1" applyAlignment="1">
      <alignment horizontal="center"/>
    </xf>
    <xf numFmtId="0" fontId="32" fillId="13" borderId="0" xfId="4" applyFill="1" applyAlignment="1">
      <alignment horizontal="center"/>
    </xf>
    <xf numFmtId="0" fontId="46" fillId="0" borderId="1" xfId="0" applyFont="1" applyBorder="1" applyAlignment="1">
      <alignment horizontal="center" vertical="center"/>
    </xf>
    <xf numFmtId="14" fontId="46" fillId="0" borderId="1" xfId="0" applyNumberFormat="1" applyFont="1" applyBorder="1" applyAlignment="1">
      <alignment horizontal="center" vertical="center"/>
    </xf>
    <xf numFmtId="0" fontId="46" fillId="0" borderId="1" xfId="0" applyFont="1" applyBorder="1" applyAlignment="1">
      <alignment vertical="center"/>
    </xf>
    <xf numFmtId="0" fontId="47" fillId="0" borderId="1" xfId="0" applyFont="1" applyBorder="1" applyAlignment="1">
      <alignment horizontal="center" vertical="center"/>
    </xf>
    <xf numFmtId="14" fontId="0" fillId="0" borderId="1" xfId="0" applyNumberFormat="1" applyBorder="1" applyAlignment="1">
      <alignment horizontal="center" vertical="center"/>
    </xf>
    <xf numFmtId="0" fontId="37"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3" fillId="0" borderId="0" xfId="1" applyNumberFormat="1" applyFont="1" applyAlignment="1">
      <alignment vertical="center"/>
    </xf>
    <xf numFmtId="165" fontId="33" fillId="0" borderId="0" xfId="0" applyNumberFormat="1" applyFont="1" applyAlignment="1">
      <alignment vertical="center"/>
    </xf>
    <xf numFmtId="166" fontId="33" fillId="0" borderId="1" xfId="1" applyNumberFormat="1" applyFont="1" applyBorder="1" applyAlignment="1">
      <alignment vertical="center"/>
    </xf>
    <xf numFmtId="0" fontId="0" fillId="9" borderId="1" xfId="0" applyFill="1" applyBorder="1" applyAlignment="1">
      <alignment vertical="center"/>
    </xf>
    <xf numFmtId="0" fontId="36" fillId="0" borderId="1" xfId="0" applyFont="1" applyBorder="1" applyAlignment="1">
      <alignment horizontal="center" vertical="center"/>
    </xf>
    <xf numFmtId="0" fontId="0" fillId="11" borderId="0" xfId="0" applyFill="1" applyAlignment="1">
      <alignment vertical="center"/>
    </xf>
    <xf numFmtId="0" fontId="45" fillId="11" borderId="0" xfId="0" applyFont="1" applyFill="1" applyAlignment="1">
      <alignment horizontal="center" vertical="center"/>
    </xf>
    <xf numFmtId="0" fontId="34" fillId="11" borderId="0" xfId="0" applyFont="1" applyFill="1" applyAlignment="1">
      <alignment vertical="center"/>
    </xf>
    <xf numFmtId="165" fontId="34"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6"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4" fillId="6" borderId="0" xfId="0" applyFont="1" applyFill="1" applyAlignment="1">
      <alignment horizontal="center" vertical="center"/>
    </xf>
    <xf numFmtId="0" fontId="48" fillId="0" borderId="0" xfId="0" applyFont="1" applyAlignment="1">
      <alignment horizontal="center" vertical="center"/>
    </xf>
    <xf numFmtId="0" fontId="0" fillId="9" borderId="3" xfId="0" applyFill="1" applyBorder="1" applyAlignment="1">
      <alignment vertical="center"/>
    </xf>
    <xf numFmtId="0" fontId="45" fillId="0" borderId="3" xfId="0" applyFont="1" applyBorder="1" applyAlignment="1">
      <alignment horizontal="center" vertical="center"/>
    </xf>
    <xf numFmtId="0" fontId="31"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2" fillId="13" borderId="0" xfId="4" applyNumberFormat="1" applyFill="1" applyAlignment="1">
      <alignment horizontal="center"/>
    </xf>
    <xf numFmtId="4" fontId="39" fillId="2" borderId="0" xfId="0" applyNumberFormat="1" applyFont="1" applyFill="1" applyAlignment="1">
      <alignment horizontal="center"/>
    </xf>
    <xf numFmtId="2" fontId="39"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4" fillId="0" borderId="0" xfId="0" applyFont="1"/>
    <xf numFmtId="2" fontId="34" fillId="4" borderId="0" xfId="0" applyNumberFormat="1" applyFont="1" applyFill="1" applyAlignment="1">
      <alignment horizontal="center" vertical="center"/>
    </xf>
    <xf numFmtId="0" fontId="29" fillId="2" borderId="0" xfId="0" applyFont="1" applyFill="1"/>
    <xf numFmtId="0" fontId="28" fillId="4" borderId="0" xfId="0" applyFont="1" applyFill="1"/>
    <xf numFmtId="0" fontId="27" fillId="2" borderId="0" xfId="0" applyFont="1" applyFill="1"/>
    <xf numFmtId="14" fontId="0" fillId="0" borderId="0" xfId="6" applyNumberFormat="1" applyFont="1" applyFill="1"/>
    <xf numFmtId="14" fontId="0" fillId="2" borderId="0" xfId="0" applyNumberFormat="1" applyFill="1"/>
    <xf numFmtId="14" fontId="44" fillId="2" borderId="2" xfId="0" applyNumberFormat="1" applyFont="1" applyFill="1" applyBorder="1" applyAlignment="1">
      <alignment horizontal="right"/>
    </xf>
    <xf numFmtId="14" fontId="44"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4"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50" fillId="0" borderId="0" xfId="8" applyAlignment="1">
      <alignment horizontal="left"/>
    </xf>
    <xf numFmtId="0" fontId="50"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9"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51"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51"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30" fillId="0" borderId="0" xfId="3" applyNumberFormat="1" applyFont="1" applyFill="1" applyAlignment="1">
      <alignment horizontal="center"/>
    </xf>
    <xf numFmtId="2" fontId="0" fillId="2" borderId="0" xfId="2" applyNumberFormat="1" applyFont="1" applyFill="1" applyAlignment="1">
      <alignment horizontal="center"/>
    </xf>
    <xf numFmtId="0" fontId="48" fillId="0" borderId="1" xfId="0" applyFont="1" applyBorder="1" applyAlignment="1">
      <alignment horizontal="center" vertical="center"/>
    </xf>
    <xf numFmtId="0" fontId="26"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4" fillId="11" borderId="0" xfId="0" applyFont="1" applyFill="1" applyAlignment="1">
      <alignment horizontal="center"/>
    </xf>
    <xf numFmtId="2" fontId="0" fillId="11" borderId="0" xfId="0" applyNumberFormat="1" applyFill="1"/>
    <xf numFmtId="0" fontId="25" fillId="2" borderId="0" xfId="0" applyFont="1" applyFill="1"/>
    <xf numFmtId="0" fontId="25" fillId="2" borderId="0" xfId="0" applyFont="1" applyFill="1" applyAlignment="1">
      <alignment horizontal="center"/>
    </xf>
    <xf numFmtId="0" fontId="38" fillId="3" borderId="0" xfId="4" applyFont="1" applyFill="1"/>
    <xf numFmtId="10" fontId="38" fillId="3" borderId="0" xfId="2" applyNumberFormat="1" applyFont="1" applyFill="1" applyAlignment="1">
      <alignment horizontal="center"/>
    </xf>
    <xf numFmtId="0" fontId="38" fillId="3" borderId="0" xfId="0" applyFont="1" applyFill="1" applyAlignment="1">
      <alignment horizontal="center"/>
    </xf>
    <xf numFmtId="164" fontId="38" fillId="3" borderId="0" xfId="0" applyNumberFormat="1" applyFont="1" applyFill="1" applyAlignment="1">
      <alignment horizontal="center"/>
    </xf>
    <xf numFmtId="2" fontId="38" fillId="3" borderId="0" xfId="0" applyNumberFormat="1" applyFont="1" applyFill="1" applyAlignment="1">
      <alignment horizontal="center"/>
    </xf>
    <xf numFmtId="14" fontId="38" fillId="3" borderId="0" xfId="4" applyNumberFormat="1" applyFont="1" applyFill="1" applyAlignment="1">
      <alignment horizontal="left"/>
    </xf>
    <xf numFmtId="14" fontId="38" fillId="3" borderId="0" xfId="0" applyNumberFormat="1" applyFont="1" applyFill="1" applyAlignment="1">
      <alignment horizontal="center"/>
    </xf>
    <xf numFmtId="0" fontId="38" fillId="3" borderId="0" xfId="0" applyFont="1" applyFill="1"/>
    <xf numFmtId="0" fontId="25" fillId="3" borderId="0" xfId="4" applyFont="1" applyFill="1" applyAlignment="1">
      <alignment horizontal="center"/>
    </xf>
    <xf numFmtId="0" fontId="38" fillId="0" borderId="0" xfId="0" applyFont="1"/>
    <xf numFmtId="4" fontId="25" fillId="2" borderId="0" xfId="0" applyNumberFormat="1" applyFont="1" applyFill="1"/>
    <xf numFmtId="4" fontId="25" fillId="2" borderId="0" xfId="0" applyNumberFormat="1" applyFont="1" applyFill="1" applyAlignment="1">
      <alignment horizontal="center"/>
    </xf>
    <xf numFmtId="4" fontId="25" fillId="11" borderId="0" xfId="0" applyNumberFormat="1" applyFont="1" applyFill="1"/>
    <xf numFmtId="4" fontId="25" fillId="11" borderId="0" xfId="0" applyNumberFormat="1" applyFont="1" applyFill="1" applyAlignment="1">
      <alignment horizontal="center"/>
    </xf>
    <xf numFmtId="4" fontId="0" fillId="3" borderId="0" xfId="0" applyNumberFormat="1" applyFill="1"/>
    <xf numFmtId="4" fontId="25"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4" fillId="0" borderId="0" xfId="2" applyNumberFormat="1" applyFont="1"/>
    <xf numFmtId="0" fontId="0" fillId="11" borderId="0" xfId="0" applyFill="1" applyAlignment="1">
      <alignment horizontal="right"/>
    </xf>
    <xf numFmtId="0" fontId="48"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6"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4" fillId="10" borderId="0" xfId="3" applyFont="1" applyFill="1" applyAlignment="1">
      <alignment horizontal="center"/>
    </xf>
    <xf numFmtId="0" fontId="24" fillId="4" borderId="0" xfId="0" applyFont="1" applyFill="1"/>
    <xf numFmtId="0" fontId="24" fillId="4" borderId="1" xfId="0" applyFont="1" applyFill="1" applyBorder="1"/>
    <xf numFmtId="0" fontId="24" fillId="2" borderId="4" xfId="0" applyFont="1" applyFill="1" applyBorder="1"/>
    <xf numFmtId="2" fontId="24" fillId="9" borderId="0" xfId="0" applyNumberFormat="1" applyFont="1" applyFill="1"/>
    <xf numFmtId="0" fontId="24" fillId="9" borderId="0" xfId="0" applyFont="1" applyFill="1"/>
    <xf numFmtId="2" fontId="24" fillId="9" borderId="1" xfId="0" applyNumberFormat="1" applyFont="1" applyFill="1" applyBorder="1"/>
    <xf numFmtId="10" fontId="0" fillId="0" borderId="1" xfId="2" applyNumberFormat="1" applyFont="1" applyBorder="1" applyAlignment="1">
      <alignment vertical="center"/>
    </xf>
    <xf numFmtId="10" fontId="38" fillId="0" borderId="0" xfId="2" applyNumberFormat="1" applyFont="1" applyFill="1" applyAlignment="1">
      <alignment horizontal="center"/>
    </xf>
    <xf numFmtId="2" fontId="23" fillId="9" borderId="0" xfId="0" applyNumberFormat="1" applyFont="1" applyFill="1"/>
    <xf numFmtId="10" fontId="34" fillId="0" borderId="0" xfId="0" applyNumberFormat="1" applyFont="1" applyAlignment="1">
      <alignment vertical="center"/>
    </xf>
    <xf numFmtId="10" fontId="46"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2" fillId="9" borderId="0" xfId="0" applyNumberFormat="1" applyFont="1" applyFill="1"/>
    <xf numFmtId="2" fontId="22" fillId="9" borderId="1" xfId="0" applyNumberFormat="1" applyFont="1" applyFill="1" applyBorder="1"/>
    <xf numFmtId="2" fontId="34"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4"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3"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6"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5"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20" fillId="9" borderId="0" xfId="0" applyNumberFormat="1" applyFont="1" applyFill="1"/>
    <xf numFmtId="0" fontId="19" fillId="2" borderId="0" xfId="0" applyFont="1" applyFill="1"/>
    <xf numFmtId="0" fontId="0" fillId="3" borderId="0" xfId="4" applyFont="1" applyFill="1"/>
    <xf numFmtId="164" fontId="0" fillId="3" borderId="0" xfId="0" applyNumberFormat="1" applyFill="1" applyAlignment="1">
      <alignment horizontal="center"/>
    </xf>
    <xf numFmtId="2" fontId="20" fillId="9" borderId="1" xfId="0" applyNumberFormat="1" applyFont="1" applyFill="1" applyBorder="1"/>
    <xf numFmtId="2" fontId="30" fillId="0" borderId="1" xfId="3" applyNumberFormat="1" applyFont="1" applyFill="1" applyBorder="1" applyAlignment="1">
      <alignment horizontal="center"/>
    </xf>
    <xf numFmtId="0" fontId="0" fillId="3" borderId="1" xfId="0" applyFill="1" applyBorder="1" applyAlignment="1">
      <alignment vertical="center"/>
    </xf>
    <xf numFmtId="0" fontId="36"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7" fillId="9" borderId="0" xfId="0" applyNumberFormat="1" applyFont="1" applyFill="1"/>
    <xf numFmtId="2" fontId="18" fillId="9" borderId="1" xfId="0" applyNumberFormat="1" applyFont="1" applyFill="1" applyBorder="1"/>
    <xf numFmtId="2" fontId="17" fillId="9" borderId="1" xfId="0" applyNumberFormat="1" applyFont="1" applyFill="1" applyBorder="1"/>
    <xf numFmtId="2" fontId="16" fillId="9" borderId="0" xfId="0" applyNumberFormat="1" applyFont="1" applyFill="1"/>
    <xf numFmtId="0" fontId="15" fillId="2" borderId="0" xfId="0" applyFont="1" applyFill="1"/>
    <xf numFmtId="0" fontId="0" fillId="2" borderId="4" xfId="0" applyFill="1" applyBorder="1"/>
    <xf numFmtId="2" fontId="14" fillId="9" borderId="0" xfId="0" applyNumberFormat="1" applyFont="1" applyFill="1"/>
    <xf numFmtId="2" fontId="14" fillId="9" borderId="1" xfId="0" applyNumberFormat="1" applyFont="1" applyFill="1" applyBorder="1"/>
    <xf numFmtId="168" fontId="0" fillId="0" borderId="0" xfId="1" applyNumberFormat="1" applyFont="1" applyAlignment="1">
      <alignment vertical="center"/>
    </xf>
    <xf numFmtId="0" fontId="13" fillId="2" borderId="0" xfId="0" applyFont="1" applyFill="1"/>
    <xf numFmtId="4" fontId="13" fillId="2" borderId="0" xfId="0" applyNumberFormat="1" applyFont="1" applyFill="1"/>
    <xf numFmtId="10" fontId="33" fillId="0" borderId="0" xfId="1" applyNumberFormat="1" applyFont="1" applyAlignment="1">
      <alignment vertical="center"/>
    </xf>
    <xf numFmtId="10" fontId="33" fillId="0" borderId="1" xfId="1" applyNumberFormat="1" applyFont="1" applyBorder="1" applyAlignment="1">
      <alignment vertical="center"/>
    </xf>
    <xf numFmtId="10" fontId="33" fillId="0" borderId="0" xfId="0" applyNumberFormat="1" applyFont="1" applyAlignment="1">
      <alignment vertical="center"/>
    </xf>
    <xf numFmtId="10" fontId="34" fillId="11" borderId="0" xfId="0" applyNumberFormat="1" applyFont="1" applyFill="1" applyAlignment="1">
      <alignment vertical="center"/>
    </xf>
    <xf numFmtId="2" fontId="21" fillId="2" borderId="4" xfId="0" applyNumberFormat="1" applyFont="1" applyFill="1" applyBorder="1"/>
    <xf numFmtId="2" fontId="14" fillId="9" borderId="4" xfId="0" applyNumberFormat="1" applyFont="1" applyFill="1" applyBorder="1"/>
    <xf numFmtId="2" fontId="12" fillId="9" borderId="0" xfId="0" applyNumberFormat="1" applyFont="1" applyFill="1"/>
    <xf numFmtId="2" fontId="16" fillId="9" borderId="1" xfId="0" applyNumberFormat="1" applyFont="1" applyFill="1" applyBorder="1"/>
    <xf numFmtId="165" fontId="0" fillId="0" borderId="0" xfId="1" applyNumberFormat="1" applyFont="1" applyAlignment="1">
      <alignment vertical="center"/>
    </xf>
    <xf numFmtId="2" fontId="12" fillId="9" borderId="1" xfId="0" applyNumberFormat="1" applyFont="1" applyFill="1" applyBorder="1"/>
    <xf numFmtId="2" fontId="11" fillId="9" borderId="3" xfId="0" applyNumberFormat="1" applyFont="1" applyFill="1" applyBorder="1"/>
    <xf numFmtId="169" fontId="0" fillId="0" borderId="0" xfId="2" applyNumberFormat="1" applyFont="1" applyFill="1" applyAlignment="1">
      <alignment horizontal="center"/>
    </xf>
    <xf numFmtId="0" fontId="39" fillId="11" borderId="0" xfId="0" applyFont="1" applyFill="1" applyAlignment="1">
      <alignment vertical="center" wrapText="1"/>
    </xf>
    <xf numFmtId="0" fontId="39" fillId="11" borderId="0" xfId="0" applyFont="1" applyFill="1" applyAlignment="1">
      <alignment horizontal="center" vertical="center" wrapText="1"/>
    </xf>
    <xf numFmtId="2" fontId="39" fillId="11" borderId="0" xfId="0" applyNumberFormat="1" applyFont="1" applyFill="1" applyAlignment="1">
      <alignment horizontal="center" vertical="center" wrapText="1"/>
    </xf>
    <xf numFmtId="14" fontId="39" fillId="11" borderId="0" xfId="0" applyNumberFormat="1" applyFont="1" applyFill="1" applyAlignment="1">
      <alignment horizontal="center" vertical="center" wrapText="1"/>
    </xf>
    <xf numFmtId="2" fontId="39"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10"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9" fillId="9" borderId="0" xfId="0" applyNumberFormat="1" applyFont="1" applyFill="1"/>
    <xf numFmtId="2" fontId="9" fillId="9" borderId="1" xfId="0" applyNumberFormat="1" applyFont="1" applyFill="1" applyBorder="1"/>
    <xf numFmtId="0" fontId="8" fillId="2" borderId="0" xfId="0" applyFont="1" applyFill="1"/>
    <xf numFmtId="0" fontId="8" fillId="4" borderId="0" xfId="0" applyFont="1" applyFill="1"/>
    <xf numFmtId="2" fontId="7" fillId="9" borderId="0" xfId="0" applyNumberFormat="1" applyFont="1" applyFill="1"/>
    <xf numFmtId="0" fontId="5" fillId="2" borderId="0" xfId="0" applyFont="1" applyFill="1"/>
    <xf numFmtId="0" fontId="0" fillId="16"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0" fontId="0" fillId="9" borderId="4" xfId="0" applyFill="1" applyBorder="1" applyAlignment="1">
      <alignment vertical="center"/>
    </xf>
    <xf numFmtId="0" fontId="29" fillId="11" borderId="0" xfId="0" applyFont="1" applyFill="1"/>
    <xf numFmtId="0" fontId="8" fillId="11" borderId="0" xfId="0" applyFont="1" applyFill="1"/>
    <xf numFmtId="0" fontId="18" fillId="11" borderId="0" xfId="0" applyFont="1" applyFill="1"/>
    <xf numFmtId="14" fontId="0" fillId="11" borderId="0" xfId="4" applyNumberFormat="1" applyFont="1" applyFill="1" applyAlignment="1">
      <alignment horizontal="left"/>
    </xf>
    <xf numFmtId="0" fontId="3" fillId="11" borderId="0" xfId="0" applyFont="1" applyFill="1"/>
    <xf numFmtId="0" fontId="0" fillId="0" borderId="0" xfId="4" applyFont="1" applyFill="1"/>
    <xf numFmtId="2" fontId="0" fillId="0" borderId="0" xfId="2" applyNumberFormat="1" applyFont="1" applyFill="1" applyAlignment="1">
      <alignment horizontal="center"/>
    </xf>
    <xf numFmtId="0" fontId="21" fillId="0" borderId="0" xfId="4" applyFont="1" applyFill="1"/>
    <xf numFmtId="0" fontId="32"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2" fillId="0" borderId="0" xfId="4" applyNumberFormat="1" applyFill="1" applyAlignment="1">
      <alignment horizontal="center"/>
    </xf>
    <xf numFmtId="0" fontId="32" fillId="0" borderId="0" xfId="4" applyFill="1" applyAlignment="1">
      <alignment horizontal="center"/>
    </xf>
    <xf numFmtId="2" fontId="39" fillId="0" borderId="0" xfId="4" applyNumberFormat="1" applyFont="1" applyFill="1"/>
    <xf numFmtId="4" fontId="0" fillId="0" borderId="0" xfId="0" applyNumberFormat="1" applyFill="1"/>
    <xf numFmtId="4" fontId="25"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9" fillId="0" borderId="0" xfId="0" applyNumberFormat="1" applyFont="1" applyAlignment="1">
      <alignment horizontal="left"/>
    </xf>
    <xf numFmtId="2" fontId="38" fillId="0" borderId="0" xfId="0" applyNumberFormat="1" applyFont="1" applyAlignment="1">
      <alignment horizontal="left"/>
    </xf>
    <xf numFmtId="2" fontId="0" fillId="0" borderId="0" xfId="0" quotePrefix="1" applyNumberFormat="1" applyAlignment="1">
      <alignment horizontal="left"/>
    </xf>
    <xf numFmtId="2" fontId="36" fillId="0" borderId="0" xfId="0" applyNumberFormat="1" applyFont="1" applyFill="1" applyAlignment="1">
      <alignment horizontal="left"/>
    </xf>
    <xf numFmtId="2" fontId="6"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4" fillId="0" borderId="0" xfId="0" applyNumberFormat="1" applyFont="1" applyFill="1" applyAlignment="1">
      <alignment horizontal="left"/>
    </xf>
    <xf numFmtId="2" fontId="0" fillId="0" borderId="0" xfId="0" applyNumberFormat="1" applyFill="1" applyAlignment="1">
      <alignment horizontal="left"/>
    </xf>
    <xf numFmtId="167" fontId="0" fillId="0" borderId="0" xfId="0" applyNumberFormat="1"/>
    <xf numFmtId="0" fontId="0" fillId="5" borderId="0" xfId="0" applyNumberFormat="1" applyFont="1" applyFill="1" applyAlignment="1">
      <alignment horizontal="left"/>
    </xf>
    <xf numFmtId="2" fontId="7" fillId="0" borderId="0" xfId="2" applyNumberFormat="1" applyFont="1" applyFill="1" applyAlignment="1">
      <alignment horizontal="left"/>
    </xf>
    <xf numFmtId="170" fontId="36" fillId="0" borderId="0" xfId="0" applyNumberFormat="1" applyFont="1" applyFill="1" applyAlignment="1">
      <alignment horizontal="left"/>
    </xf>
    <xf numFmtId="170" fontId="33"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3" fillId="0" borderId="0" xfId="2" applyNumberFormat="1" applyFont="1" applyFill="1" applyAlignment="1">
      <alignment horizontal="left"/>
    </xf>
    <xf numFmtId="170" fontId="53" fillId="0" borderId="0" xfId="0" applyNumberFormat="1" applyFont="1" applyAlignment="1">
      <alignment horizontal="left"/>
    </xf>
    <xf numFmtId="2" fontId="53" fillId="0" borderId="0" xfId="0" applyNumberFormat="1" applyFont="1" applyAlignment="1">
      <alignment horizontal="left"/>
    </xf>
    <xf numFmtId="2" fontId="2" fillId="0" borderId="0" xfId="0" applyNumberFormat="1" applyFont="1" applyFill="1" applyAlignment="1">
      <alignment horizontal="left"/>
    </xf>
    <xf numFmtId="0" fontId="0" fillId="2" borderId="0" xfId="2" applyNumberFormat="1" applyFont="1" applyFill="1" applyAlignment="1">
      <alignment horizontal="center"/>
    </xf>
    <xf numFmtId="0" fontId="24" fillId="2" borderId="0" xfId="2" applyNumberFormat="1" applyFont="1" applyFill="1" applyAlignment="1">
      <alignment horizontal="center"/>
    </xf>
    <xf numFmtId="0" fontId="44" fillId="2" borderId="0" xfId="2" applyNumberFormat="1" applyFont="1" applyFill="1" applyAlignment="1">
      <alignment horizontal="center"/>
    </xf>
    <xf numFmtId="0" fontId="44" fillId="11" borderId="0" xfId="2" applyNumberFormat="1" applyFont="1" applyFill="1" applyAlignment="1">
      <alignment horizontal="center"/>
    </xf>
    <xf numFmtId="0" fontId="24" fillId="3" borderId="0" xfId="2" applyNumberFormat="1" applyFont="1" applyFill="1" applyAlignment="1">
      <alignment horizontal="center"/>
    </xf>
    <xf numFmtId="0" fontId="24" fillId="0" borderId="0" xfId="2" applyNumberFormat="1" applyFont="1" applyFill="1" applyAlignment="1">
      <alignment horizontal="center"/>
    </xf>
    <xf numFmtId="0" fontId="0" fillId="4" borderId="0" xfId="2" applyNumberFormat="1" applyFont="1" applyFill="1" applyAlignment="1">
      <alignment horizontal="center"/>
    </xf>
    <xf numFmtId="0" fontId="0" fillId="2" borderId="0" xfId="0" applyNumberFormat="1" applyFill="1" applyAlignment="1">
      <alignment horizontal="center"/>
    </xf>
    <xf numFmtId="0" fontId="0" fillId="11" borderId="0" xfId="0" applyNumberFormat="1" applyFill="1" applyAlignment="1">
      <alignment horizontal="center"/>
    </xf>
    <xf numFmtId="0" fontId="0" fillId="3" borderId="0" xfId="0" applyNumberFormat="1" applyFill="1" applyAlignment="1">
      <alignment horizontal="center"/>
    </xf>
    <xf numFmtId="0" fontId="38" fillId="3" borderId="0" xfId="0" applyNumberFormat="1" applyFont="1" applyFill="1" applyAlignment="1">
      <alignment horizontal="center"/>
    </xf>
    <xf numFmtId="0" fontId="0" fillId="0" borderId="0" xfId="0" applyNumberFormat="1" applyFill="1" applyAlignment="1">
      <alignment horizontal="center"/>
    </xf>
    <xf numFmtId="2" fontId="24" fillId="2" borderId="0" xfId="2" applyNumberFormat="1" applyFont="1" applyFill="1" applyAlignment="1">
      <alignment horizontal="center"/>
    </xf>
    <xf numFmtId="2" fontId="44" fillId="2" borderId="0" xfId="2" applyNumberFormat="1" applyFont="1" applyFill="1" applyAlignment="1">
      <alignment horizontal="center"/>
    </xf>
    <xf numFmtId="2" fontId="44" fillId="11" borderId="0" xfId="2" applyNumberFormat="1" applyFont="1" applyFill="1" applyAlignment="1">
      <alignment horizontal="center"/>
    </xf>
    <xf numFmtId="2" fontId="24" fillId="3" borderId="0" xfId="2" applyNumberFormat="1" applyFont="1" applyFill="1" applyAlignment="1">
      <alignment horizontal="center"/>
    </xf>
    <xf numFmtId="2" fontId="24" fillId="0" borderId="0" xfId="2" applyNumberFormat="1" applyFont="1" applyFill="1" applyAlignment="1">
      <alignment horizontal="center"/>
    </xf>
    <xf numFmtId="2" fontId="0" fillId="13" borderId="0" xfId="2" applyNumberFormat="1" applyFont="1" applyFill="1" applyAlignment="1">
      <alignment horizontal="center"/>
    </xf>
    <xf numFmtId="2" fontId="54" fillId="15" borderId="0" xfId="2" applyNumberFormat="1" applyFont="1" applyFill="1" applyAlignment="1">
      <alignment horizontal="center"/>
    </xf>
    <xf numFmtId="10" fontId="38"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21" fillId="9" borderId="0" xfId="4" applyFont="1" applyFill="1"/>
    <xf numFmtId="0" fontId="32"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2" fillId="9" borderId="0" xfId="4" applyNumberFormat="1" applyFill="1" applyAlignment="1">
      <alignment horizontal="center"/>
    </xf>
    <xf numFmtId="0" fontId="32" fillId="9" borderId="0" xfId="4" applyFill="1" applyAlignment="1">
      <alignment horizontal="center"/>
    </xf>
    <xf numFmtId="4" fontId="0" fillId="9" borderId="0" xfId="0" applyNumberFormat="1" applyFill="1"/>
    <xf numFmtId="4" fontId="25" fillId="9" borderId="0" xfId="0" applyNumberFormat="1" applyFont="1" applyFill="1" applyAlignment="1">
      <alignment horizontal="center"/>
    </xf>
    <xf numFmtId="4" fontId="0" fillId="9" borderId="0" xfId="0" applyNumberFormat="1" applyFill="1" applyAlignment="1">
      <alignment horizontal="center"/>
    </xf>
    <xf numFmtId="0" fontId="0" fillId="9" borderId="0" xfId="0" applyFill="1"/>
    <xf numFmtId="0" fontId="0" fillId="9" borderId="0" xfId="0" applyNumberFormat="1" applyFill="1" applyAlignment="1">
      <alignment horizontal="center"/>
    </xf>
    <xf numFmtId="2" fontId="24" fillId="9" borderId="0" xfId="2" applyNumberFormat="1" applyFont="1" applyFill="1" applyAlignment="1">
      <alignment horizontal="center"/>
    </xf>
    <xf numFmtId="0" fontId="43" fillId="4" borderId="0" xfId="0" applyFont="1" applyFill="1"/>
    <xf numFmtId="14" fontId="0" fillId="4" borderId="0" xfId="0" applyNumberFormat="1" applyFill="1"/>
    <xf numFmtId="0" fontId="52" fillId="4" borderId="0" xfId="0" applyNumberFormat="1" applyFont="1" applyFill="1" applyAlignment="1">
      <alignment horizontal="center"/>
    </xf>
    <xf numFmtId="14" fontId="0" fillId="13" borderId="0" xfId="4" applyNumberFormat="1" applyFont="1" applyFill="1" applyAlignment="1">
      <alignment horizontal="left"/>
    </xf>
    <xf numFmtId="4" fontId="0" fillId="13" borderId="0" xfId="0" applyNumberFormat="1" applyFill="1"/>
    <xf numFmtId="4" fontId="25" fillId="13" borderId="0" xfId="0" applyNumberFormat="1" applyFont="1" applyFill="1" applyAlignment="1">
      <alignment horizontal="center"/>
    </xf>
    <xf numFmtId="0" fontId="0" fillId="13" borderId="0" xfId="0" applyNumberFormat="1" applyFill="1" applyAlignment="1">
      <alignment horizontal="center"/>
    </xf>
    <xf numFmtId="0" fontId="24" fillId="13" borderId="0" xfId="2" applyNumberFormat="1" applyFont="1" applyFill="1" applyAlignment="1">
      <alignment horizontal="center"/>
    </xf>
    <xf numFmtId="2" fontId="24" fillId="13" borderId="0" xfId="2" applyNumberFormat="1" applyFont="1" applyFill="1" applyAlignment="1">
      <alignment horizontal="center"/>
    </xf>
    <xf numFmtId="0" fontId="21" fillId="13" borderId="0" xfId="4" applyFont="1" applyFill="1"/>
    <xf numFmtId="4" fontId="0" fillId="15" borderId="0" xfId="0" applyNumberFormat="1" applyFill="1" applyAlignment="1">
      <alignment horizontal="center"/>
    </xf>
    <xf numFmtId="0" fontId="38" fillId="15" borderId="0" xfId="0" applyFont="1" applyFill="1" applyAlignment="1">
      <alignment horizontal="center"/>
    </xf>
    <xf numFmtId="0" fontId="25" fillId="15" borderId="0" xfId="4" applyFont="1" applyFill="1" applyAlignment="1">
      <alignment horizontal="center"/>
    </xf>
    <xf numFmtId="2" fontId="39" fillId="15" borderId="0" xfId="4" applyNumberFormat="1" applyFont="1" applyFill="1"/>
    <xf numFmtId="0" fontId="38" fillId="15" borderId="0" xfId="4" applyFont="1" applyFill="1"/>
    <xf numFmtId="3" fontId="25" fillId="15" borderId="0" xfId="4" applyNumberFormat="1" applyFont="1" applyFill="1" applyAlignment="1">
      <alignment horizontal="center"/>
    </xf>
    <xf numFmtId="164" fontId="38" fillId="15" borderId="0" xfId="0" applyNumberFormat="1" applyFont="1" applyFill="1" applyAlignment="1">
      <alignment horizontal="center"/>
    </xf>
    <xf numFmtId="2" fontId="39" fillId="2" borderId="0" xfId="0" applyNumberFormat="1" applyFont="1" applyFill="1"/>
    <xf numFmtId="2" fontId="0" fillId="2" borderId="0" xfId="0" applyNumberFormat="1" applyFill="1"/>
    <xf numFmtId="0" fontId="1" fillId="4" borderId="0" xfId="0" applyFont="1" applyFill="1"/>
    <xf numFmtId="164" fontId="37" fillId="9" borderId="0" xfId="0" applyNumberFormat="1" applyFont="1" applyFill="1" applyAlignment="1">
      <alignment horizontal="center"/>
    </xf>
    <xf numFmtId="164" fontId="53" fillId="9" borderId="0" xfId="0" applyNumberFormat="1" applyFont="1" applyFill="1" applyAlignment="1">
      <alignment horizontal="center"/>
    </xf>
    <xf numFmtId="0" fontId="1" fillId="9" borderId="0" xfId="4" applyFont="1" applyFill="1" applyAlignment="1">
      <alignment horizontal="center"/>
    </xf>
    <xf numFmtId="3" fontId="1" fillId="9" borderId="0" xfId="4" applyNumberFormat="1" applyFont="1" applyFill="1" applyAlignment="1">
      <alignment horizontal="center"/>
    </xf>
    <xf numFmtId="14" fontId="32" fillId="9" borderId="0" xfId="4" applyNumberFormat="1" applyFill="1" applyAlignment="1">
      <alignment horizontal="center"/>
    </xf>
    <xf numFmtId="14" fontId="25" fillId="15" borderId="0" xfId="4" applyNumberFormat="1" applyFont="1" applyFill="1" applyAlignment="1">
      <alignment horizontal="center"/>
    </xf>
    <xf numFmtId="14" fontId="32" fillId="13" borderId="0" xfId="4" applyNumberFormat="1" applyFill="1" applyAlignment="1">
      <alignment horizontal="center"/>
    </xf>
    <xf numFmtId="14" fontId="32" fillId="0" borderId="0" xfId="4" applyNumberFormat="1" applyFill="1" applyAlignment="1">
      <alignment horizontal="center"/>
    </xf>
    <xf numFmtId="2" fontId="1" fillId="9" borderId="0" xfId="4" applyNumberFormat="1" applyFont="1" applyFill="1" applyAlignment="1">
      <alignment horizontal="center"/>
    </xf>
    <xf numFmtId="0" fontId="1" fillId="9" borderId="0" xfId="2" applyNumberFormat="1" applyFont="1" applyFill="1" applyAlignment="1">
      <alignment horizontal="center"/>
    </xf>
    <xf numFmtId="10" fontId="0" fillId="15" borderId="0" xfId="2" applyNumberFormat="1" applyFont="1" applyFill="1" applyAlignment="1">
      <alignment horizontal="center"/>
    </xf>
    <xf numFmtId="2" fontId="32" fillId="9" borderId="0" xfId="4" applyNumberFormat="1" applyFill="1" applyAlignment="1">
      <alignment horizontal="center"/>
    </xf>
    <xf numFmtId="4" fontId="25" fillId="0" borderId="0" xfId="0" applyNumberFormat="1" applyFont="1" applyFill="1"/>
    <xf numFmtId="2" fontId="25" fillId="2" borderId="0" xfId="0" applyNumberFormat="1" applyFont="1" applyFill="1" applyAlignment="1">
      <alignment horizontal="center"/>
    </xf>
    <xf numFmtId="2" fontId="44" fillId="2" borderId="0" xfId="0" applyNumberFormat="1" applyFont="1" applyFill="1" applyAlignment="1">
      <alignment horizontal="center"/>
    </xf>
    <xf numFmtId="2" fontId="44" fillId="11" borderId="0" xfId="0" applyNumberFormat="1" applyFont="1" applyFill="1" applyAlignment="1">
      <alignment horizontal="center"/>
    </xf>
    <xf numFmtId="2" fontId="25" fillId="15" borderId="0" xfId="4" applyNumberFormat="1" applyFont="1" applyFill="1" applyAlignment="1">
      <alignment horizontal="center"/>
    </xf>
    <xf numFmtId="2" fontId="32" fillId="13" borderId="0" xfId="4" applyNumberFormat="1" applyFill="1" applyAlignment="1">
      <alignment horizontal="center"/>
    </xf>
    <xf numFmtId="2" fontId="32" fillId="0" borderId="0" xfId="4" applyNumberFormat="1" applyFill="1" applyAlignment="1">
      <alignment horizontal="center"/>
    </xf>
    <xf numFmtId="0" fontId="35" fillId="0" borderId="0" xfId="0" applyFont="1" applyAlignment="1">
      <alignment horizontal="center" vertical="center"/>
    </xf>
    <xf numFmtId="0" fontId="0" fillId="0" borderId="0" xfId="0" applyAlignment="1">
      <alignment horizontal="center" vertical="center"/>
    </xf>
    <xf numFmtId="0" fontId="34" fillId="0" borderId="0" xfId="0" applyFont="1" applyAlignment="1">
      <alignment horizontal="center" vertical="center"/>
    </xf>
    <xf numFmtId="0" fontId="34" fillId="0" borderId="1" xfId="0" applyFont="1" applyBorder="1" applyAlignment="1">
      <alignment horizontal="center" vertical="center"/>
    </xf>
    <xf numFmtId="43" fontId="34" fillId="0" borderId="0" xfId="3" applyFont="1" applyBorder="1" applyAlignment="1">
      <alignment horizontal="center" vertical="center"/>
    </xf>
    <xf numFmtId="43" fontId="34" fillId="0" borderId="1" xfId="3" applyFont="1" applyBorder="1" applyAlignment="1">
      <alignment horizontal="center" vertical="center"/>
    </xf>
    <xf numFmtId="10" fontId="34" fillId="0" borderId="0" xfId="0" applyNumberFormat="1" applyFont="1" applyAlignment="1">
      <alignment horizontal="center" vertical="center"/>
    </xf>
    <xf numFmtId="10" fontId="34" fillId="0" borderId="1" xfId="0" applyNumberFormat="1" applyFont="1" applyBorder="1" applyAlignment="1">
      <alignment horizontal="center" vertical="center"/>
    </xf>
    <xf numFmtId="0" fontId="34" fillId="0" borderId="0" xfId="0" applyFont="1" applyAlignment="1">
      <alignment horizontal="left" vertical="center"/>
    </xf>
    <xf numFmtId="0" fontId="34" fillId="0" borderId="1" xfId="0" applyFont="1" applyBorder="1" applyAlignment="1">
      <alignment horizontal="left" vertical="center"/>
    </xf>
    <xf numFmtId="165" fontId="34" fillId="0" borderId="0" xfId="0" applyNumberFormat="1" applyFont="1" applyAlignment="1">
      <alignment horizontal="center" vertical="center"/>
    </xf>
    <xf numFmtId="165" fontId="34" fillId="0" borderId="1" xfId="0" applyNumberFormat="1" applyFont="1" applyBorder="1" applyAlignment="1">
      <alignment horizontal="center" vertical="center"/>
    </xf>
    <xf numFmtId="167" fontId="0" fillId="0" borderId="0" xfId="0" applyNumberFormat="1" applyAlignment="1">
      <alignment horizontal="left"/>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19">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e">
        <v>#N/A</v>
        <stp/>
        <stp>BDP|14961114632968004436</stp>
        <tr r="C35" s="4"/>
      </tp>
      <tp t="e">
        <v>#N/A</v>
        <stp/>
        <stp>BDP|10262520061638895132</stp>
        <tr r="I7" s="4"/>
      </tp>
      <tp t="e">
        <v>#N/A</v>
        <stp/>
        <stp>BDP|12134297494341899294</stp>
        <tr r="Y7" s="23"/>
      </tp>
      <tp t="e">
        <v>#N/A</v>
        <stp/>
        <stp>BDP|10023381377726016806</stp>
        <tr r="I4" s="4"/>
      </tp>
      <tp t="e">
        <v>#N/A</v>
        <stp/>
        <stp>BDP|14560468550169911649</stp>
        <tr r="I27" s="4"/>
      </tp>
      <tp t="e">
        <v>#N/A</v>
        <stp/>
        <stp>BDP|13947519691835141080</stp>
        <tr r="S7" s="23"/>
      </tp>
      <tp t="e">
        <v>#N/A</v>
        <stp/>
        <stp>BDP|16116934142481516069</stp>
        <tr r="AJ11" s="23"/>
      </tp>
      <tp t="e">
        <v>#N/A</v>
        <stp/>
        <stp>BDP|15693475503428961387</stp>
        <tr r="C4" s="4"/>
      </tp>
      <tp t="e">
        <v>#N/A</v>
        <stp/>
        <stp>BDP|14184535627869706003</stp>
        <tr r="Y2" s="23"/>
      </tp>
      <tp t="e">
        <v>#N/A</v>
        <stp/>
        <stp>BDP|15010593503983366858</stp>
        <tr r="AL3" s="23"/>
      </tp>
      <tp t="e">
        <v>#N/A</v>
        <stp/>
        <stp>BDP|10574987038737145677</stp>
        <tr r="X23" s="23"/>
        <tr r="X24" s="23"/>
        <tr r="X25" s="23"/>
      </tp>
      <tp t="e">
        <v>#N/A</v>
        <stp/>
        <stp>BDP|15294539785383761061</stp>
        <tr r="S3" s="23"/>
      </tp>
      <tp t="e">
        <v>#N/A</v>
        <stp/>
        <stp>BDP|11570349481175435418</stp>
        <tr r="X21" s="23"/>
      </tp>
      <tp t="e">
        <v>#N/A</v>
        <stp/>
        <stp>BDP|17417020704949044558</stp>
        <tr r="AL16" s="23"/>
      </tp>
      <tp t="s">
        <v>#N/A Requesting Data...1483427892</v>
        <stp/>
        <stp>BDH|11325773397731855544</stp>
        <tr r="C2" s="43"/>
      </tp>
      <tp t="e">
        <v>#N/A</v>
        <stp/>
        <stp>BDP|17122124394927839074</stp>
        <tr r="I35" s="4"/>
      </tp>
      <tp t="e">
        <v>#N/A</v>
        <stp/>
        <stp>BDP|10684849418118026923</stp>
        <tr r="M4" s="23"/>
      </tp>
      <tp t="e">
        <v>#N/A</v>
        <stp/>
        <stp>BDP|17569677018169590133</stp>
        <tr r="C5" s="4"/>
      </tp>
      <tp t="e">
        <v>#N/A</v>
        <stp/>
        <stp>BDP|11928053159824565824</stp>
        <tr r="S19" s="23"/>
      </tp>
      <tp t="e">
        <v>#N/A</v>
        <stp/>
        <stp>BDP|17632265285593335604</stp>
        <tr r="S20" s="23"/>
      </tp>
      <tp t="s">
        <v>#N/A Requesting Data...1981315514</v>
        <stp/>
        <stp>BDH|17697365131119071699</stp>
        <tr r="R2" s="41"/>
      </tp>
      <tp t="e">
        <v>#N/A</v>
        <stp/>
        <stp>BDP|16112788416441751802</stp>
        <tr r="AK10" s="23"/>
      </tp>
      <tp t="e">
        <v>#N/A</v>
        <stp/>
        <stp>BDP|11316539219225429971</stp>
        <tr r="M22" s="4"/>
      </tp>
      <tp t="e">
        <v>#N/A</v>
        <stp/>
        <stp>BDP|13644928927078680971</stp>
        <tr r="I16" s="4"/>
      </tp>
      <tp t="e">
        <v>#N/A</v>
        <stp/>
        <stp>BDP|14134313481293135542</stp>
        <tr r="Y6" s="23"/>
      </tp>
      <tp t="e">
        <v>#N/A</v>
        <stp/>
        <stp>BDP|14031903453057655616</stp>
        <tr r="C28" s="4"/>
      </tp>
      <tp t="e">
        <v>#N/A</v>
        <stp/>
        <stp>BDP|12325771976928070353</stp>
        <tr r="AM4" s="23"/>
      </tp>
      <tp t="e">
        <v>#N/A</v>
        <stp/>
        <stp>BDP|10928719803449194027</stp>
        <tr r="AJ5" s="23"/>
      </tp>
      <tp t="e">
        <v>#N/A</v>
        <stp/>
        <stp>BDP|11181787977958489729</stp>
        <tr r="C3" s="4"/>
      </tp>
      <tp t="e">
        <v>#N/A</v>
        <stp/>
        <stp>BDP|13898246287300798742</stp>
        <tr r="M3" s="4"/>
      </tp>
      <tp t="e">
        <v>#N/A</v>
        <stp/>
        <stp>BDP|16911336546699028677</stp>
        <tr r="AM12" s="23"/>
        <tr r="AM13" s="23"/>
      </tp>
      <tp t="e">
        <v>#N/A</v>
        <stp/>
        <stp>BDP|15928966263206430229</stp>
        <tr r="M3" s="23"/>
      </tp>
      <tp t="e">
        <v>#N/A</v>
        <stp/>
        <stp>BDP|11256173765939914144</stp>
        <tr r="B15" s="23"/>
      </tp>
      <tp t="e">
        <v>#N/A</v>
        <stp/>
        <stp>BDP|17696966774325959211</stp>
        <tr r="X4" s="23"/>
      </tp>
      <tp t="e">
        <v>#N/A</v>
        <stp/>
        <stp>BDP|16426863604891032191</stp>
        <tr r="C30" s="4"/>
      </tp>
      <tp t="e">
        <v>#N/A</v>
        <stp/>
        <stp>BDP|11146723062338185621</stp>
        <tr r="S17" s="23"/>
      </tp>
      <tp t="e">
        <v>#N/A</v>
        <stp/>
        <stp>BDP|15873308514939029153</stp>
        <tr r="AL15" s="23"/>
      </tp>
      <tp t="e">
        <v>#N/A</v>
        <stp/>
        <stp>BDP|17186305615073883972</stp>
        <tr r="J17" s="23"/>
      </tp>
      <tp t="e">
        <v>#N/A</v>
        <stp/>
        <stp>BDP|10234886125292118723</stp>
        <tr r="C8" s="4"/>
      </tp>
      <tp t="e">
        <v>#N/A</v>
        <stp/>
        <stp>BDP|13235865040045491507</stp>
        <tr r="B18" s="23"/>
      </tp>
      <tp t="e">
        <v>#N/A</v>
        <stp/>
        <stp>BDP|10196863120844493101</stp>
        <tr r="AJ19" s="23"/>
      </tp>
      <tp t="e">
        <v>#N/A</v>
        <stp/>
        <stp>BDP|18247426544570739708</stp>
        <tr r="AL4" s="23"/>
      </tp>
      <tp t="e">
        <v>#N/A</v>
        <stp/>
        <stp>BDP|16781857257465097101</stp>
        <tr r="M6" s="23"/>
      </tp>
      <tp t="e">
        <v>#N/A</v>
        <stp/>
        <stp>BDP|15224213502460012841</stp>
        <tr r="C32" s="4"/>
      </tp>
      <tp t="e">
        <v>#N/A</v>
        <stp/>
        <stp>BDP|13341041747468365079</stp>
        <tr r="I15" s="4"/>
      </tp>
      <tp t="e">
        <v>#N/A</v>
        <stp/>
        <stp>BDP|15036397347806548801</stp>
        <tr r="X11" s="23"/>
      </tp>
      <tp t="e">
        <v>#N/A</v>
        <stp/>
        <stp>BDP|11725737269705717951</stp>
        <tr r="AL11" s="23"/>
      </tp>
      <tp t="e">
        <v>#N/A</v>
        <stp/>
        <stp>BDP|13693943563594827533</stp>
        <tr r="B21" s="23"/>
      </tp>
      <tp t="e">
        <v>#N/A</v>
        <stp/>
        <stp>BDP|15903597288054317118</stp>
        <tr r="C21" s="4"/>
      </tp>
      <tp t="e">
        <v>#N/A</v>
        <stp/>
        <stp>BDP|10670964890118361526</stp>
        <tr r="C22" s="4"/>
      </tp>
      <tp t="e">
        <v>#N/A</v>
        <stp/>
        <stp>BDP|18036346576324226523</stp>
        <tr r="B2" s="23"/>
      </tp>
      <tp t="e">
        <v>#N/A</v>
        <stp/>
        <stp>BDP|18416579714343074206</stp>
        <tr r="I34" s="4"/>
      </tp>
      <tp t="s">
        <v>#N/A Requesting Data...2314574638</v>
        <stp/>
        <stp>BDH|17613748098246620241</stp>
        <tr r="J2" s="41"/>
      </tp>
      <tp t="e">
        <v>#N/A</v>
        <stp/>
        <stp>BDP|17082992825917412916</stp>
        <tr r="X15" s="23"/>
      </tp>
      <tp t="e">
        <v>#N/A</v>
        <stp/>
        <stp>BDP|15642656151966931251</stp>
        <tr r="I13" s="4"/>
      </tp>
      <tp t="e">
        <v>#N/A</v>
        <stp/>
        <stp>BDP|16493688265034794009</stp>
        <tr r="C26" s="4"/>
      </tp>
      <tp t="e">
        <v>#N/A</v>
        <stp/>
        <stp>BDP|12254839202759748140</stp>
        <tr r="AL3" s="23"/>
      </tp>
      <tp t="e">
        <v>#N/A</v>
        <stp/>
        <stp>BDP|14652868731688575576</stp>
        <tr r="B17" s="23"/>
      </tp>
      <tp t="e">
        <v>#N/A</v>
        <stp/>
        <stp>BDP|12333951617660707847</stp>
        <tr r="C7" s="4"/>
      </tp>
      <tp t="s">
        <v>#N/A Requesting Data...513165630</v>
        <stp/>
        <stp>BDH|11358569618326246129</stp>
        <tr r="A2" s="43"/>
      </tp>
      <tp t="s">
        <v>#N/A Requesting Data...4213493436</v>
        <stp/>
        <stp>BDH|11320706155636963718</stp>
        <tr r="A2" s="42"/>
      </tp>
      <tp t="e">
        <v>#N/A</v>
        <stp/>
        <stp>BDP|14675241791769825503</stp>
        <tr r="I10" s="4"/>
      </tp>
      <tp t="e">
        <v>#N/A</v>
        <stp/>
        <stp>BDP|13585155503219419890</stp>
        <tr r="AJ15" s="23"/>
      </tp>
      <tp t="e">
        <v>#N/A</v>
        <stp/>
        <stp>BDP|16944786411641123202</stp>
        <tr r="C16" s="4"/>
      </tp>
      <tp t="e">
        <v>#N/A</v>
        <stp/>
        <stp>BDP|12059162096938090135</stp>
        <tr r="I17" s="4"/>
      </tp>
      <tp t="e">
        <v>#N/A</v>
        <stp/>
        <stp>BDP|17943083472810838396</stp>
        <tr r="I20" s="4"/>
      </tp>
      <tp t="e">
        <v>#N/A</v>
        <stp/>
        <stp>BDP|11705422002334101225</stp>
        <tr r="J23" s="23"/>
        <tr r="J24" s="23"/>
        <tr r="J25" s="23"/>
      </tp>
      <tp t="e">
        <v>#N/A</v>
        <stp/>
        <stp>BDP|10429291574616803075</stp>
        <tr r="M9" s="4"/>
      </tp>
      <tp t="s">
        <v>#N/A Requesting Data...607517569</v>
        <stp/>
        <stp>BDH|13291389010724336608</stp>
        <tr r="C2" s="42"/>
      </tp>
      <tp t="e">
        <v>#N/A</v>
        <stp/>
        <stp>BDP|15679033501370088584</stp>
        <tr r="AM10" s="23"/>
      </tp>
      <tp t="e">
        <v>#N/A</v>
        <stp/>
        <stp>BDP|16809310746926640774</stp>
        <tr r="B7" s="23"/>
      </tp>
      <tp t="e">
        <v>#N/A</v>
        <stp/>
        <stp>BDP|14659274051481976285</stp>
        <tr r="I24" s="4"/>
      </tp>
      <tp t="e">
        <v>#N/A</v>
        <stp/>
        <stp>BDP|17146268792454850896</stp>
        <tr r="M11" s="4"/>
      </tp>
      <tp t="e">
        <v>#N/A</v>
        <stp/>
        <stp>BDP|14482763524825428462</stp>
        <tr r="X5" s="23"/>
      </tp>
      <tp t="e">
        <v>#N/A</v>
        <stp/>
        <stp>BDP|14164952166299327397</stp>
        <tr r="B23" s="23"/>
      </tp>
      <tp t="e">
        <v>#N/A</v>
        <stp/>
        <stp>BDP|14152591019902839324</stp>
        <tr r="I14" s="4"/>
      </tp>
      <tp t="e">
        <v>#N/A</v>
        <stp/>
        <stp>BDP|10755429149808847999</stp>
        <tr r="S12" s="23"/>
        <tr r="S13" s="23"/>
        <tr r="S14" s="23"/>
      </tp>
      <tp t="e">
        <v>#N/A</v>
        <stp/>
        <stp>BDP|12666793100581077522</stp>
        <tr r="AK15" s="23"/>
      </tp>
      <tp t="e">
        <v>#N/A</v>
        <stp/>
        <stp>BDP|12068027225474124586</stp>
        <tr r="AL10" s="23"/>
      </tp>
      <tp t="e">
        <v>#N/A</v>
        <stp/>
        <stp>BDP|12586341660083209536</stp>
        <tr r="X10" s="23"/>
      </tp>
      <tp t="e">
        <v>#N/A</v>
        <stp/>
        <stp>BDP|13526828353188422737</stp>
        <tr r="X20" s="23"/>
      </tp>
      <tp t="e">
        <v>#N/A</v>
        <stp/>
        <stp>BDP|17303031768357326792</stp>
        <tr r="J18" s="23"/>
      </tp>
      <tp t="e">
        <v>#N/A</v>
        <stp/>
        <stp>BDP|16427387557605906473</stp>
        <tr r="AK17" s="23"/>
      </tp>
      <tp t="e">
        <v>#N/A</v>
        <stp/>
        <stp>BDP|11095217234565680467</stp>
        <tr r="M15" s="4"/>
      </tp>
      <tp t="e">
        <v>#N/A</v>
        <stp/>
        <stp>BDP|14130078267505734610</stp>
        <tr r="X7" s="23"/>
      </tp>
      <tp t="s">
        <v>#N/A Requesting Data...3885414463</v>
        <stp/>
        <stp>BDH|15725758679426414254</stp>
        <tr r="O2" s="42"/>
      </tp>
      <tp t="e">
        <v>#N/A</v>
        <stp/>
        <stp>BDP|17002171288941054954</stp>
        <tr r="AK12" s="23"/>
        <tr r="AK13" s="23"/>
      </tp>
      <tp t="e">
        <v>#N/A</v>
        <stp/>
        <stp>BDP|10971048132656186342</stp>
        <tr r="M5" s="23"/>
      </tp>
      <tp t="e">
        <v>#N/A</v>
        <stp/>
        <stp>BDP|11858761408433278398</stp>
        <tr r="AK7" s="23"/>
      </tp>
      <tp t="e">
        <v>#N/A</v>
        <stp/>
        <stp>BDP|17156090249207906256</stp>
        <tr r="I26" s="4"/>
      </tp>
      <tp t="e">
        <v>#N/A</v>
        <stp/>
        <stp>BDP|15496460766295180465</stp>
        <tr r="C14" s="4"/>
      </tp>
      <tp t="e">
        <v>#N/A</v>
        <stp/>
        <stp>BDP|16028825183275095566</stp>
        <tr r="AK2" s="23"/>
      </tp>
      <tp t="s">
        <v>#N/A Requesting Data...2871648716</v>
        <stp/>
        <stp>BDH|17288106953281590427</stp>
        <tr r="K2" s="42"/>
      </tp>
      <tp t="e">
        <v>#N/A</v>
        <stp/>
        <stp>BDP|14460888612989500345</stp>
        <tr r="AM3" s="23"/>
      </tp>
      <tp t="e">
        <v>#N/A</v>
        <stp/>
        <stp>BDP|12403851424746830931</stp>
        <tr r="I6" s="4"/>
      </tp>
      <tp t="e">
        <v>#N/A</v>
        <stp/>
        <stp>BDP|10475689608923097260</stp>
        <tr r="S22" s="23"/>
      </tp>
      <tp t="s">
        <v>#N/A Requesting Data...2050637979</v>
        <stp/>
        <stp>BDH|13847984408758609532</stp>
        <tr r="L2" s="41"/>
      </tp>
      <tp t="s">
        <v>#N/A Requesting Data...3499409779</v>
        <stp/>
        <stp>BDH|18322949808586056007</stp>
        <tr r="D2" s="41"/>
      </tp>
      <tp t="e">
        <v>#N/A</v>
        <stp/>
        <stp>BDP|11038007062703358082</stp>
        <tr r="AM11" s="23"/>
      </tp>
      <tp t="e">
        <v>#N/A</v>
        <stp/>
        <stp>BDP|13039794824055571772</stp>
        <tr r="I8" s="4"/>
      </tp>
      <tp t="e">
        <v>#N/A</v>
        <stp/>
        <stp>BDP|13541416802201964203</stp>
        <tr r="I31" s="4"/>
      </tp>
      <tp t="e">
        <v>#N/A</v>
        <stp/>
        <stp>BDP|12929365060125773693</stp>
        <tr r="I22" s="4"/>
      </tp>
      <tp t="e">
        <v>#N/A</v>
        <stp/>
        <stp>BDP|14571436704760714469</stp>
        <tr r="I33" s="4"/>
      </tp>
      <tp t="e">
        <v>#N/A</v>
        <stp/>
        <stp>BDP|13538606854720069467</stp>
        <tr r="M7" s="4"/>
      </tp>
      <tp t="e">
        <v>#N/A</v>
        <stp/>
        <stp>BDP|15720283106273765084</stp>
        <tr r="M14" s="4"/>
      </tp>
      <tp t="s">
        <v>#N/A Requesting Data...3670534725</v>
        <stp/>
        <stp>BDH|17976304934471144251</stp>
        <tr r="O2" s="41"/>
      </tp>
      <tp t="s">
        <v>#N/A Requesting Data...3728972616</v>
        <stp/>
        <stp>BDH|14095363864392986704</stp>
        <tr r="E2" s="41"/>
      </tp>
      <tp t="s">
        <v>#N/A Requesting Data...4031220019</v>
        <stp/>
        <stp>BDH|13097947731408857571</stp>
        <tr r="S2" s="42"/>
      </tp>
      <tp t="e">
        <v>#N/A</v>
        <stp/>
        <stp>BDP|17857046966936676214</stp>
        <tr r="C18" s="4"/>
      </tp>
      <tp t="e">
        <v>#N/A</v>
        <stp/>
        <stp>BDP|15369573210045765122</stp>
        <tr r="I3" s="4"/>
      </tp>
      <tp t="e">
        <v>#N/A</v>
        <stp/>
        <stp>BDP|15087651850946790523</stp>
        <tr r="I18" s="4"/>
      </tp>
      <tp t="e">
        <v>#N/A</v>
        <stp/>
        <stp>BDP|12215212083759292408</stp>
        <tr r="AL16" s="23"/>
      </tp>
      <tp t="e">
        <v>#N/A</v>
        <stp/>
        <stp>BDP|15803697554256555565</stp>
        <tr r="B3" s="23"/>
      </tp>
      <tp t="s">
        <v>#N/A Requesting Data...2598292335</v>
        <stp/>
        <stp>BDH|12695856139929307590</stp>
        <tr r="G2" s="41"/>
      </tp>
      <tp t="s">
        <v>#N/A Requesting Data...635197019</v>
        <stp/>
        <stp>BDH|14731368955580401729</stp>
        <tr r="S2" s="41"/>
      </tp>
      <tp t="s">
        <v>#N/A Requesting Data...2753129377</v>
        <stp/>
        <stp>BDH|15658462674624761773</stp>
        <tr r="I2" s="42"/>
      </tp>
    </main>
    <main first="bofaddin.rtdserver">
      <tp t="e">
        <v>#N/A</v>
        <stp/>
        <stp>BDP|3932833410537706170</stp>
        <tr r="I9" s="4"/>
      </tp>
      <tp t="s">
        <v>#N/A Requesting Data...2225559903</v>
        <stp/>
        <stp>BDH|1951893229235300264</stp>
        <tr r="Q2" s="42"/>
      </tp>
      <tp t="e">
        <v>#N/A</v>
        <stp/>
        <stp>BDP|9303561570080173767</stp>
        <tr r="AL5" s="23"/>
      </tp>
      <tp t="e">
        <v>#N/A</v>
        <stp/>
        <stp>BDP|9234325000185230332</stp>
        <tr r="C24" s="4"/>
      </tp>
      <tp t="e">
        <v>#N/A</v>
        <stp/>
        <stp>BDP|1228991366414778729</stp>
        <tr r="C6" s="4"/>
      </tp>
      <tp t="s">
        <v>#N/A Requesting Data...3657199840</v>
        <stp/>
        <stp>BDH|9366042907755045192</stp>
        <tr r="C2" s="41"/>
      </tp>
      <tp t="e">
        <v>#N/A</v>
        <stp/>
        <stp>BDP|9064014884388944428</stp>
        <tr r="C17" s="4"/>
      </tp>
      <tp t="e">
        <v>#N/A</v>
        <stp/>
        <stp>BDP|1577213379038935144</stp>
        <tr r="X3" s="23"/>
      </tp>
      <tp t="e">
        <v>#N/A</v>
        <stp/>
        <stp>BDP|5824340431331816940</stp>
        <tr r="S10" s="23"/>
      </tp>
      <tp t="e">
        <v>#N/A</v>
        <stp/>
        <stp>BDP|4308716993144270323</stp>
        <tr r="B16" s="23"/>
      </tp>
      <tp t="e">
        <v>#N/A</v>
        <stp/>
        <stp>BDP|4042570187295102104</stp>
        <tr r="J22" s="23"/>
      </tp>
      <tp t="e">
        <v>#N/A</v>
        <stp/>
        <stp>BDP|6013605140930681928</stp>
        <tr r="AM5" s="23"/>
      </tp>
      <tp t="e">
        <v>#N/A</v>
        <stp/>
        <stp>BDP|5893553125419419575</stp>
        <tr r="C23" s="4"/>
      </tp>
      <tp t="e">
        <v>#N/A</v>
        <stp/>
        <stp>BDP|9829705635995703635</stp>
        <tr r="C27" s="4"/>
      </tp>
      <tp t="e">
        <v>#N/A</v>
        <stp/>
        <stp>BDP|1930133090791511668</stp>
        <tr r="AJ12" s="23"/>
        <tr r="AJ13" s="23"/>
      </tp>
      <tp t="e">
        <v>#N/A</v>
        <stp/>
        <stp>BDP|3600755198957791423</stp>
        <tr r="C12" s="4"/>
      </tp>
      <tp t="e">
        <v>#N/A</v>
        <stp/>
        <stp>BDP|9881075535250410430</stp>
        <tr r="C11" s="4"/>
      </tp>
      <tp t="e">
        <v>#N/A</v>
        <stp/>
        <stp>BDP|3028153464983471972</stp>
        <tr r="C9" s="4"/>
      </tp>
      <tp t="s">
        <v>#N/A Requesting Data...1893753307</v>
        <stp/>
        <stp>BDH|4575880492742405984</stp>
        <tr r="U2" s="41"/>
      </tp>
      <tp t="e">
        <v>#N/A</v>
        <stp/>
        <stp>BDP|9372264810113700726</stp>
        <tr r="Y3" s="23"/>
      </tp>
      <tp t="e">
        <v>#N/A</v>
        <stp/>
        <stp>BDP|3283988564837872513</stp>
        <tr r="C25" s="4"/>
      </tp>
      <tp t="s">
        <v>#N/A Requesting Data...2149299335</v>
        <stp/>
        <stp>BDH|4461482099134347311</stp>
        <tr r="H2" s="42"/>
      </tp>
      <tp t="e">
        <v>#N/A</v>
        <stp/>
        <stp>BDP|2158009914089622475</stp>
        <tr r="AK16" s="23"/>
      </tp>
      <tp t="e">
        <v>#N/A</v>
        <stp/>
        <stp>BDP|9080047601032528542</stp>
        <tr r="M23" s="4"/>
      </tp>
      <tp t="e">
        <v>#N/A</v>
        <stp/>
        <stp>BDP|2458335876571332899</stp>
        <tr r="AK3" s="23"/>
      </tp>
      <tp t="s">
        <v>#N/A Requesting Data...2426521142</v>
        <stp/>
        <stp>BDH|9712605651244030148</stp>
        <tr r="D2" s="43"/>
      </tp>
      <tp t="e">
        <v>#N/A</v>
        <stp/>
        <stp>BDP|8495165717813040460</stp>
        <tr r="AJ21" s="23"/>
      </tp>
      <tp t="e">
        <v>#N/A</v>
        <stp/>
        <stp>BDP|7467107440899088448</stp>
        <tr r="C10" s="4"/>
      </tp>
      <tp t="e">
        <v>#N/A</v>
        <stp/>
        <stp>BDP|1226152690706411050</stp>
        <tr r="AL11" s="23"/>
      </tp>
      <tp t="e">
        <v>#N/A</v>
        <stp/>
        <stp>BDP|2130889054024945360</stp>
        <tr r="I21" s="4"/>
      </tp>
      <tp t="e">
        <v>#N/A</v>
        <stp/>
        <stp>BDP|2927293155024131960</stp>
        <tr r="M7" s="23"/>
      </tp>
      <tp t="e">
        <v>#N/A</v>
        <stp/>
        <stp>BDP|9383281948241306645</stp>
        <tr r="M25" s="4"/>
      </tp>
      <tp t="e">
        <v>#N/A</v>
        <stp/>
        <stp>BDP|5584100136147758995</stp>
        <tr r="AL12" s="23"/>
        <tr r="AL13" s="23"/>
      </tp>
      <tp t="e">
        <v>#N/A</v>
        <stp/>
        <stp>BDP|6665899614890097665</stp>
        <tr r="B22" s="23"/>
      </tp>
      <tp t="e">
        <v>#N/A</v>
        <stp/>
        <stp>BDP|6560099609608238754</stp>
        <tr r="M6" s="4"/>
      </tp>
      <tp t="s">
        <v>#N/A Requesting Data...1130865340</v>
        <stp/>
        <stp>BDH|6103152656708321336</stp>
        <tr r="G2" s="43"/>
      </tp>
      <tp t="e">
        <v>#N/A</v>
        <stp/>
        <stp>BDP|1143418862238242263</stp>
        <tr r="AM16" s="23"/>
      </tp>
      <tp t="e">
        <v>#N/A</v>
        <stp/>
        <stp>BDP|7536027870481078816</stp>
        <tr r="M8" s="4"/>
      </tp>
      <tp t="e">
        <v>#N/A</v>
        <stp/>
        <stp>BDP|6306886325096520009</stp>
        <tr r="I25" s="4"/>
      </tp>
      <tp t="e">
        <v>#N/A</v>
        <stp/>
        <stp>BDP|6488914245957400695</stp>
        <tr r="C29" s="4"/>
      </tp>
      <tp t="s">
        <v>#N/A Requesting Data...4265414229</v>
        <stp/>
        <stp>BDH|1369995069351923588</stp>
        <tr r="N2" s="41"/>
      </tp>
      <tp t="e">
        <v>#N/A</v>
        <stp/>
        <stp>BDP|6403771474819378541</stp>
        <tr r="I12" s="4"/>
      </tp>
      <tp t="e">
        <v>#N/A</v>
        <stp/>
        <stp>BDP|3564682182794626391</stp>
        <tr r="M27" s="4"/>
      </tp>
      <tp t="e">
        <v>#N/A</v>
        <stp/>
        <stp>BDP|9049066006157770463</stp>
        <tr r="J19" s="23"/>
      </tp>
      <tp t="s">
        <v>#N/A Requesting Data...2404120186</v>
        <stp/>
        <stp>BDH|1801645276783313981</stp>
        <tr r="F2" s="42"/>
      </tp>
      <tp t="e">
        <v>#N/A</v>
        <stp/>
        <stp>BDP|5644558592914624709</stp>
        <tr r="X12" s="23"/>
      </tp>
      <tp t="s">
        <v>#N/A Requesting Data...2766118999</v>
        <stp/>
        <stp>BDH|9444265771316303071</stp>
        <tr r="N2" s="42"/>
      </tp>
      <tp t="e">
        <v>#N/A</v>
        <stp/>
        <stp>BDP|8924190189463030916</stp>
        <tr r="B20" s="23"/>
      </tp>
      <tp t="e">
        <v>#N/A</v>
        <stp/>
        <stp>BDP|6987467320142537953</stp>
        <tr r="M26" s="4"/>
      </tp>
      <tp t="e">
        <v>#N/A</v>
        <stp/>
        <stp>BDP|9624404748343915185</stp>
        <tr r="C20" s="4"/>
      </tp>
      <tp t="e">
        <v>#N/A</v>
        <stp/>
        <stp>BDP|9695481288766413814</stp>
        <tr r="M20" s="4"/>
      </tp>
      <tp t="e">
        <v>#N/A</v>
        <stp/>
        <stp>BDP|8668820735211210931</stp>
        <tr r="I23" s="4"/>
      </tp>
      <tp t="s">
        <v>#N/A Requesting Data...856661136</v>
        <stp/>
        <stp>BDH|1396423986385425336</stp>
        <tr r="A2" s="41"/>
      </tp>
      <tp t="e">
        <v>#N/A</v>
        <stp/>
        <stp>BDP|8275357227362794010</stp>
        <tr r="AM15" s="23"/>
      </tp>
      <tp t="e">
        <v>#N/A</v>
        <stp/>
        <stp>BDP|7803320853398961244</stp>
        <tr r="AK6" s="23"/>
      </tp>
      <tp t="s">
        <v>#N/A Requesting Data...3861588286</v>
        <stp/>
        <stp>BDH|7570831447817474711</stp>
        <tr r="L2" s="42"/>
      </tp>
      <tp t="e">
        <v>#N/A</v>
        <stp/>
        <stp>BDP|9245962970709551544</stp>
        <tr r="S21" s="23"/>
      </tp>
      <tp t="s">
        <v>#N/A Requesting Data...2366472471</v>
        <stp/>
        <stp>BDH|2247665103797154834</stp>
        <tr r="R2" s="42"/>
      </tp>
      <tp t="s">
        <v>#N/A Requesting Data...1085976496</v>
        <stp/>
        <stp>BDH|6409202932525070651</stp>
        <tr r="D2" s="42"/>
      </tp>
      <tp t="s">
        <v>#N/A Requesting Data...757117782</v>
        <stp/>
        <stp>BDH|6490657902181164532</stp>
        <tr r="M2" s="41"/>
      </tp>
      <tp t="e">
        <v>#N/A</v>
        <stp/>
        <stp>BDP|3611145711446265175</stp>
        <tr r="B19" s="23"/>
      </tp>
      <tp t="e">
        <v>#N/A</v>
        <stp/>
        <stp>BDP|3205587303860434284</stp>
        <tr r="AJ18" s="23"/>
      </tp>
      <tp t="e">
        <v>#N/A</v>
        <stp/>
        <stp>BDP|2144931281470514730</stp>
        <tr r="M12" s="4"/>
      </tp>
      <tp t="e">
        <v>#N/A</v>
        <stp/>
        <stp>BDP|7914615560347757555</stp>
        <tr r="M29" s="4"/>
      </tp>
      <tp t="e">
        <v>#N/A</v>
        <stp/>
        <stp>BDP|3667777724136878562</stp>
        <tr r="AL7" s="23"/>
      </tp>
      <tp t="e">
        <v>#N/A</v>
        <stp/>
        <stp>BDP|8904797648666563842</stp>
        <tr r="S16" s="23"/>
      </tp>
      <tp t="e">
        <v>#N/A</v>
        <stp/>
        <stp>BDP|7662380925481720222</stp>
        <tr r="AM7" s="23"/>
      </tp>
      <tp t="e">
        <v>#N/A</v>
        <stp/>
        <stp>BDP|6620705429636761078</stp>
        <tr r="I29" s="4"/>
      </tp>
      <tp t="e">
        <v>#N/A</v>
        <stp/>
        <stp>BDP|3289654604481788180</stp>
        <tr r="AL5" s="23"/>
      </tp>
      <tp t="e">
        <v>#N/A</v>
        <stp/>
        <stp>BDP|3276010522175082112</stp>
        <tr r="I19" s="4"/>
        <tr r="I36" s="4"/>
      </tp>
      <tp t="e">
        <v>#N/A</v>
        <stp/>
        <stp>BDP|7126419820140662469</stp>
        <tr r="AJ17" s="23"/>
      </tp>
      <tp t="e">
        <v>#N/A</v>
        <stp/>
        <stp>BDP|6844616879312380045</stp>
        <tr r="AL10" s="23"/>
      </tp>
      <tp t="e">
        <v>#N/A</v>
        <stp/>
        <stp>BDP|8518343883545063350</stp>
        <tr r="B4" s="23"/>
      </tp>
      <tp t="e">
        <v>#N/A</v>
        <stp/>
        <stp>BDP|6954157234251017332</stp>
        <tr r="I28" s="4"/>
      </tp>
      <tp t="e">
        <v>#N/A</v>
        <stp/>
        <stp>BDP|6727755913036133081</stp>
        <tr r="M18" s="4"/>
      </tp>
      <tp t="e">
        <v>#N/A</v>
        <stp/>
        <stp>BDP|4368510047916882548</stp>
        <tr r="Y5" s="23"/>
      </tp>
      <tp t="e">
        <v>#N/A</v>
        <stp/>
        <stp>BDP|6806320595328100211</stp>
        <tr r="M5" s="4"/>
      </tp>
      <tp t="s">
        <v>#N/A Requesting Data...1891335182</v>
        <stp/>
        <stp>BDH|4990819253479102659</stp>
        <tr r="P2" s="42"/>
      </tp>
      <tp t="s">
        <v>#N/A Requesting Data...2214411068</v>
        <stp/>
        <stp>BDH|2055717773950906460</stp>
        <tr r="I2" s="43"/>
      </tp>
      <tp t="e">
        <v>#N/A</v>
        <stp/>
        <stp>BDP|2549252440040329204</stp>
        <tr r="AK4" s="23"/>
      </tp>
      <tp t="e">
        <v>#N/A</v>
        <stp/>
        <stp>BDP|2692999117825898965</stp>
        <tr r="B11" s="23"/>
      </tp>
      <tp t="e">
        <v>#N/A</v>
        <stp/>
        <stp>BDP|7444215956964993308</stp>
        <tr r="S15" s="23"/>
      </tp>
      <tp t="e">
        <v>#N/A</v>
        <stp/>
        <stp>BDP|5846298235793568096</stp>
        <tr r="M10" s="4"/>
      </tp>
      <tp t="e">
        <v>#N/A</v>
        <stp/>
        <stp>BDP|4534637956665870503</stp>
        <tr r="M17" s="4"/>
      </tp>
      <tp t="e">
        <v>#N/A</v>
        <stp/>
        <stp>BDP|3371787870987631342</stp>
        <tr r="AL4" s="23"/>
      </tp>
      <tp t="e">
        <v>#N/A</v>
        <stp/>
        <stp>BDP|4007522067772294294</stp>
        <tr r="AL7" s="23"/>
      </tp>
      <tp t="s">
        <v>#N/A Requesting Data...2775283280</v>
        <stp/>
        <stp>BDH|3660920190040773443</stp>
        <tr r="E2" s="43"/>
      </tp>
      <tp t="e">
        <v>#N/A</v>
        <stp/>
        <stp>BDP|9831814725894893012</stp>
        <tr r="AK11" s="23"/>
      </tp>
      <tp t="e">
        <v>#N/A</v>
        <stp/>
        <stp>BDP|4897117645397105677</stp>
        <tr r="AJ20" s="23"/>
      </tp>
      <tp t="e">
        <v>#N/A</v>
        <stp/>
        <stp>BDP|8817410318015988830</stp>
        <tr r="X22" s="23"/>
      </tp>
      <tp t="e">
        <v>#N/A</v>
        <stp/>
        <stp>BDP|9959926338366463585</stp>
        <tr r="B5" s="23"/>
      </tp>
      <tp t="e">
        <v>#N/A</v>
        <stp/>
        <stp>BDP|3843183538205407419</stp>
        <tr r="S11" s="23"/>
      </tp>
      <tp t="e">
        <v>#N/A</v>
        <stp/>
        <stp>BDP|1222747366758152838</stp>
        <tr r="AJ3" s="23"/>
      </tp>
      <tp t="e">
        <v>#N/A</v>
        <stp/>
        <stp>BDP|4740640074090397568</stp>
        <tr r="AK5" s="23"/>
      </tp>
      <tp t="e">
        <v>#N/A</v>
        <stp/>
        <stp>BDP|2177977472355035973</stp>
        <tr r="AJ4" s="23"/>
      </tp>
      <tp t="e">
        <v>#N/A</v>
        <stp/>
        <stp>BDP|3487274233337650572</stp>
        <tr r="X16" s="23"/>
      </tp>
      <tp t="s">
        <v>#N/A Requesting Data...1402042972</v>
        <stp/>
        <stp>BDH|1420263123975067409</stp>
        <tr r="P2" s="41"/>
      </tp>
      <tp t="s">
        <v>#N/A Requesting Data...3706720420</v>
        <stp/>
        <stp>BDH|2698053422290242023</stp>
        <tr r="T2" s="42"/>
      </tp>
      <tp t="e">
        <v>#N/A</v>
        <stp/>
        <stp>BDP|8073917058216699280</stp>
        <tr r="M13" s="4"/>
      </tp>
      <tp t="s">
        <v>#N/A Requesting Data...3904188018</v>
        <stp/>
        <stp>BDH|2480902889426598428</stp>
        <tr r="I2" s="41"/>
      </tp>
      <tp t="e">
        <v>#N/A</v>
        <stp/>
        <stp>BDP|9962127790213316333</stp>
        <tr r="M22" s="23"/>
      </tp>
      <tp t="e">
        <v>#N/A</v>
        <stp/>
        <stp>BDP|5526986605588121518</stp>
        <tr r="AL12" s="23"/>
        <tr r="AL13" s="23"/>
      </tp>
      <tp t="e">
        <v>#N/A</v>
        <stp/>
        <stp>BDP|7388262448250300073</stp>
        <tr r="C33" s="4"/>
      </tp>
      <tp t="e">
        <v>#N/A</v>
        <stp/>
        <stp>BDP|7588826982683430584</stp>
        <tr r="I11" s="4"/>
      </tp>
      <tp t="e">
        <v>#N/A</v>
        <stp/>
        <stp>BDP|5447197685859603410</stp>
        <tr r="AJ10" s="23"/>
      </tp>
      <tp t="e">
        <v>#N/A</v>
        <stp/>
        <stp>BDP|3668461447197730526</stp>
        <tr r="I32" s="4"/>
      </tp>
      <tp t="e">
        <v>#N/A</v>
        <stp/>
        <stp>BDP|5379688077331662489</stp>
        <tr r="M16" s="4"/>
      </tp>
      <tp t="e">
        <v>#N/A</v>
        <stp/>
        <stp>BDP|6650512216391595278</stp>
        <tr r="B12" s="23"/>
      </tp>
      <tp t="s">
        <v>#N/A Requesting Data...3434198509</v>
        <stp/>
        <stp>BDH|5978405511177919625</stp>
        <tr r="H2" s="43"/>
      </tp>
      <tp t="e">
        <v>#N/A</v>
        <stp/>
        <stp>BDP|5721072653245295416</stp>
        <tr r="M21" s="4"/>
      </tp>
      <tp t="s">
        <v>#N/A Requesting Data...3169350489</v>
        <stp/>
        <stp>BDH|5114172496224516847</stp>
        <tr r="J2" s="42"/>
      </tp>
      <tp t="e">
        <v>#N/A</v>
        <stp/>
        <stp>BDP|6717152185718194634</stp>
        <tr r="B10" s="23"/>
      </tp>
      <tp t="s">
        <v>#N/A Requesting Data...3954175809</v>
        <stp/>
        <stp>BDH|7905014419737860327</stp>
        <tr r="T2" s="41"/>
      </tp>
      <tp t="e">
        <v>#N/A</v>
        <stp/>
        <stp>BDP|1503994489973474197</stp>
        <tr r="M24" s="4"/>
      </tp>
      <tp t="s">
        <v>#N/A Requesting Data...3324011144</v>
        <stp/>
        <stp>BDH|5320937399660838797</stp>
        <tr r="F2" s="43"/>
      </tp>
      <tp t="s">
        <v>#N/A Requesting Data...3718361954</v>
        <stp/>
        <stp>BDH|5655765826315878723</stp>
        <tr r="Q2" s="41"/>
      </tp>
      <tp t="s">
        <v>#N/A Requesting Data...693410273</v>
        <stp/>
        <stp>BDH|2108306105154227767</stp>
        <tr r="E2" s="42"/>
      </tp>
      <tp t="e">
        <v>#N/A</v>
        <stp/>
        <stp>BDP|5979705572994268267</stp>
        <tr r="Y10" s="23"/>
      </tp>
      <tp t="s">
        <v>#N/A Requesting Data...1585522767</v>
        <stp/>
        <stp>BDH|5426027398856275900</stp>
        <tr r="G2" s="42"/>
      </tp>
      <tp t="e">
        <v>#N/A</v>
        <stp/>
        <stp>BDP|1539366488779668004</stp>
        <tr r="C13" s="4"/>
      </tp>
      <tp t="e">
        <v>#N/A</v>
        <stp/>
        <stp>BDP|3055163264054549311</stp>
        <tr r="C15" s="4"/>
      </tp>
      <tp t="e">
        <v>#N/A</v>
        <stp/>
        <stp>BDP|6332046457463448321</stp>
        <tr r="Y4" s="23"/>
      </tp>
      <tp t="e">
        <v>#N/A</v>
        <stp/>
        <stp>BDP|7360387276313822315</stp>
        <tr r="M28" s="4"/>
      </tp>
      <tp t="s">
        <v>#N/A Requesting Data...3742862825</v>
        <stp/>
        <stp>BDH|4198798133261767282</stp>
        <tr r="H2" s="41"/>
      </tp>
      <tp t="e">
        <v>#N/A</v>
        <stp/>
        <stp>BDP|22217401951802283</stp>
        <tr r="X17" s="23"/>
      </tp>
      <tp t="e">
        <v>#N/A</v>
        <stp/>
        <stp>BDP|736667213722539036</stp>
        <tr r="I30" s="4"/>
      </tp>
      <tp t="s">
        <v>#N/A Requesting Data...3073848726</v>
        <stp/>
        <stp>BDH|492284701121336696</stp>
        <tr r="M2" s="42"/>
      </tp>
      <tp t="e">
        <v>#N/A</v>
        <stp/>
        <stp>BDP|269061122321969264</stp>
        <tr r="M19" s="4"/>
        <tr r="M4" s="4"/>
      </tp>
      <tp t="e">
        <v>#N/A</v>
        <stp/>
        <stp>BDP|332983320473165936</stp>
        <tr r="C31" s="4"/>
      </tp>
      <tp t="e">
        <v>#N/A</v>
        <stp/>
        <stp>BDP|273733921110297408</stp>
        <tr r="B6" s="23"/>
      </tp>
      <tp t="e">
        <v>#N/A</v>
        <stp/>
        <stp>BDP|773540785499871775</stp>
        <tr r="AJ22" s="23"/>
      </tp>
      <tp t="s">
        <v>#N/A Requesting Data...2216433186</v>
        <stp/>
        <stp>BDH|794838778885212825</stp>
        <tr r="K2" s="41"/>
      </tp>
      <tp t="e">
        <v>#N/A</v>
        <stp/>
        <stp>BDP|562448282519727727</stp>
        <tr r="M30" s="4"/>
      </tp>
      <tp t="e">
        <v>#N/A</v>
        <stp/>
        <stp>BDP|204402083980653245</stp>
        <tr r="C34" s="4"/>
      </tp>
      <tp t="e">
        <v>#N/A</v>
        <stp/>
        <stp>BDP|566851002001110067</stp>
        <tr r="S23" s="23"/>
        <tr r="S24" s="23"/>
        <tr r="S25" s="23"/>
      </tp>
      <tp t="s">
        <v>#N/A Requesting Data...3887596925</v>
        <stp/>
        <stp>BDH|859244633470291936</stp>
        <tr r="F2" s="41"/>
      </tp>
      <tp t="e">
        <v>#N/A</v>
        <stp/>
        <stp>BDP|847794488235034202</stp>
        <tr r="X19" s="23"/>
      </tp>
      <tp t="e">
        <v>#N/A</v>
        <stp/>
        <stp>BDP|776371565848775618</stp>
        <tr r="AL15" s="23"/>
      </tp>
      <tp t="e">
        <v>#N/A</v>
        <stp/>
        <stp>BDP|979567768960104910</stp>
        <tr r="M2" s="2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opLeftCell="B1"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306</v>
      </c>
      <c r="C2" t="s">
        <v>231</v>
      </c>
      <c r="D2" t="s">
        <v>243</v>
      </c>
      <c r="E2" t="s">
        <v>234</v>
      </c>
      <c r="I2">
        <v>1</v>
      </c>
      <c r="J2" t="s">
        <v>165</v>
      </c>
    </row>
    <row r="3" spans="1:10">
      <c r="A3" s="99">
        <v>2</v>
      </c>
      <c r="B3" s="106" t="s">
        <v>304</v>
      </c>
      <c r="C3" t="s">
        <v>241</v>
      </c>
      <c r="D3" t="s">
        <v>244</v>
      </c>
      <c r="E3" t="s">
        <v>124</v>
      </c>
      <c r="I3">
        <v>7</v>
      </c>
    </row>
    <row r="4" spans="1:10">
      <c r="A4" s="99">
        <v>3</v>
      </c>
      <c r="B4" s="106" t="s">
        <v>305</v>
      </c>
      <c r="C4" t="s">
        <v>307</v>
      </c>
      <c r="D4" t="s">
        <v>243</v>
      </c>
      <c r="E4" t="s">
        <v>236</v>
      </c>
    </row>
    <row r="5" spans="1:10">
      <c r="A5" s="99">
        <v>4</v>
      </c>
      <c r="B5" s="106" t="s">
        <v>308</v>
      </c>
      <c r="C5" t="s">
        <v>232</v>
      </c>
      <c r="D5" t="s">
        <v>243</v>
      </c>
      <c r="E5" t="s">
        <v>236</v>
      </c>
      <c r="I5">
        <v>2</v>
      </c>
      <c r="J5" t="s">
        <v>166</v>
      </c>
    </row>
    <row r="6" spans="1:10">
      <c r="A6" s="99">
        <v>5</v>
      </c>
      <c r="B6" s="106" t="s">
        <v>309</v>
      </c>
      <c r="C6" t="s">
        <v>235</v>
      </c>
      <c r="D6" t="s">
        <v>243</v>
      </c>
      <c r="E6" t="s">
        <v>237</v>
      </c>
      <c r="I6" t="s">
        <v>148</v>
      </c>
    </row>
    <row r="7" spans="1:10">
      <c r="A7" s="99">
        <v>6</v>
      </c>
      <c r="B7" s="106" t="s">
        <v>310</v>
      </c>
      <c r="C7" t="s">
        <v>238</v>
      </c>
      <c r="D7" t="s">
        <v>244</v>
      </c>
      <c r="E7" t="s">
        <v>124</v>
      </c>
      <c r="I7">
        <v>3</v>
      </c>
    </row>
    <row r="8" spans="1:10">
      <c r="A8" s="99">
        <v>7</v>
      </c>
      <c r="B8" s="106" t="s">
        <v>311</v>
      </c>
      <c r="C8" t="s">
        <v>239</v>
      </c>
      <c r="D8" t="s">
        <v>244</v>
      </c>
      <c r="E8" t="s">
        <v>234</v>
      </c>
      <c r="I8">
        <v>4</v>
      </c>
    </row>
    <row r="9" spans="1:10">
      <c r="A9" s="99">
        <v>8</v>
      </c>
      <c r="B9" s="106" t="s">
        <v>312</v>
      </c>
      <c r="C9" t="s">
        <v>246</v>
      </c>
      <c r="D9" t="s">
        <v>244</v>
      </c>
      <c r="E9" t="s">
        <v>124</v>
      </c>
    </row>
    <row r="10" spans="1:10">
      <c r="A10" s="99">
        <v>9</v>
      </c>
      <c r="B10" s="106" t="s">
        <v>313</v>
      </c>
      <c r="C10" t="s">
        <v>247</v>
      </c>
      <c r="D10" t="s">
        <v>244</v>
      </c>
      <c r="E10" t="s">
        <v>234</v>
      </c>
    </row>
    <row r="11" spans="1:10">
      <c r="A11" s="99">
        <v>10</v>
      </c>
      <c r="B11" s="106" t="s">
        <v>314</v>
      </c>
      <c r="C11" t="s">
        <v>240</v>
      </c>
      <c r="D11" t="s">
        <v>244</v>
      </c>
      <c r="E11" t="s">
        <v>124</v>
      </c>
      <c r="I11">
        <v>5</v>
      </c>
    </row>
    <row r="12" spans="1:10">
      <c r="A12" s="99">
        <v>11</v>
      </c>
      <c r="B12" s="106" t="s">
        <v>315</v>
      </c>
      <c r="C12" t="s">
        <v>240</v>
      </c>
      <c r="D12" t="s">
        <v>244</v>
      </c>
      <c r="E12" t="s">
        <v>124</v>
      </c>
      <c r="I12">
        <v>6</v>
      </c>
    </row>
    <row r="13" spans="1:10">
      <c r="A13" s="99">
        <v>12</v>
      </c>
      <c r="B13" s="106" t="s">
        <v>316</v>
      </c>
      <c r="C13" t="s">
        <v>116</v>
      </c>
      <c r="D13" t="s">
        <v>245</v>
      </c>
      <c r="E13" t="s">
        <v>124</v>
      </c>
      <c r="I13">
        <v>8</v>
      </c>
    </row>
    <row r="14" spans="1:10">
      <c r="A14" s="99">
        <v>13</v>
      </c>
      <c r="B14" s="106" t="s">
        <v>317</v>
      </c>
      <c r="C14" t="s">
        <v>108</v>
      </c>
      <c r="D14" t="s">
        <v>243</v>
      </c>
      <c r="E14" t="s">
        <v>236</v>
      </c>
    </row>
    <row r="15" spans="1:10">
      <c r="A15" s="99">
        <v>14</v>
      </c>
      <c r="B15" s="106" t="s">
        <v>318</v>
      </c>
      <c r="C15" t="s">
        <v>262</v>
      </c>
      <c r="D15" t="s">
        <v>243</v>
      </c>
      <c r="E15" t="s">
        <v>236</v>
      </c>
    </row>
    <row r="16" spans="1:10">
      <c r="A16" s="99">
        <v>15</v>
      </c>
      <c r="B16" s="106" t="s">
        <v>319</v>
      </c>
      <c r="C16" t="s">
        <v>117</v>
      </c>
      <c r="D16" t="s">
        <v>248</v>
      </c>
      <c r="E16" t="s">
        <v>124</v>
      </c>
    </row>
    <row r="17" spans="1:10">
      <c r="A17" s="99">
        <v>16</v>
      </c>
      <c r="B17" s="106"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1"/>
  <sheetViews>
    <sheetView workbookViewId="0">
      <pane xSplit="1" ySplit="1" topLeftCell="B18"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99" bestFit="1" customWidth="1"/>
    <col min="2" max="2" width="21.625" style="99" customWidth="1"/>
    <col min="3" max="3" width="21.75" style="277" bestFit="1" customWidth="1"/>
    <col min="4" max="16384" width="9" style="99"/>
  </cols>
  <sheetData>
    <row r="1" spans="1:3">
      <c r="A1" s="291" t="s">
        <v>9</v>
      </c>
      <c r="B1" s="293" t="s">
        <v>462</v>
      </c>
      <c r="C1" s="288" t="s">
        <v>453</v>
      </c>
    </row>
    <row r="2" spans="1:3">
      <c r="A2" s="132">
        <v>45051</v>
      </c>
      <c r="B2" s="277"/>
      <c r="C2" s="277">
        <v>48978.19</v>
      </c>
    </row>
    <row r="3" spans="1:3">
      <c r="A3" s="132">
        <v>45058</v>
      </c>
      <c r="B3" s="277"/>
      <c r="C3" s="277">
        <v>48978.19</v>
      </c>
    </row>
    <row r="4" spans="1:3">
      <c r="A4" s="132">
        <v>45065</v>
      </c>
      <c r="B4" s="277"/>
      <c r="C4" s="277">
        <v>48978.19</v>
      </c>
    </row>
    <row r="5" spans="1:3">
      <c r="A5" s="132">
        <v>45072</v>
      </c>
      <c r="B5" s="277"/>
    </row>
    <row r="6" spans="1:3">
      <c r="A6" s="132">
        <v>45079</v>
      </c>
      <c r="B6" s="277"/>
    </row>
    <row r="7" spans="1:3">
      <c r="A7" s="155">
        <v>45086</v>
      </c>
      <c r="B7" s="277"/>
    </row>
    <row r="8" spans="1:3">
      <c r="A8" s="155">
        <v>45093</v>
      </c>
      <c r="B8" s="277"/>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277">
        <v>50000</v>
      </c>
    </row>
    <row r="25" spans="1:2">
      <c r="A25" s="155">
        <v>45212</v>
      </c>
      <c r="B25" s="277">
        <v>50000</v>
      </c>
    </row>
    <row r="26" spans="1:2">
      <c r="A26" s="155">
        <v>45219</v>
      </c>
      <c r="B26" s="277">
        <v>50000</v>
      </c>
    </row>
    <row r="27" spans="1:2">
      <c r="A27" s="155">
        <v>45226</v>
      </c>
      <c r="B27" s="277">
        <v>50000</v>
      </c>
    </row>
    <row r="28" spans="1:2">
      <c r="A28" s="155">
        <v>45233</v>
      </c>
      <c r="B28" s="277">
        <v>50000</v>
      </c>
    </row>
    <row r="29" spans="1:2">
      <c r="A29" s="155">
        <v>45240</v>
      </c>
      <c r="B29" s="277">
        <v>50000</v>
      </c>
    </row>
    <row r="30" spans="1:2">
      <c r="A30" s="155">
        <v>45247</v>
      </c>
      <c r="B30" s="277">
        <v>50000</v>
      </c>
    </row>
    <row r="31" spans="1:2">
      <c r="A31" s="155">
        <v>45254</v>
      </c>
      <c r="B31" s="277">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4"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385" t="s">
        <v>6</v>
      </c>
      <c r="B1" s="386"/>
      <c r="C1" s="386"/>
      <c r="D1" s="386"/>
      <c r="E1" s="386"/>
      <c r="F1" s="386"/>
      <c r="G1" s="386"/>
      <c r="H1" s="386"/>
      <c r="I1" s="386"/>
      <c r="J1" s="386"/>
      <c r="K1" s="386"/>
      <c r="L1" s="386"/>
      <c r="M1" s="386"/>
      <c r="N1" s="386"/>
      <c r="O1" s="386"/>
    </row>
    <row r="2" spans="1:28">
      <c r="A2" s="386"/>
      <c r="B2" s="386"/>
      <c r="C2" s="386"/>
      <c r="D2" s="386"/>
      <c r="E2" s="386"/>
      <c r="F2" s="386"/>
      <c r="G2" s="386"/>
      <c r="H2" s="386"/>
      <c r="I2" s="386"/>
      <c r="J2" s="386"/>
      <c r="K2" s="386"/>
      <c r="L2" s="386"/>
      <c r="M2" s="386"/>
      <c r="N2" s="386"/>
      <c r="O2" s="386"/>
    </row>
    <row r="3" spans="1:28" s="7" customFormat="1">
      <c r="A3" s="387" t="s">
        <v>7</v>
      </c>
      <c r="B3" s="387" t="s">
        <v>8</v>
      </c>
      <c r="C3" s="387" t="s">
        <v>9</v>
      </c>
      <c r="D3" s="387" t="s">
        <v>109</v>
      </c>
      <c r="E3" s="387" t="s">
        <v>115</v>
      </c>
      <c r="F3" s="387" t="s">
        <v>10</v>
      </c>
      <c r="G3" s="387" t="s">
        <v>11</v>
      </c>
      <c r="H3" s="387" t="s">
        <v>0</v>
      </c>
      <c r="I3" s="389" t="s">
        <v>120</v>
      </c>
      <c r="J3" s="395" t="s">
        <v>191</v>
      </c>
      <c r="K3" s="391" t="s">
        <v>325</v>
      </c>
      <c r="L3" s="395" t="s">
        <v>113</v>
      </c>
      <c r="M3" s="391" t="s">
        <v>114</v>
      </c>
      <c r="N3" s="393" t="s">
        <v>118</v>
      </c>
      <c r="O3" s="393"/>
      <c r="P3" s="393"/>
      <c r="Q3" s="393"/>
      <c r="R3" s="393"/>
      <c r="S3" s="393"/>
      <c r="T3" s="393"/>
      <c r="U3" s="393"/>
      <c r="V3" s="393"/>
      <c r="W3" s="393"/>
    </row>
    <row r="4" spans="1:28" s="7" customFormat="1">
      <c r="A4" s="388"/>
      <c r="B4" s="388"/>
      <c r="C4" s="388"/>
      <c r="D4" s="388"/>
      <c r="E4" s="388"/>
      <c r="F4" s="388"/>
      <c r="G4" s="388"/>
      <c r="H4" s="388"/>
      <c r="I4" s="390"/>
      <c r="J4" s="396"/>
      <c r="K4" s="392"/>
      <c r="L4" s="396"/>
      <c r="M4" s="392"/>
      <c r="N4" s="394"/>
      <c r="O4" s="394"/>
      <c r="P4" s="394"/>
      <c r="Q4" s="394"/>
      <c r="R4" s="394"/>
      <c r="S4" s="394"/>
      <c r="T4" s="394"/>
      <c r="U4" s="394"/>
      <c r="V4" s="394"/>
      <c r="W4" s="394"/>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2"/>
    </row>
    <row r="10" spans="1:28">
      <c r="A10" s="18">
        <v>3</v>
      </c>
      <c r="B10" s="18" t="s">
        <v>21</v>
      </c>
      <c r="I10" s="162"/>
    </row>
    <row r="11" spans="1:28">
      <c r="A11" s="18">
        <v>4</v>
      </c>
      <c r="B11" s="18" t="s">
        <v>22</v>
      </c>
      <c r="I11" s="162"/>
    </row>
    <row r="12" spans="1:28">
      <c r="A12" s="18">
        <v>5</v>
      </c>
      <c r="B12" s="18" t="s">
        <v>23</v>
      </c>
      <c r="I12" s="162"/>
    </row>
    <row r="13" spans="1:28">
      <c r="A13" s="18">
        <v>6</v>
      </c>
      <c r="B13" s="18" t="s">
        <v>24</v>
      </c>
      <c r="I13" s="162"/>
    </row>
    <row r="14" spans="1:28">
      <c r="A14" s="18">
        <v>7</v>
      </c>
      <c r="B14" s="18" t="s">
        <v>25</v>
      </c>
      <c r="I14" s="162"/>
    </row>
    <row r="15" spans="1:28">
      <c r="A15" s="18">
        <v>8</v>
      </c>
      <c r="B15" s="18" t="s">
        <v>26</v>
      </c>
      <c r="I15" s="162"/>
    </row>
    <row r="16" spans="1:28">
      <c r="A16" s="29">
        <v>9</v>
      </c>
      <c r="B16" s="29" t="s">
        <v>27</v>
      </c>
      <c r="C16" s="29"/>
      <c r="D16" s="29"/>
      <c r="E16" s="30"/>
      <c r="F16" s="29"/>
      <c r="G16" s="30"/>
      <c r="H16" s="30"/>
      <c r="I16" s="163"/>
      <c r="J16" s="34"/>
      <c r="K16" s="114"/>
      <c r="L16" s="34"/>
      <c r="M16" s="114"/>
      <c r="N16" s="194"/>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345</v>
      </c>
      <c r="I17" s="169">
        <v>35000</v>
      </c>
      <c r="N17" s="25" t="s">
        <v>139</v>
      </c>
    </row>
    <row r="18" spans="1:45">
      <c r="C18" s="15">
        <v>44754</v>
      </c>
      <c r="E18" s="35" t="s">
        <v>133</v>
      </c>
      <c r="F18" s="16" t="s">
        <v>138</v>
      </c>
      <c r="H18" s="35" t="s">
        <v>345</v>
      </c>
      <c r="I18" s="169">
        <v>72000</v>
      </c>
      <c r="M18" s="179"/>
      <c r="N18" s="25" t="s">
        <v>139</v>
      </c>
    </row>
    <row r="19" spans="1:45">
      <c r="C19" s="15">
        <v>44755</v>
      </c>
      <c r="E19" s="35" t="s">
        <v>135</v>
      </c>
      <c r="F19" s="16" t="s">
        <v>138</v>
      </c>
      <c r="H19" s="35" t="s">
        <v>344</v>
      </c>
      <c r="I19" s="169">
        <v>63000</v>
      </c>
      <c r="N19" s="25" t="s">
        <v>139</v>
      </c>
    </row>
    <row r="20" spans="1:45">
      <c r="C20" s="15">
        <v>44755</v>
      </c>
      <c r="E20" s="35" t="s">
        <v>137</v>
      </c>
      <c r="F20" s="16" t="s">
        <v>138</v>
      </c>
      <c r="H20" s="35" t="s">
        <v>344</v>
      </c>
      <c r="I20" s="169">
        <v>64000</v>
      </c>
      <c r="N20" s="25" t="s">
        <v>139</v>
      </c>
    </row>
    <row r="21" spans="1:45">
      <c r="C21" s="15">
        <v>44755</v>
      </c>
      <c r="E21" s="35" t="s">
        <v>136</v>
      </c>
      <c r="F21" s="16" t="s">
        <v>138</v>
      </c>
      <c r="H21" s="35" t="s">
        <v>344</v>
      </c>
      <c r="I21" s="169">
        <v>23000</v>
      </c>
      <c r="N21" s="25" t="s">
        <v>139</v>
      </c>
    </row>
    <row r="22" spans="1:45">
      <c r="C22" s="15">
        <v>44755</v>
      </c>
      <c r="E22" s="35" t="s">
        <v>134</v>
      </c>
      <c r="F22" s="16" t="s">
        <v>138</v>
      </c>
      <c r="H22" s="35" t="s">
        <v>345</v>
      </c>
      <c r="I22" s="169">
        <v>52000</v>
      </c>
      <c r="N22" s="25" t="s">
        <v>139</v>
      </c>
    </row>
    <row r="23" spans="1:45">
      <c r="C23" s="15">
        <v>44755</v>
      </c>
      <c r="E23" s="35" t="s">
        <v>132</v>
      </c>
      <c r="F23" s="16" t="s">
        <v>138</v>
      </c>
      <c r="H23" s="35" t="s">
        <v>345</v>
      </c>
      <c r="I23" s="169">
        <v>12000</v>
      </c>
      <c r="N23" s="25" t="s">
        <v>139</v>
      </c>
    </row>
    <row r="24" spans="1:45">
      <c r="C24" s="15">
        <v>44755</v>
      </c>
      <c r="E24" s="35" t="s">
        <v>142</v>
      </c>
      <c r="F24" s="17" t="s">
        <v>141</v>
      </c>
      <c r="H24" s="35" t="s">
        <v>344</v>
      </c>
      <c r="J24" s="55"/>
      <c r="K24" s="223"/>
      <c r="L24" s="55">
        <v>-10903</v>
      </c>
      <c r="N24" s="25" t="s">
        <v>144</v>
      </c>
    </row>
    <row r="25" spans="1:45">
      <c r="C25" s="15">
        <v>44755</v>
      </c>
      <c r="E25" s="35" t="s">
        <v>143</v>
      </c>
      <c r="F25" s="17" t="s">
        <v>141</v>
      </c>
      <c r="H25" s="35" t="s">
        <v>344</v>
      </c>
      <c r="J25" s="55"/>
      <c r="K25" s="223"/>
      <c r="L25" s="55">
        <v>-15216</v>
      </c>
      <c r="N25" s="25" t="s">
        <v>144</v>
      </c>
    </row>
    <row r="26" spans="1:45" s="30" customFormat="1">
      <c r="A26" s="18"/>
      <c r="B26" s="18"/>
      <c r="C26" s="15">
        <v>44755</v>
      </c>
      <c r="D26" s="18"/>
      <c r="E26" s="36" t="s">
        <v>48</v>
      </c>
      <c r="F26" s="26" t="s">
        <v>28</v>
      </c>
      <c r="G26" s="1"/>
      <c r="H26" s="36" t="s">
        <v>38</v>
      </c>
      <c r="I26" s="162"/>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5"/>
      <c r="J27" s="57"/>
      <c r="K27" s="224"/>
      <c r="L27" s="57">
        <f>SUM(L17:L26)</f>
        <v>-21921</v>
      </c>
      <c r="M27" s="180"/>
      <c r="N27" s="195"/>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344</v>
      </c>
      <c r="L28" s="33">
        <v>35989</v>
      </c>
      <c r="N28" s="25" t="s">
        <v>152</v>
      </c>
    </row>
    <row r="29" spans="1:45">
      <c r="C29" s="15"/>
      <c r="E29" s="36" t="s">
        <v>45</v>
      </c>
      <c r="F29" s="26" t="s">
        <v>28</v>
      </c>
      <c r="H29" s="36" t="s">
        <v>38</v>
      </c>
      <c r="L29" s="33">
        <v>3.79</v>
      </c>
      <c r="N29" s="25" t="s">
        <v>156</v>
      </c>
    </row>
    <row r="30" spans="1:45">
      <c r="C30" s="15"/>
      <c r="E30" s="170" t="s">
        <v>39</v>
      </c>
      <c r="F30" s="26" t="s">
        <v>28</v>
      </c>
      <c r="H30" s="36" t="s">
        <v>38</v>
      </c>
      <c r="L30" s="33">
        <v>54.23</v>
      </c>
      <c r="N30" s="25" t="s">
        <v>159</v>
      </c>
    </row>
    <row r="31" spans="1:45">
      <c r="C31" s="15"/>
      <c r="E31" s="170" t="s">
        <v>40</v>
      </c>
      <c r="F31" s="26" t="s">
        <v>28</v>
      </c>
      <c r="H31" s="36" t="s">
        <v>38</v>
      </c>
      <c r="L31" s="33">
        <v>57.44</v>
      </c>
      <c r="N31" s="25" t="s">
        <v>160</v>
      </c>
    </row>
    <row r="32" spans="1:45">
      <c r="C32" s="15"/>
      <c r="E32" s="170" t="s">
        <v>42</v>
      </c>
      <c r="F32" s="26" t="s">
        <v>28</v>
      </c>
      <c r="H32" s="36" t="s">
        <v>38</v>
      </c>
      <c r="L32" s="33">
        <v>132.85</v>
      </c>
      <c r="N32" s="25" t="s">
        <v>155</v>
      </c>
    </row>
    <row r="33" spans="1:28">
      <c r="C33" s="15"/>
      <c r="E33" s="170" t="s">
        <v>44</v>
      </c>
      <c r="F33" s="26" t="s">
        <v>28</v>
      </c>
      <c r="H33" s="36" t="s">
        <v>38</v>
      </c>
      <c r="L33" s="33">
        <v>22326.1</v>
      </c>
      <c r="N33" s="25" t="s">
        <v>161</v>
      </c>
    </row>
    <row r="34" spans="1:28">
      <c r="A34" s="29"/>
      <c r="B34" s="29"/>
      <c r="C34" s="49"/>
      <c r="D34" s="29"/>
      <c r="E34" s="171" t="s">
        <v>157</v>
      </c>
      <c r="F34" s="50" t="s">
        <v>28</v>
      </c>
      <c r="G34" s="30"/>
      <c r="H34" s="51" t="s">
        <v>38</v>
      </c>
      <c r="I34" s="163"/>
      <c r="J34" s="34"/>
      <c r="K34" s="114"/>
      <c r="L34" s="34">
        <v>55305.59</v>
      </c>
      <c r="M34" s="114"/>
      <c r="N34" s="194" t="s">
        <v>158</v>
      </c>
      <c r="O34" s="30"/>
      <c r="P34" s="30"/>
      <c r="Q34" s="30"/>
      <c r="R34" s="30"/>
      <c r="S34" s="30"/>
      <c r="T34" s="30"/>
      <c r="U34" s="30"/>
      <c r="V34" s="30"/>
      <c r="W34" s="30"/>
      <c r="X34" s="30"/>
      <c r="Y34" s="30"/>
      <c r="Z34" s="30"/>
      <c r="AA34" s="30"/>
      <c r="AB34" s="30"/>
    </row>
    <row r="35" spans="1:28">
      <c r="A35" s="18">
        <v>12</v>
      </c>
      <c r="B35" s="18" t="s">
        <v>164</v>
      </c>
      <c r="C35" s="15">
        <v>44771</v>
      </c>
      <c r="E35" s="170" t="s">
        <v>44</v>
      </c>
      <c r="F35" s="16" t="s">
        <v>138</v>
      </c>
      <c r="H35" s="36" t="s">
        <v>38</v>
      </c>
      <c r="N35" s="25" t="s">
        <v>167</v>
      </c>
    </row>
    <row r="36" spans="1:28">
      <c r="A36" s="29"/>
      <c r="B36" s="29"/>
      <c r="C36" s="29"/>
      <c r="D36" s="29"/>
      <c r="E36" s="30"/>
      <c r="F36" s="30"/>
      <c r="G36" s="30"/>
      <c r="H36" s="30"/>
      <c r="I36" s="163"/>
      <c r="J36" s="34"/>
      <c r="K36" s="114"/>
      <c r="L36" s="34"/>
      <c r="M36" s="114"/>
      <c r="N36" s="194"/>
      <c r="O36" s="30"/>
      <c r="P36" s="30"/>
      <c r="Q36" s="30"/>
      <c r="R36" s="30"/>
      <c r="S36" s="30"/>
      <c r="T36" s="30"/>
      <c r="U36" s="30"/>
      <c r="V36" s="30"/>
      <c r="W36" s="30"/>
      <c r="X36" s="30"/>
      <c r="Y36" s="30"/>
      <c r="Z36" s="30"/>
      <c r="AA36" s="30"/>
      <c r="AB36" s="30"/>
    </row>
    <row r="37" spans="1:28">
      <c r="A37" s="64">
        <v>13</v>
      </c>
      <c r="B37" s="64" t="s">
        <v>168</v>
      </c>
      <c r="C37" s="65">
        <v>44775</v>
      </c>
      <c r="D37" s="64"/>
      <c r="E37" s="172" t="s">
        <v>171</v>
      </c>
      <c r="F37" s="66" t="s">
        <v>138</v>
      </c>
      <c r="G37" s="67"/>
      <c r="H37" s="68" t="s">
        <v>1</v>
      </c>
      <c r="I37" s="166"/>
      <c r="J37" s="69">
        <v>52428</v>
      </c>
      <c r="K37" s="181"/>
      <c r="L37" s="69"/>
      <c r="M37" s="181"/>
      <c r="N37" s="196"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345</v>
      </c>
      <c r="L38" s="33">
        <v>725</v>
      </c>
      <c r="N38" s="25" t="s">
        <v>139</v>
      </c>
    </row>
    <row r="39" spans="1:28">
      <c r="C39" s="15"/>
      <c r="E39" s="35" t="s">
        <v>133</v>
      </c>
      <c r="F39" s="17" t="s">
        <v>141</v>
      </c>
      <c r="H39" s="35" t="s">
        <v>345</v>
      </c>
      <c r="L39" s="33">
        <v>1942</v>
      </c>
      <c r="N39" s="25" t="s">
        <v>139</v>
      </c>
    </row>
    <row r="40" spans="1:28">
      <c r="C40" s="15"/>
      <c r="E40" s="35" t="s">
        <v>134</v>
      </c>
      <c r="F40" s="17" t="s">
        <v>141</v>
      </c>
      <c r="H40" s="35" t="s">
        <v>345</v>
      </c>
      <c r="L40" s="33">
        <v>2333</v>
      </c>
      <c r="N40" s="25" t="s">
        <v>139</v>
      </c>
    </row>
    <row r="41" spans="1:28">
      <c r="C41" s="15"/>
      <c r="E41" s="35" t="s">
        <v>132</v>
      </c>
      <c r="F41" s="17" t="s">
        <v>141</v>
      </c>
      <c r="H41" s="35" t="s">
        <v>345</v>
      </c>
      <c r="L41" s="33">
        <v>77</v>
      </c>
      <c r="N41" s="25" t="s">
        <v>139</v>
      </c>
    </row>
    <row r="42" spans="1:28">
      <c r="C42" s="15"/>
      <c r="E42" s="35" t="s">
        <v>137</v>
      </c>
      <c r="F42" s="17" t="s">
        <v>141</v>
      </c>
      <c r="H42" s="35" t="s">
        <v>345</v>
      </c>
      <c r="L42" s="33">
        <v>429</v>
      </c>
      <c r="N42" s="25" t="s">
        <v>139</v>
      </c>
    </row>
    <row r="43" spans="1:28">
      <c r="C43" s="15"/>
      <c r="E43" s="35" t="s">
        <v>136</v>
      </c>
      <c r="F43" s="17" t="s">
        <v>141</v>
      </c>
      <c r="H43" s="35" t="s">
        <v>345</v>
      </c>
      <c r="J43" s="56"/>
      <c r="K43" s="225"/>
      <c r="L43" s="56">
        <v>-253</v>
      </c>
      <c r="N43" s="25" t="s">
        <v>139</v>
      </c>
    </row>
    <row r="44" spans="1:28">
      <c r="C44" s="15"/>
      <c r="E44" s="35" t="s">
        <v>135</v>
      </c>
      <c r="F44" s="17" t="s">
        <v>141</v>
      </c>
      <c r="H44" s="35" t="s">
        <v>345</v>
      </c>
      <c r="L44" s="33">
        <v>3584</v>
      </c>
      <c r="N44" s="25" t="s">
        <v>139</v>
      </c>
    </row>
    <row r="45" spans="1:28">
      <c r="C45" s="15"/>
      <c r="E45" s="60"/>
      <c r="F45" s="61"/>
      <c r="G45" s="60"/>
      <c r="H45" s="62" t="s">
        <v>149</v>
      </c>
      <c r="J45" s="63"/>
      <c r="K45" s="226"/>
      <c r="L45" s="63">
        <f>SUM(L38:L44)</f>
        <v>8837</v>
      </c>
    </row>
    <row r="46" spans="1:28">
      <c r="C46" s="15">
        <v>44782</v>
      </c>
      <c r="E46" s="35" t="s">
        <v>131</v>
      </c>
      <c r="F46" s="16" t="s">
        <v>138</v>
      </c>
      <c r="H46" s="35" t="s">
        <v>345</v>
      </c>
      <c r="N46" s="25" t="s">
        <v>139</v>
      </c>
    </row>
    <row r="47" spans="1:28">
      <c r="C47" s="15"/>
      <c r="E47" s="35" t="s">
        <v>175</v>
      </c>
      <c r="F47" s="16" t="s">
        <v>138</v>
      </c>
      <c r="H47" s="35" t="s">
        <v>345</v>
      </c>
      <c r="N47" s="25" t="s">
        <v>139</v>
      </c>
    </row>
    <row r="48" spans="1:28">
      <c r="C48" s="15"/>
      <c r="E48" s="35" t="s">
        <v>132</v>
      </c>
      <c r="F48" s="16" t="s">
        <v>138</v>
      </c>
      <c r="H48" s="35" t="s">
        <v>345</v>
      </c>
      <c r="N48" s="25" t="s">
        <v>139</v>
      </c>
    </row>
    <row r="49" spans="1:28">
      <c r="C49" s="15"/>
      <c r="E49" s="35" t="s">
        <v>176</v>
      </c>
      <c r="F49" s="16" t="s">
        <v>138</v>
      </c>
      <c r="H49" s="35" t="s">
        <v>345</v>
      </c>
      <c r="N49" s="25" t="s">
        <v>139</v>
      </c>
    </row>
    <row r="50" spans="1:28">
      <c r="C50" s="15">
        <v>44783</v>
      </c>
      <c r="E50" s="35" t="s">
        <v>177</v>
      </c>
      <c r="F50" s="16" t="s">
        <v>138</v>
      </c>
      <c r="H50" s="35" t="s">
        <v>345</v>
      </c>
      <c r="N50" s="25" t="s">
        <v>139</v>
      </c>
    </row>
    <row r="51" spans="1:28">
      <c r="A51" s="29"/>
      <c r="B51" s="29"/>
      <c r="C51" s="49"/>
      <c r="D51" s="29"/>
      <c r="E51" s="58" t="s">
        <v>178</v>
      </c>
      <c r="F51" s="59" t="s">
        <v>138</v>
      </c>
      <c r="G51" s="30"/>
      <c r="H51" s="58" t="s">
        <v>345</v>
      </c>
      <c r="I51" s="163"/>
      <c r="J51" s="34"/>
      <c r="K51" s="114"/>
      <c r="L51" s="34"/>
      <c r="M51" s="114"/>
      <c r="N51" s="194"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345</v>
      </c>
      <c r="I59" s="167"/>
      <c r="J59" s="54"/>
      <c r="K59" s="182"/>
      <c r="L59" s="54">
        <v>-1060</v>
      </c>
      <c r="M59" s="182"/>
      <c r="N59" s="20" t="s">
        <v>139</v>
      </c>
      <c r="O59" s="24"/>
      <c r="P59" s="24"/>
      <c r="Q59" s="24"/>
      <c r="R59" s="24"/>
      <c r="S59" s="24"/>
      <c r="T59" s="24"/>
      <c r="U59" s="24"/>
      <c r="V59" s="24"/>
      <c r="W59" s="24"/>
      <c r="X59" s="24"/>
      <c r="Y59" s="24"/>
      <c r="Z59" s="24"/>
      <c r="AA59" s="24"/>
      <c r="AB59" s="24"/>
    </row>
    <row r="60" spans="1:28">
      <c r="C60" s="15"/>
      <c r="E60" s="35" t="s">
        <v>175</v>
      </c>
      <c r="F60" s="17" t="s">
        <v>141</v>
      </c>
      <c r="H60" s="35" t="s">
        <v>345</v>
      </c>
      <c r="L60" s="33">
        <v>-2689</v>
      </c>
      <c r="N60" s="25" t="s">
        <v>139</v>
      </c>
    </row>
    <row r="61" spans="1:28">
      <c r="C61" s="15"/>
      <c r="E61" s="35" t="s">
        <v>132</v>
      </c>
      <c r="F61" s="17" t="s">
        <v>141</v>
      </c>
      <c r="H61" s="35" t="s">
        <v>345</v>
      </c>
      <c r="L61" s="33">
        <v>-736</v>
      </c>
      <c r="N61" s="25" t="s">
        <v>139</v>
      </c>
    </row>
    <row r="62" spans="1:28">
      <c r="C62" s="15"/>
      <c r="E62" s="35" t="s">
        <v>176</v>
      </c>
      <c r="F62" s="17" t="s">
        <v>141</v>
      </c>
      <c r="H62" s="35" t="s">
        <v>345</v>
      </c>
      <c r="L62" s="33">
        <v>-173</v>
      </c>
      <c r="N62" s="25" t="s">
        <v>139</v>
      </c>
    </row>
    <row r="63" spans="1:28">
      <c r="C63" s="15"/>
      <c r="E63" s="35" t="s">
        <v>177</v>
      </c>
      <c r="F63" s="17" t="s">
        <v>141</v>
      </c>
      <c r="H63" s="35" t="s">
        <v>345</v>
      </c>
      <c r="L63" s="33">
        <v>-559</v>
      </c>
      <c r="N63" s="25" t="s">
        <v>139</v>
      </c>
    </row>
    <row r="64" spans="1:28">
      <c r="C64" s="15"/>
      <c r="E64" s="35" t="s">
        <v>178</v>
      </c>
      <c r="F64" s="17" t="s">
        <v>141</v>
      </c>
      <c r="H64" s="35" t="s">
        <v>345</v>
      </c>
      <c r="L64" s="33">
        <v>-3100</v>
      </c>
      <c r="N64" s="25" t="s">
        <v>139</v>
      </c>
    </row>
    <row r="65" spans="1:14">
      <c r="C65" s="15">
        <v>44805</v>
      </c>
      <c r="E65" s="35" t="s">
        <v>181</v>
      </c>
      <c r="F65" s="71" t="s">
        <v>188</v>
      </c>
      <c r="H65" s="35" t="s">
        <v>345</v>
      </c>
      <c r="N65" s="25" t="s">
        <v>139</v>
      </c>
    </row>
    <row r="66" spans="1:14">
      <c r="C66" s="15"/>
      <c r="E66" s="35" t="s">
        <v>178</v>
      </c>
      <c r="F66" s="71" t="s">
        <v>188</v>
      </c>
      <c r="H66" s="35" t="s">
        <v>345</v>
      </c>
      <c r="N66" s="25" t="s">
        <v>139</v>
      </c>
    </row>
    <row r="67" spans="1:14">
      <c r="C67" s="15"/>
      <c r="E67" s="35" t="s">
        <v>133</v>
      </c>
      <c r="F67" s="71" t="s">
        <v>188</v>
      </c>
      <c r="H67" s="35" t="s">
        <v>345</v>
      </c>
      <c r="N67" s="25" t="s">
        <v>139</v>
      </c>
    </row>
    <row r="68" spans="1:14">
      <c r="C68" s="15"/>
      <c r="E68" s="35" t="s">
        <v>176</v>
      </c>
      <c r="F68" s="71" t="s">
        <v>188</v>
      </c>
      <c r="H68" s="35" t="s">
        <v>345</v>
      </c>
      <c r="N68" s="25" t="s">
        <v>139</v>
      </c>
    </row>
    <row r="69" spans="1:14">
      <c r="C69" s="15"/>
      <c r="E69" s="35" t="s">
        <v>182</v>
      </c>
      <c r="F69" s="71" t="s">
        <v>188</v>
      </c>
      <c r="H69" s="35" t="s">
        <v>345</v>
      </c>
      <c r="N69" s="25" t="s">
        <v>139</v>
      </c>
    </row>
    <row r="70" spans="1:14">
      <c r="C70" s="15"/>
      <c r="E70" s="35" t="s">
        <v>183</v>
      </c>
      <c r="F70" s="26" t="s">
        <v>187</v>
      </c>
      <c r="H70" s="35" t="s">
        <v>345</v>
      </c>
      <c r="N70" s="25" t="s">
        <v>139</v>
      </c>
    </row>
    <row r="71" spans="1:14">
      <c r="C71" s="15"/>
      <c r="E71" s="35" t="s">
        <v>184</v>
      </c>
      <c r="F71" s="26" t="s">
        <v>187</v>
      </c>
      <c r="H71" s="35" t="s">
        <v>345</v>
      </c>
      <c r="N71" s="25" t="s">
        <v>139</v>
      </c>
    </row>
    <row r="72" spans="1:14">
      <c r="C72" s="15"/>
      <c r="E72" s="35" t="s">
        <v>185</v>
      </c>
      <c r="F72" s="26" t="s">
        <v>187</v>
      </c>
      <c r="H72" s="35" t="s">
        <v>345</v>
      </c>
      <c r="N72" s="25" t="s">
        <v>139</v>
      </c>
    </row>
    <row r="73" spans="1:14">
      <c r="C73" s="15"/>
      <c r="E73" s="35" t="s">
        <v>186</v>
      </c>
      <c r="F73" s="26" t="s">
        <v>187</v>
      </c>
      <c r="H73" s="35" t="s">
        <v>345</v>
      </c>
      <c r="N73" s="25" t="s">
        <v>139</v>
      </c>
    </row>
    <row r="74" spans="1:14">
      <c r="C74" s="15"/>
      <c r="E74" s="104" t="s">
        <v>129</v>
      </c>
      <c r="F74" s="26" t="s">
        <v>28</v>
      </c>
      <c r="H74" s="104" t="s">
        <v>2</v>
      </c>
      <c r="I74" s="164">
        <v>390</v>
      </c>
      <c r="J74" s="33">
        <v>22647.3</v>
      </c>
      <c r="L74" s="33">
        <v>2659.8</v>
      </c>
      <c r="M74" s="113">
        <v>6.2300000000000001E-2</v>
      </c>
      <c r="N74" s="25" t="s">
        <v>190</v>
      </c>
    </row>
    <row r="75" spans="1:14">
      <c r="C75" s="15"/>
      <c r="E75" s="104" t="s">
        <v>192</v>
      </c>
      <c r="F75" s="26" t="s">
        <v>28</v>
      </c>
      <c r="H75" s="104" t="s">
        <v>2</v>
      </c>
      <c r="I75" s="164">
        <v>2980</v>
      </c>
      <c r="J75" s="33">
        <v>191807</v>
      </c>
      <c r="L75" s="33">
        <v>21615.49</v>
      </c>
      <c r="M75" s="113">
        <v>6.2300000000000001E-2</v>
      </c>
    </row>
    <row r="76" spans="1:14" s="30" customFormat="1">
      <c r="A76" s="29"/>
      <c r="B76" s="29"/>
      <c r="C76" s="49"/>
      <c r="D76" s="29"/>
      <c r="E76" s="103" t="s">
        <v>193</v>
      </c>
      <c r="F76" s="59" t="s">
        <v>138</v>
      </c>
      <c r="H76" s="103" t="s">
        <v>1</v>
      </c>
      <c r="I76" s="163">
        <v>300000</v>
      </c>
      <c r="J76" s="34">
        <v>43393</v>
      </c>
      <c r="K76" s="114"/>
      <c r="L76" s="34"/>
      <c r="M76" s="114"/>
      <c r="N76" s="194"/>
    </row>
    <row r="77" spans="1:14" s="67" customFormat="1">
      <c r="A77" s="64">
        <v>18</v>
      </c>
      <c r="B77" s="64" t="s">
        <v>251</v>
      </c>
      <c r="C77" s="65">
        <v>44811</v>
      </c>
      <c r="D77" s="64"/>
      <c r="E77" s="68" t="s">
        <v>224</v>
      </c>
      <c r="F77" s="66" t="s">
        <v>138</v>
      </c>
      <c r="H77" s="68" t="s">
        <v>1</v>
      </c>
      <c r="I77" s="166">
        <v>4000000</v>
      </c>
      <c r="J77" s="69">
        <v>5181</v>
      </c>
      <c r="K77" s="181"/>
      <c r="M77" s="181"/>
      <c r="N77" s="196"/>
    </row>
    <row r="78" spans="1:14">
      <c r="A78" s="18">
        <v>19</v>
      </c>
      <c r="B78" s="18" t="s">
        <v>252</v>
      </c>
      <c r="C78" s="15">
        <v>44818</v>
      </c>
      <c r="E78" s="105" t="s">
        <v>224</v>
      </c>
      <c r="F78" s="16" t="s">
        <v>138</v>
      </c>
      <c r="H78" s="105" t="s">
        <v>1</v>
      </c>
      <c r="I78" s="164">
        <v>25280000</v>
      </c>
      <c r="J78" s="33">
        <v>32309</v>
      </c>
    </row>
    <row r="79" spans="1:14">
      <c r="C79" s="15">
        <v>44818</v>
      </c>
      <c r="E79" s="105" t="s">
        <v>228</v>
      </c>
      <c r="F79" s="16" t="s">
        <v>138</v>
      </c>
      <c r="H79" s="105" t="s">
        <v>1</v>
      </c>
      <c r="I79" s="164">
        <v>190000</v>
      </c>
      <c r="J79" s="33">
        <v>9310</v>
      </c>
    </row>
    <row r="80" spans="1:14" s="30" customFormat="1" ht="48" customHeight="1">
      <c r="A80" s="29"/>
      <c r="B80" s="29"/>
      <c r="C80" s="49">
        <v>44819</v>
      </c>
      <c r="D80" s="29"/>
      <c r="E80" s="103" t="s">
        <v>228</v>
      </c>
      <c r="F80" s="59" t="s">
        <v>138</v>
      </c>
      <c r="H80" s="103" t="s">
        <v>1</v>
      </c>
      <c r="I80" s="163">
        <v>180000</v>
      </c>
      <c r="J80" s="34">
        <v>8744</v>
      </c>
      <c r="K80" s="114"/>
      <c r="L80" s="34"/>
      <c r="M80" s="114"/>
      <c r="N80" s="194"/>
    </row>
    <row r="81" spans="1:14">
      <c r="A81" s="18">
        <v>20</v>
      </c>
      <c r="B81" s="18" t="s">
        <v>253</v>
      </c>
      <c r="C81" s="15">
        <v>44823</v>
      </c>
      <c r="E81" s="35" t="s">
        <v>254</v>
      </c>
      <c r="F81" s="71" t="s">
        <v>188</v>
      </c>
      <c r="H81" s="35" t="s">
        <v>345</v>
      </c>
      <c r="J81" s="33">
        <v>50000</v>
      </c>
    </row>
    <row r="82" spans="1:14">
      <c r="C82" s="15">
        <v>44823</v>
      </c>
      <c r="E82" s="35" t="s">
        <v>163</v>
      </c>
      <c r="F82" s="71" t="s">
        <v>188</v>
      </c>
      <c r="H82" s="35" t="s">
        <v>345</v>
      </c>
      <c r="J82" s="33">
        <v>50000</v>
      </c>
    </row>
    <row r="83" spans="1:14">
      <c r="C83" s="15">
        <v>44824</v>
      </c>
      <c r="E83" s="35" t="s">
        <v>255</v>
      </c>
      <c r="F83" s="71" t="s">
        <v>188</v>
      </c>
      <c r="H83" s="35" t="s">
        <v>345</v>
      </c>
      <c r="I83" s="162"/>
      <c r="J83" s="33">
        <v>50000</v>
      </c>
    </row>
    <row r="84" spans="1:14">
      <c r="C84" s="15"/>
      <c r="E84" s="110" t="s">
        <v>220</v>
      </c>
      <c r="F84" s="26" t="s">
        <v>28</v>
      </c>
      <c r="H84" s="110" t="s">
        <v>229</v>
      </c>
      <c r="I84" s="162">
        <v>1350</v>
      </c>
      <c r="J84" s="33">
        <v>85363</v>
      </c>
      <c r="L84" s="33">
        <v>5318</v>
      </c>
      <c r="M84" s="113">
        <v>6.2300000000000001E-2</v>
      </c>
    </row>
    <row r="85" spans="1:14" s="30" customFormat="1">
      <c r="A85" s="29"/>
      <c r="B85" s="29"/>
      <c r="C85" s="49"/>
      <c r="D85" s="29"/>
      <c r="E85" s="111" t="s">
        <v>221</v>
      </c>
      <c r="F85" s="50" t="s">
        <v>28</v>
      </c>
      <c r="H85" s="112" t="s">
        <v>229</v>
      </c>
      <c r="I85" s="163">
        <v>135</v>
      </c>
      <c r="J85" s="34">
        <v>15770</v>
      </c>
      <c r="K85" s="114"/>
      <c r="L85" s="34">
        <v>9267</v>
      </c>
      <c r="M85" s="114">
        <v>0.58760000000000001</v>
      </c>
      <c r="N85" s="194"/>
    </row>
    <row r="86" spans="1:14">
      <c r="A86" s="18">
        <v>21</v>
      </c>
      <c r="B86" s="18" t="s">
        <v>260</v>
      </c>
      <c r="C86" s="15">
        <v>44824</v>
      </c>
      <c r="E86" s="36" t="s">
        <v>263</v>
      </c>
      <c r="F86" s="16"/>
    </row>
    <row r="87" spans="1:14">
      <c r="E87" s="119" t="s">
        <v>264</v>
      </c>
      <c r="F87" s="71" t="s">
        <v>138</v>
      </c>
      <c r="J87" s="33" t="s">
        <v>266</v>
      </c>
      <c r="N87" s="25" t="s">
        <v>265</v>
      </c>
    </row>
    <row r="88" spans="1:14">
      <c r="E88" s="173" t="s">
        <v>267</v>
      </c>
      <c r="F88" s="71" t="s">
        <v>188</v>
      </c>
    </row>
    <row r="89" spans="1:14">
      <c r="E89" s="173" t="s">
        <v>196</v>
      </c>
      <c r="F89" s="118" t="s">
        <v>141</v>
      </c>
    </row>
    <row r="90" spans="1:14">
      <c r="E90" s="173" t="s">
        <v>197</v>
      </c>
      <c r="F90" s="118" t="s">
        <v>141</v>
      </c>
    </row>
    <row r="91" spans="1:14">
      <c r="E91" s="173" t="s">
        <v>198</v>
      </c>
      <c r="F91" s="118" t="s">
        <v>141</v>
      </c>
    </row>
    <row r="92" spans="1:14">
      <c r="E92" s="174" t="s">
        <v>199</v>
      </c>
      <c r="F92" s="118" t="s">
        <v>141</v>
      </c>
      <c r="L92" s="33">
        <v>-1768</v>
      </c>
    </row>
    <row r="93" spans="1:14">
      <c r="E93" s="173" t="s">
        <v>200</v>
      </c>
      <c r="F93" s="118" t="s">
        <v>141</v>
      </c>
      <c r="L93" s="33">
        <v>-1922</v>
      </c>
    </row>
    <row r="94" spans="1:14">
      <c r="E94" s="173" t="s">
        <v>201</v>
      </c>
      <c r="F94" s="118" t="s">
        <v>141</v>
      </c>
    </row>
    <row r="95" spans="1:14">
      <c r="E95" s="173" t="s">
        <v>202</v>
      </c>
      <c r="F95" s="118" t="s">
        <v>141</v>
      </c>
    </row>
    <row r="96" spans="1:14">
      <c r="E96" s="174" t="s">
        <v>203</v>
      </c>
      <c r="F96" s="118" t="s">
        <v>141</v>
      </c>
      <c r="L96" s="33">
        <v>1277</v>
      </c>
    </row>
    <row r="97" spans="1:14" s="30" customFormat="1">
      <c r="A97" s="29"/>
      <c r="B97" s="29"/>
      <c r="C97" s="29"/>
      <c r="D97" s="29"/>
      <c r="E97" s="175" t="s">
        <v>204</v>
      </c>
      <c r="F97" s="121" t="s">
        <v>141</v>
      </c>
      <c r="I97" s="163"/>
      <c r="J97" s="34"/>
      <c r="K97" s="114"/>
      <c r="L97" s="34"/>
      <c r="M97" s="114"/>
      <c r="N97" s="194"/>
    </row>
    <row r="98" spans="1:14">
      <c r="A98" s="18">
        <v>22</v>
      </c>
      <c r="B98" s="18" t="s">
        <v>275</v>
      </c>
      <c r="C98" s="15">
        <v>44837</v>
      </c>
      <c r="E98" s="35" t="s">
        <v>272</v>
      </c>
      <c r="F98" s="71" t="s">
        <v>138</v>
      </c>
      <c r="H98" s="35" t="s">
        <v>345</v>
      </c>
    </row>
    <row r="99" spans="1:14">
      <c r="E99" s="35" t="s">
        <v>273</v>
      </c>
      <c r="F99" s="71" t="s">
        <v>138</v>
      </c>
      <c r="H99" s="35" t="s">
        <v>345</v>
      </c>
    </row>
    <row r="100" spans="1:14">
      <c r="E100" s="35" t="s">
        <v>271</v>
      </c>
      <c r="F100" s="71" t="s">
        <v>138</v>
      </c>
      <c r="H100" s="35" t="s">
        <v>345</v>
      </c>
    </row>
    <row r="101" spans="1:14">
      <c r="E101" s="35" t="s">
        <v>274</v>
      </c>
      <c r="F101" s="71" t="s">
        <v>138</v>
      </c>
      <c r="H101" s="35" t="s">
        <v>345</v>
      </c>
    </row>
    <row r="102" spans="1:14">
      <c r="E102" s="35" t="s">
        <v>254</v>
      </c>
      <c r="F102" s="71" t="s">
        <v>138</v>
      </c>
      <c r="H102" s="35" t="s">
        <v>345</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3">
        <v>21000000</v>
      </c>
      <c r="J106" s="34"/>
      <c r="K106" s="114"/>
      <c r="L106" s="34"/>
      <c r="M106" s="114"/>
      <c r="N106" s="194"/>
    </row>
    <row r="107" spans="1:14" s="67" customFormat="1">
      <c r="A107" s="64">
        <v>23</v>
      </c>
      <c r="B107" s="64" t="s">
        <v>289</v>
      </c>
      <c r="C107" s="65">
        <v>44847</v>
      </c>
      <c r="D107" s="64"/>
      <c r="E107" s="68" t="s">
        <v>290</v>
      </c>
      <c r="F107" s="161" t="s">
        <v>138</v>
      </c>
      <c r="H107" s="168" t="s">
        <v>1</v>
      </c>
      <c r="I107" s="166" t="s">
        <v>291</v>
      </c>
      <c r="J107" s="69">
        <v>35016.800000000003</v>
      </c>
      <c r="K107" s="181"/>
      <c r="L107" s="69"/>
      <c r="M107" s="181"/>
      <c r="N107" s="196"/>
    </row>
    <row r="108" spans="1:14">
      <c r="A108" s="18">
        <v>24</v>
      </c>
      <c r="B108" s="18" t="s">
        <v>323</v>
      </c>
      <c r="C108" s="15">
        <v>44852</v>
      </c>
      <c r="E108" s="5" t="s">
        <v>322</v>
      </c>
      <c r="F108" s="71" t="s">
        <v>138</v>
      </c>
      <c r="H108" s="168" t="s">
        <v>1</v>
      </c>
      <c r="I108" s="164">
        <v>100000</v>
      </c>
      <c r="J108" s="33">
        <v>60050</v>
      </c>
      <c r="K108" s="52">
        <v>3.5099999999999999E-2</v>
      </c>
    </row>
    <row r="109" spans="1:14" s="30" customFormat="1">
      <c r="B109" s="29"/>
      <c r="C109" s="49">
        <v>44855</v>
      </c>
      <c r="D109" s="29"/>
      <c r="E109" s="58" t="s">
        <v>230</v>
      </c>
      <c r="F109" s="121" t="s">
        <v>327</v>
      </c>
      <c r="H109" s="58" t="s">
        <v>345</v>
      </c>
      <c r="I109" s="163"/>
      <c r="J109" s="34">
        <v>50000</v>
      </c>
      <c r="K109" s="114"/>
      <c r="L109" s="34">
        <v>1534.12</v>
      </c>
      <c r="M109" s="176">
        <f>L109/J109</f>
        <v>3.0682399999999999E-2</v>
      </c>
      <c r="N109" s="194"/>
    </row>
    <row r="110" spans="1:14">
      <c r="A110" s="18">
        <v>25</v>
      </c>
      <c r="B110" s="18" t="s">
        <v>328</v>
      </c>
      <c r="C110" s="15">
        <v>44861</v>
      </c>
      <c r="E110" s="178" t="s">
        <v>281</v>
      </c>
      <c r="F110" s="118" t="s">
        <v>141</v>
      </c>
      <c r="H110" s="35" t="s">
        <v>345</v>
      </c>
      <c r="L110" s="33">
        <f>M110*54000</f>
        <v>258.42994793334941</v>
      </c>
      <c r="M110" s="52">
        <f>-(10.876/10.9283-1)</f>
        <v>4.7857397765435072E-3</v>
      </c>
      <c r="N110" s="197" t="s">
        <v>360</v>
      </c>
    </row>
    <row r="111" spans="1:14">
      <c r="E111" s="178" t="s">
        <v>282</v>
      </c>
      <c r="F111" s="118" t="s">
        <v>141</v>
      </c>
      <c r="H111" s="35" t="s">
        <v>345</v>
      </c>
      <c r="L111" s="33">
        <v>458.87</v>
      </c>
      <c r="M111" s="52">
        <f>L111/54000</f>
        <v>8.497592592592593E-3</v>
      </c>
    </row>
    <row r="112" spans="1:14">
      <c r="E112" s="178" t="s">
        <v>280</v>
      </c>
      <c r="F112" s="118" t="s">
        <v>141</v>
      </c>
      <c r="H112" s="35" t="s">
        <v>345</v>
      </c>
      <c r="L112" s="33">
        <f>M112*54000</f>
        <v>-358.9908637873753</v>
      </c>
      <c r="M112" s="52">
        <f>-(0.872643/0.86688-1)</f>
        <v>-6.647978959025469E-3</v>
      </c>
    </row>
    <row r="113" spans="1:14">
      <c r="E113" s="178" t="s">
        <v>284</v>
      </c>
      <c r="F113" s="118" t="s">
        <v>141</v>
      </c>
      <c r="H113" s="35" t="s">
        <v>345</v>
      </c>
      <c r="L113" s="33">
        <v>-1710</v>
      </c>
      <c r="M113" s="113">
        <f>L113/53000</f>
        <v>-3.2264150943396228E-2</v>
      </c>
      <c r="N113" s="25" t="s">
        <v>361</v>
      </c>
    </row>
    <row r="114" spans="1:14">
      <c r="E114" s="178" t="s">
        <v>283</v>
      </c>
      <c r="F114" s="118" t="s">
        <v>141</v>
      </c>
      <c r="H114" s="35" t="s">
        <v>345</v>
      </c>
      <c r="L114" s="33">
        <v>-803.3</v>
      </c>
      <c r="M114" s="113">
        <f>L114/52000</f>
        <v>-1.5448076923076922E-2</v>
      </c>
    </row>
    <row r="115" spans="1:14">
      <c r="E115" s="183" t="s">
        <v>338</v>
      </c>
      <c r="F115" s="71" t="s">
        <v>343</v>
      </c>
      <c r="H115" s="35" t="s">
        <v>345</v>
      </c>
      <c r="J115" s="33" t="s">
        <v>330</v>
      </c>
    </row>
    <row r="116" spans="1:14">
      <c r="E116" s="183" t="s">
        <v>339</v>
      </c>
      <c r="F116" s="71" t="s">
        <v>343</v>
      </c>
      <c r="H116" s="35" t="s">
        <v>345</v>
      </c>
      <c r="J116" s="33" t="s">
        <v>331</v>
      </c>
    </row>
    <row r="117" spans="1:14">
      <c r="E117" s="183" t="s">
        <v>340</v>
      </c>
      <c r="F117" s="71" t="s">
        <v>343</v>
      </c>
      <c r="H117" s="35" t="s">
        <v>345</v>
      </c>
      <c r="J117" s="33" t="s">
        <v>332</v>
      </c>
    </row>
    <row r="118" spans="1:14">
      <c r="E118" s="183" t="s">
        <v>341</v>
      </c>
      <c r="F118" s="71" t="s">
        <v>343</v>
      </c>
      <c r="H118" s="35" t="s">
        <v>345</v>
      </c>
      <c r="J118" s="33" t="s">
        <v>333</v>
      </c>
    </row>
    <row r="119" spans="1:14">
      <c r="E119" s="183" t="s">
        <v>342</v>
      </c>
      <c r="F119" s="71" t="s">
        <v>343</v>
      </c>
      <c r="H119" s="35" t="s">
        <v>345</v>
      </c>
      <c r="J119" s="33" t="s">
        <v>334</v>
      </c>
    </row>
    <row r="120" spans="1:14" s="30" customFormat="1">
      <c r="A120" s="29"/>
      <c r="B120" s="29"/>
      <c r="C120" s="29"/>
      <c r="D120" s="29"/>
      <c r="E120" s="184" t="s">
        <v>337</v>
      </c>
      <c r="F120" s="126" t="s">
        <v>343</v>
      </c>
      <c r="H120" s="58" t="s">
        <v>345</v>
      </c>
      <c r="I120" s="163"/>
      <c r="J120" s="34" t="s">
        <v>335</v>
      </c>
      <c r="K120" s="114"/>
      <c r="L120" s="34"/>
      <c r="M120" s="114"/>
      <c r="N120" s="194"/>
    </row>
    <row r="121" spans="1:14">
      <c r="A121" s="18">
        <v>26</v>
      </c>
      <c r="B121" s="18" t="s">
        <v>352</v>
      </c>
      <c r="C121" s="15">
        <v>44875</v>
      </c>
      <c r="E121" s="36" t="s">
        <v>353</v>
      </c>
      <c r="F121" s="192" t="s">
        <v>28</v>
      </c>
      <c r="H121" s="36" t="s">
        <v>229</v>
      </c>
      <c r="J121" s="33">
        <v>47295</v>
      </c>
      <c r="L121" s="33">
        <v>-3681</v>
      </c>
      <c r="M121" s="52">
        <f>L121/J121</f>
        <v>-7.7830637488106563E-2</v>
      </c>
      <c r="N121" s="25" t="s">
        <v>355</v>
      </c>
    </row>
    <row r="122" spans="1:14">
      <c r="E122" s="104" t="s">
        <v>354</v>
      </c>
      <c r="F122" s="192" t="s">
        <v>28</v>
      </c>
      <c r="H122" s="104" t="s">
        <v>2</v>
      </c>
      <c r="J122" s="33">
        <v>70055</v>
      </c>
      <c r="L122" s="33">
        <v>-15888</v>
      </c>
      <c r="M122" s="52">
        <f>L122/J122</f>
        <v>-0.22679323388765971</v>
      </c>
    </row>
    <row r="123" spans="1:14" s="30" customFormat="1">
      <c r="A123" s="29"/>
      <c r="B123" s="29"/>
      <c r="C123" s="29"/>
      <c r="D123" s="29"/>
      <c r="E123" s="51" t="s">
        <v>356</v>
      </c>
      <c r="F123" s="126" t="s">
        <v>138</v>
      </c>
      <c r="H123" s="51" t="s">
        <v>229</v>
      </c>
      <c r="I123" s="163"/>
      <c r="J123" s="34"/>
      <c r="K123" s="114"/>
      <c r="L123" s="34"/>
      <c r="M123" s="114"/>
      <c r="N123" s="194"/>
    </row>
    <row r="124" spans="1:14">
      <c r="A124" s="18">
        <v>27</v>
      </c>
      <c r="B124" s="18" t="s">
        <v>357</v>
      </c>
      <c r="C124" s="15">
        <v>44880</v>
      </c>
      <c r="E124" s="138" t="s">
        <v>358</v>
      </c>
      <c r="F124" s="71" t="s">
        <v>138</v>
      </c>
      <c r="H124" s="104" t="s">
        <v>2</v>
      </c>
      <c r="J124" s="33">
        <v>38519</v>
      </c>
    </row>
    <row r="125" spans="1:14">
      <c r="C125" s="15">
        <v>44881</v>
      </c>
      <c r="E125" s="5" t="s">
        <v>224</v>
      </c>
      <c r="F125" s="192" t="s">
        <v>28</v>
      </c>
      <c r="G125" s="115"/>
      <c r="H125" s="105" t="s">
        <v>1</v>
      </c>
      <c r="I125" s="115"/>
      <c r="J125" s="33">
        <v>37495.818086399995</v>
      </c>
      <c r="L125" s="33">
        <f>40092-37495.82</f>
        <v>2596.1800000000003</v>
      </c>
      <c r="M125" s="113">
        <f>L125/J125</f>
        <v>6.9239188061392204E-2</v>
      </c>
    </row>
    <row r="126" spans="1:14">
      <c r="E126" s="105" t="s">
        <v>195</v>
      </c>
      <c r="F126" s="192" t="s">
        <v>28</v>
      </c>
      <c r="H126" s="105" t="s">
        <v>1</v>
      </c>
      <c r="J126" s="33">
        <v>43392.667499999996</v>
      </c>
      <c r="L126" s="33">
        <v>41917</v>
      </c>
      <c r="M126" s="113">
        <f>L126/J126-1</f>
        <v>-3.4007300887874625E-2</v>
      </c>
    </row>
    <row r="127" spans="1:14">
      <c r="E127" s="138" t="s">
        <v>358</v>
      </c>
      <c r="F127" s="192" t="s">
        <v>28</v>
      </c>
      <c r="H127" s="104" t="s">
        <v>2</v>
      </c>
    </row>
    <row r="128" spans="1:14" s="24" customFormat="1">
      <c r="A128" s="19">
        <v>28</v>
      </c>
      <c r="B128" s="19" t="s">
        <v>359</v>
      </c>
      <c r="C128" s="53">
        <v>44890</v>
      </c>
      <c r="D128" s="19"/>
      <c r="E128" s="233" t="s">
        <v>338</v>
      </c>
      <c r="F128" s="73" t="s">
        <v>141</v>
      </c>
      <c r="G128" s="24" t="s">
        <v>66</v>
      </c>
      <c r="H128" s="72" t="s">
        <v>345</v>
      </c>
      <c r="I128" s="193">
        <v>37000</v>
      </c>
      <c r="J128" s="54"/>
      <c r="K128" s="182"/>
      <c r="L128" s="54">
        <f>37000-36953.01</f>
        <v>46.989999999997963</v>
      </c>
      <c r="M128" s="182">
        <f>L128/I128</f>
        <v>1.269999999999945E-3</v>
      </c>
      <c r="N128" s="198"/>
    </row>
    <row r="129" spans="1:14">
      <c r="E129" s="183" t="s">
        <v>339</v>
      </c>
      <c r="F129" s="17" t="s">
        <v>141</v>
      </c>
      <c r="G129" s="1" t="s">
        <v>60</v>
      </c>
      <c r="H129" s="35" t="s">
        <v>345</v>
      </c>
      <c r="I129" s="6">
        <v>40000</v>
      </c>
      <c r="L129" s="33">
        <f>40000-40014.78</f>
        <v>-14.779999999998836</v>
      </c>
      <c r="M129" s="113">
        <f>L129/I129</f>
        <v>-3.6949999999997087E-4</v>
      </c>
      <c r="N129" s="197"/>
    </row>
    <row r="130" spans="1:14">
      <c r="E130" s="183" t="s">
        <v>340</v>
      </c>
      <c r="F130" s="17" t="s">
        <v>141</v>
      </c>
      <c r="G130" s="1" t="s">
        <v>65</v>
      </c>
      <c r="H130" s="35" t="s">
        <v>345</v>
      </c>
      <c r="I130" s="6">
        <v>41000</v>
      </c>
      <c r="L130" s="33">
        <f>41000-42379.71</f>
        <v>-1379.7099999999991</v>
      </c>
      <c r="M130" s="113">
        <f>L130/I130</f>
        <v>-3.3651463414634125E-2</v>
      </c>
      <c r="N130" s="197"/>
    </row>
    <row r="131" spans="1:14">
      <c r="E131" s="183" t="s">
        <v>341</v>
      </c>
      <c r="F131" s="17" t="s">
        <v>141</v>
      </c>
      <c r="G131" s="1" t="s">
        <v>52</v>
      </c>
      <c r="H131" s="35" t="s">
        <v>345</v>
      </c>
      <c r="I131" s="6">
        <v>48000</v>
      </c>
      <c r="L131" s="33">
        <f>46164.54-48000</f>
        <v>-1835.4599999999991</v>
      </c>
      <c r="M131" s="113">
        <f>L131/I131</f>
        <v>-3.8238749999999981E-2</v>
      </c>
      <c r="N131" s="197"/>
    </row>
    <row r="132" spans="1:14" s="30" customFormat="1">
      <c r="A132" s="29"/>
      <c r="B132" s="29"/>
      <c r="C132" s="29"/>
      <c r="D132" s="29"/>
      <c r="E132" s="184" t="s">
        <v>342</v>
      </c>
      <c r="F132" s="199" t="s">
        <v>141</v>
      </c>
      <c r="G132" s="30" t="s">
        <v>48</v>
      </c>
      <c r="H132" s="58" t="s">
        <v>345</v>
      </c>
      <c r="I132" s="200">
        <f>20000+50833.73</f>
        <v>70833.73000000001</v>
      </c>
      <c r="J132" s="34"/>
      <c r="K132" s="114"/>
      <c r="L132" s="34">
        <f>70756.98-I132</f>
        <v>-76.750000000014552</v>
      </c>
      <c r="M132" s="114">
        <f>L132/I132</f>
        <v>-1.0835233440341845E-3</v>
      </c>
      <c r="N132" s="201"/>
    </row>
    <row r="133" spans="1:14">
      <c r="A133" s="18">
        <v>29</v>
      </c>
      <c r="B133" s="18" t="s">
        <v>362</v>
      </c>
      <c r="C133" s="15">
        <v>44893</v>
      </c>
      <c r="E133" s="202" t="s">
        <v>363</v>
      </c>
      <c r="F133" s="71" t="s">
        <v>343</v>
      </c>
      <c r="G133" s="1" t="s">
        <v>70</v>
      </c>
      <c r="H133" s="35" t="s">
        <v>345</v>
      </c>
      <c r="I133" s="124">
        <v>31000</v>
      </c>
      <c r="K133" s="113">
        <v>1.9818702535006429E-2</v>
      </c>
    </row>
    <row r="134" spans="1:14">
      <c r="E134" s="202" t="s">
        <v>364</v>
      </c>
      <c r="F134" s="71" t="s">
        <v>343</v>
      </c>
      <c r="G134" s="1" t="s">
        <v>65</v>
      </c>
      <c r="H134" s="35" t="s">
        <v>345</v>
      </c>
      <c r="I134" s="124">
        <v>32000</v>
      </c>
      <c r="K134" s="113">
        <v>2.0985150176841442E-2</v>
      </c>
    </row>
    <row r="135" spans="1:14">
      <c r="E135" s="202" t="s">
        <v>365</v>
      </c>
      <c r="F135" s="71" t="s">
        <v>343</v>
      </c>
      <c r="G135" s="1" t="s">
        <v>43</v>
      </c>
      <c r="H135" s="35" t="s">
        <v>345</v>
      </c>
      <c r="I135" s="124">
        <v>53000</v>
      </c>
      <c r="K135" s="113">
        <v>3.398096810058631E-2</v>
      </c>
    </row>
    <row r="136" spans="1:14">
      <c r="E136" s="202" t="s">
        <v>366</v>
      </c>
      <c r="F136" s="71" t="s">
        <v>343</v>
      </c>
      <c r="G136" s="1" t="s">
        <v>47</v>
      </c>
      <c r="H136" s="35" t="s">
        <v>345</v>
      </c>
      <c r="I136" s="124">
        <v>36000</v>
      </c>
      <c r="K136" s="113">
        <v>2.2294035319494591E-2</v>
      </c>
    </row>
    <row r="137" spans="1:14">
      <c r="E137" s="202" t="s">
        <v>367</v>
      </c>
      <c r="F137" s="71" t="s">
        <v>343</v>
      </c>
      <c r="G137" s="1" t="s">
        <v>64</v>
      </c>
      <c r="H137" s="35" t="s">
        <v>345</v>
      </c>
      <c r="I137" s="124">
        <v>41000</v>
      </c>
      <c r="K137" s="113">
        <v>2.6161662593961837E-2</v>
      </c>
    </row>
    <row r="138" spans="1:14" s="30" customFormat="1">
      <c r="A138" s="29"/>
      <c r="B138" s="29"/>
      <c r="C138" s="29"/>
      <c r="D138" s="29"/>
      <c r="E138" s="206" t="s">
        <v>368</v>
      </c>
      <c r="F138" s="126" t="s">
        <v>343</v>
      </c>
      <c r="G138" s="30" t="s">
        <v>52</v>
      </c>
      <c r="H138" s="58" t="s">
        <v>345</v>
      </c>
      <c r="I138" s="207">
        <v>38000</v>
      </c>
      <c r="J138" s="34"/>
      <c r="K138" s="114">
        <v>2.4408141469025042E-2</v>
      </c>
      <c r="L138" s="34"/>
      <c r="M138" s="114"/>
      <c r="N138" s="194"/>
    </row>
    <row r="139" spans="1:14">
      <c r="A139" s="18">
        <v>30</v>
      </c>
      <c r="B139" s="18" t="s">
        <v>374</v>
      </c>
      <c r="C139" s="15">
        <v>44902</v>
      </c>
      <c r="E139" s="105" t="s">
        <v>195</v>
      </c>
      <c r="F139" s="16" t="s">
        <v>138</v>
      </c>
      <c r="H139" s="105" t="s">
        <v>1</v>
      </c>
      <c r="J139" s="33">
        <v>45214</v>
      </c>
      <c r="K139" s="113">
        <v>2.9600000000000001E-2</v>
      </c>
    </row>
    <row r="140" spans="1:14">
      <c r="E140" s="105" t="s">
        <v>290</v>
      </c>
      <c r="F140" s="192" t="s">
        <v>28</v>
      </c>
      <c r="H140" s="105" t="s">
        <v>1</v>
      </c>
      <c r="J140" s="33">
        <v>34534</v>
      </c>
      <c r="L140" s="33">
        <v>9880</v>
      </c>
      <c r="M140" s="113">
        <f>L140/J140</f>
        <v>0.28609486303353215</v>
      </c>
    </row>
    <row r="141" spans="1:14" s="30" customFormat="1">
      <c r="A141" s="29"/>
      <c r="B141" s="29"/>
      <c r="C141" s="49">
        <v>44903</v>
      </c>
      <c r="D141" s="29"/>
      <c r="E141" s="208" t="s">
        <v>372</v>
      </c>
      <c r="F141" s="29"/>
      <c r="H141" s="208" t="s">
        <v>2</v>
      </c>
      <c r="I141" s="163"/>
      <c r="J141" s="34">
        <v>39346</v>
      </c>
      <c r="K141" s="114">
        <v>2.5499999999999998E-2</v>
      </c>
      <c r="L141" s="34"/>
      <c r="M141" s="114"/>
      <c r="N141" s="194"/>
    </row>
    <row r="142" spans="1:14" s="67" customFormat="1">
      <c r="A142" s="64">
        <v>31</v>
      </c>
      <c r="B142" s="64" t="s">
        <v>378</v>
      </c>
      <c r="C142" s="65">
        <v>44909</v>
      </c>
      <c r="D142" s="64"/>
      <c r="E142" s="68" t="s">
        <v>377</v>
      </c>
      <c r="F142" s="66" t="s">
        <v>138</v>
      </c>
      <c r="H142" s="68" t="s">
        <v>1</v>
      </c>
      <c r="I142" s="166"/>
      <c r="J142" s="69">
        <v>35668.526638563199</v>
      </c>
      <c r="K142" s="181">
        <v>2.3500343004059957E-2</v>
      </c>
      <c r="L142" s="69"/>
      <c r="M142" s="181"/>
      <c r="N142" s="196"/>
    </row>
    <row r="143" spans="1:14">
      <c r="A143" s="18">
        <v>32</v>
      </c>
      <c r="B143" s="18" t="s">
        <v>379</v>
      </c>
      <c r="C143" s="15">
        <v>44917</v>
      </c>
      <c r="E143" s="90" t="s">
        <v>270</v>
      </c>
      <c r="F143" s="18" t="s">
        <v>327</v>
      </c>
      <c r="H143" s="1" t="s">
        <v>38</v>
      </c>
    </row>
    <row r="144" spans="1:14" s="24" customFormat="1">
      <c r="A144" s="19">
        <v>36</v>
      </c>
      <c r="B144" s="19" t="s">
        <v>381</v>
      </c>
      <c r="C144" s="53">
        <v>44922</v>
      </c>
      <c r="D144" s="19"/>
      <c r="E144" s="210" t="s">
        <v>380</v>
      </c>
      <c r="F144" s="209" t="s">
        <v>138</v>
      </c>
      <c r="H144" s="211" t="s">
        <v>38</v>
      </c>
      <c r="I144" s="167"/>
      <c r="J144" s="54">
        <v>390952.49199999997</v>
      </c>
      <c r="K144" s="182"/>
      <c r="L144" s="54"/>
      <c r="M144" s="182"/>
      <c r="N144" s="20" t="s">
        <v>427</v>
      </c>
    </row>
    <row r="145" spans="1:14">
      <c r="E145" s="202" t="s">
        <v>363</v>
      </c>
      <c r="F145" s="18" t="s">
        <v>327</v>
      </c>
      <c r="H145" s="35" t="s">
        <v>345</v>
      </c>
      <c r="J145" s="33">
        <v>31000</v>
      </c>
      <c r="K145" s="113">
        <f>J145*(412.2443/399.64-1)</f>
        <v>977.71319187268762</v>
      </c>
      <c r="L145" s="52">
        <f t="shared" ref="L145:L150" si="0">K145/J145</f>
        <v>3.1539135221699599E-2</v>
      </c>
      <c r="N145" s="25">
        <v>977.71319187268796</v>
      </c>
    </row>
    <row r="146" spans="1:14">
      <c r="E146" s="202" t="s">
        <v>364</v>
      </c>
      <c r="F146" s="18" t="s">
        <v>327</v>
      </c>
      <c r="H146" s="35" t="s">
        <v>345</v>
      </c>
      <c r="J146" s="33">
        <v>32000</v>
      </c>
      <c r="K146" s="113">
        <f>J146*(1.682332/1.6852-1)</f>
        <v>-54.46000474721302</v>
      </c>
      <c r="L146" s="52">
        <f t="shared" si="0"/>
        <v>-1.7018751483504069E-3</v>
      </c>
      <c r="N146" s="25">
        <v>-67.724064298001707</v>
      </c>
    </row>
    <row r="147" spans="1:14">
      <c r="E147" s="202" t="s">
        <v>365</v>
      </c>
      <c r="F147" s="18" t="s">
        <v>327</v>
      </c>
      <c r="H147" s="35" t="s">
        <v>345</v>
      </c>
      <c r="J147" s="33">
        <v>53000</v>
      </c>
      <c r="K147" s="113">
        <f>20636.61*(4.696527/4.69631-1)+(53000-20636.61)*(4.696527/4.69144-1)</f>
        <v>36.045663065995747</v>
      </c>
      <c r="L147" s="52">
        <f t="shared" si="0"/>
        <v>6.801068503018066E-4</v>
      </c>
      <c r="N147" s="25">
        <v>128.1334841628956</v>
      </c>
    </row>
    <row r="148" spans="1:14">
      <c r="E148" s="202" t="s">
        <v>366</v>
      </c>
      <c r="F148" s="18" t="s">
        <v>327</v>
      </c>
      <c r="H148" s="35" t="s">
        <v>345</v>
      </c>
      <c r="J148" s="33">
        <v>36000</v>
      </c>
      <c r="K148" s="113">
        <v>-708.45</v>
      </c>
      <c r="L148" s="52">
        <f t="shared" si="0"/>
        <v>-1.9679166666666668E-2</v>
      </c>
      <c r="N148" s="25">
        <v>-321.22979061754273</v>
      </c>
    </row>
    <row r="149" spans="1:14">
      <c r="E149" s="202" t="s">
        <v>367</v>
      </c>
      <c r="F149" s="18" t="s">
        <v>327</v>
      </c>
      <c r="H149" s="35" t="s">
        <v>345</v>
      </c>
      <c r="J149" s="33">
        <v>41000</v>
      </c>
      <c r="K149" s="113">
        <v>1153.19</v>
      </c>
      <c r="L149" s="52">
        <f t="shared" si="0"/>
        <v>2.8126585365853659E-2</v>
      </c>
      <c r="N149" s="25">
        <v>1095.0151098527144</v>
      </c>
    </row>
    <row r="150" spans="1:14">
      <c r="E150" s="213" t="s">
        <v>368</v>
      </c>
      <c r="F150" s="29" t="s">
        <v>327</v>
      </c>
      <c r="G150" s="30"/>
      <c r="H150" s="58" t="s">
        <v>345</v>
      </c>
      <c r="I150" s="163"/>
      <c r="J150" s="34">
        <v>38000</v>
      </c>
      <c r="K150" s="114">
        <f>J150*(1-1.048003/1.06287)</f>
        <v>531.52878527007078</v>
      </c>
      <c r="L150" s="52">
        <f t="shared" si="0"/>
        <v>1.3987599612370285E-2</v>
      </c>
      <c r="M150" s="114"/>
      <c r="N150" s="194">
        <v>798.58570761326257</v>
      </c>
    </row>
    <row r="151" spans="1:14">
      <c r="E151" s="212" t="s">
        <v>382</v>
      </c>
      <c r="F151" s="71" t="s">
        <v>343</v>
      </c>
      <c r="H151" s="35" t="s">
        <v>345</v>
      </c>
      <c r="J151" s="33">
        <v>37024.699999999997</v>
      </c>
    </row>
    <row r="152" spans="1:14">
      <c r="E152" s="212" t="s">
        <v>383</v>
      </c>
      <c r="F152" s="71" t="s">
        <v>343</v>
      </c>
      <c r="H152" s="35" t="s">
        <v>345</v>
      </c>
      <c r="J152" s="33">
        <v>38000</v>
      </c>
    </row>
    <row r="153" spans="1:14">
      <c r="E153" s="212" t="s">
        <v>384</v>
      </c>
      <c r="F153" s="71" t="s">
        <v>343</v>
      </c>
      <c r="H153" s="35" t="s">
        <v>345</v>
      </c>
      <c r="J153" s="33">
        <v>40000</v>
      </c>
    </row>
    <row r="154" spans="1:14">
      <c r="E154" s="212" t="s">
        <v>385</v>
      </c>
      <c r="F154" s="71" t="s">
        <v>343</v>
      </c>
      <c r="H154" s="35" t="s">
        <v>345</v>
      </c>
      <c r="J154" s="33">
        <v>48903.23</v>
      </c>
    </row>
    <row r="155" spans="1:14">
      <c r="E155" s="212" t="s">
        <v>386</v>
      </c>
      <c r="F155" s="71" t="s">
        <v>343</v>
      </c>
      <c r="H155" s="35" t="s">
        <v>345</v>
      </c>
      <c r="J155" s="33">
        <v>32224</v>
      </c>
    </row>
    <row r="156" spans="1:14" s="30" customFormat="1">
      <c r="A156" s="29"/>
      <c r="B156" s="29"/>
      <c r="C156" s="29"/>
      <c r="D156" s="29"/>
      <c r="E156" s="214" t="s">
        <v>387</v>
      </c>
      <c r="F156" s="126" t="s">
        <v>343</v>
      </c>
      <c r="H156" s="58" t="s">
        <v>345</v>
      </c>
      <c r="I156" s="163"/>
      <c r="J156" s="34">
        <v>35000</v>
      </c>
      <c r="K156" s="114"/>
      <c r="L156" s="34"/>
      <c r="M156" s="114"/>
      <c r="N156" s="194"/>
    </row>
    <row r="157" spans="1:14" s="67" customFormat="1">
      <c r="A157" s="64">
        <v>37</v>
      </c>
      <c r="B157" s="64" t="s">
        <v>389</v>
      </c>
      <c r="C157" s="65">
        <v>44930</v>
      </c>
      <c r="D157" s="64"/>
      <c r="E157" s="217" t="s">
        <v>388</v>
      </c>
      <c r="F157" s="66" t="s">
        <v>138</v>
      </c>
      <c r="H157" s="68" t="s">
        <v>1</v>
      </c>
      <c r="I157" s="166"/>
      <c r="J157" s="69">
        <v>65324.92542385681</v>
      </c>
      <c r="K157" s="181">
        <v>4.1388666617236169E-2</v>
      </c>
      <c r="L157" s="69"/>
      <c r="M157" s="181"/>
      <c r="N157" s="196"/>
    </row>
    <row r="158" spans="1:14" s="67" customFormat="1">
      <c r="A158" s="64">
        <v>38</v>
      </c>
      <c r="B158" s="64" t="s">
        <v>392</v>
      </c>
      <c r="C158" s="65">
        <v>44937</v>
      </c>
      <c r="D158" s="64"/>
      <c r="E158" s="217" t="s">
        <v>224</v>
      </c>
      <c r="F158" s="66" t="s">
        <v>138</v>
      </c>
      <c r="H158" s="68" t="s">
        <v>1</v>
      </c>
      <c r="I158" s="166"/>
      <c r="J158" s="69">
        <v>54857.507721248621</v>
      </c>
      <c r="K158" s="181">
        <v>3.7900000000000003E-2</v>
      </c>
      <c r="L158" s="69"/>
      <c r="M158" s="181"/>
      <c r="N158" s="196"/>
    </row>
    <row r="159" spans="1:14">
      <c r="A159" s="18">
        <v>39</v>
      </c>
      <c r="B159" s="18" t="s">
        <v>393</v>
      </c>
      <c r="C159" s="15">
        <v>44945</v>
      </c>
      <c r="E159" s="105" t="s">
        <v>322</v>
      </c>
      <c r="F159" s="192" t="s">
        <v>28</v>
      </c>
      <c r="H159" s="105" t="s">
        <v>1</v>
      </c>
      <c r="J159" s="33">
        <v>56362.627039999999</v>
      </c>
      <c r="L159" s="33">
        <v>10369</v>
      </c>
      <c r="M159" s="113">
        <f>L159/J159</f>
        <v>0.18396942343800304</v>
      </c>
    </row>
    <row r="160" spans="1:14">
      <c r="E160" s="218" t="s">
        <v>394</v>
      </c>
      <c r="F160" s="71" t="s">
        <v>343</v>
      </c>
      <c r="H160" s="35" t="s">
        <v>345</v>
      </c>
      <c r="J160" s="33">
        <v>50000</v>
      </c>
    </row>
    <row r="161" spans="1:14">
      <c r="E161" s="183" t="s">
        <v>336</v>
      </c>
      <c r="F161" s="18" t="s">
        <v>327</v>
      </c>
      <c r="H161" s="35" t="s">
        <v>345</v>
      </c>
      <c r="J161" s="33">
        <v>50000</v>
      </c>
      <c r="L161" s="33">
        <v>3475.45</v>
      </c>
      <c r="M161" s="113">
        <f>L161/J161</f>
        <v>6.9509000000000001E-2</v>
      </c>
    </row>
    <row r="162" spans="1:14">
      <c r="E162" s="218" t="s">
        <v>336</v>
      </c>
      <c r="F162" s="26" t="s">
        <v>396</v>
      </c>
      <c r="H162" s="35" t="s">
        <v>345</v>
      </c>
      <c r="J162" s="33">
        <v>50000</v>
      </c>
      <c r="L162" s="33">
        <v>404.94</v>
      </c>
      <c r="M162" s="113">
        <f>L162/J162</f>
        <v>8.0987999999999997E-3</v>
      </c>
    </row>
    <row r="163" spans="1:14" s="30" customFormat="1">
      <c r="A163" s="29"/>
      <c r="B163" s="29"/>
      <c r="C163" s="29"/>
      <c r="D163" s="29"/>
      <c r="E163" s="219" t="s">
        <v>395</v>
      </c>
      <c r="F163" s="59" t="s">
        <v>397</v>
      </c>
      <c r="H163" s="58" t="s">
        <v>345</v>
      </c>
      <c r="I163" s="163"/>
      <c r="J163" s="34">
        <v>50304</v>
      </c>
      <c r="K163" s="114"/>
      <c r="L163" s="34"/>
      <c r="M163" s="114"/>
      <c r="N163" s="194"/>
    </row>
    <row r="164" spans="1:14">
      <c r="A164" s="18">
        <v>40</v>
      </c>
      <c r="B164" s="18" t="s">
        <v>398</v>
      </c>
      <c r="C164" s="15">
        <v>44953</v>
      </c>
      <c r="E164" s="1" t="s">
        <v>399</v>
      </c>
      <c r="F164" s="71" t="s">
        <v>343</v>
      </c>
      <c r="H164" s="35" t="s">
        <v>345</v>
      </c>
      <c r="J164" s="220" t="s">
        <v>400</v>
      </c>
    </row>
    <row r="165" spans="1:14">
      <c r="E165" s="183" t="s">
        <v>350</v>
      </c>
      <c r="F165" s="18" t="s">
        <v>327</v>
      </c>
      <c r="H165" s="35" t="s">
        <v>345</v>
      </c>
      <c r="J165" s="33">
        <v>50000</v>
      </c>
      <c r="L165" s="33">
        <v>-230.56</v>
      </c>
      <c r="M165" s="113">
        <f>L165/J165</f>
        <v>-4.6112000000000002E-3</v>
      </c>
    </row>
    <row r="166" spans="1:14">
      <c r="E166" s="215" t="s">
        <v>382</v>
      </c>
      <c r="F166" s="18" t="s">
        <v>327</v>
      </c>
      <c r="H166" s="35" t="s">
        <v>345</v>
      </c>
      <c r="J166" s="33">
        <v>37024.699999999997</v>
      </c>
      <c r="L166" s="33">
        <v>631.89</v>
      </c>
      <c r="M166" s="113">
        <f t="shared" ref="M166:M171" si="1">L166/J166</f>
        <v>1.7066714922740766E-2</v>
      </c>
    </row>
    <row r="167" spans="1:14">
      <c r="E167" s="215" t="s">
        <v>383</v>
      </c>
      <c r="F167" s="18" t="s">
        <v>327</v>
      </c>
      <c r="H167" s="35" t="s">
        <v>345</v>
      </c>
      <c r="J167" s="33">
        <v>38000</v>
      </c>
      <c r="L167" s="33">
        <v>-95.42</v>
      </c>
      <c r="M167" s="113">
        <f t="shared" si="1"/>
        <v>-2.5110526315789473E-3</v>
      </c>
    </row>
    <row r="168" spans="1:14">
      <c r="E168" s="215" t="s">
        <v>384</v>
      </c>
      <c r="F168" s="18" t="s">
        <v>327</v>
      </c>
      <c r="H168" s="35" t="s">
        <v>345</v>
      </c>
      <c r="J168" s="33">
        <v>40000</v>
      </c>
      <c r="L168" s="33">
        <v>-128.71</v>
      </c>
      <c r="M168" s="113">
        <f t="shared" si="1"/>
        <v>-3.2177500000000001E-3</v>
      </c>
    </row>
    <row r="169" spans="1:14">
      <c r="E169" s="215" t="s">
        <v>385</v>
      </c>
      <c r="F169" s="18" t="s">
        <v>327</v>
      </c>
      <c r="H169" s="35" t="s">
        <v>345</v>
      </c>
      <c r="J169" s="33">
        <v>48903.23</v>
      </c>
      <c r="L169" s="33">
        <v>261.55</v>
      </c>
      <c r="M169" s="113">
        <f t="shared" si="1"/>
        <v>5.3483174833236988E-3</v>
      </c>
    </row>
    <row r="170" spans="1:14">
      <c r="E170" s="215" t="s">
        <v>386</v>
      </c>
      <c r="F170" s="18" t="s">
        <v>327</v>
      </c>
      <c r="H170" s="35" t="s">
        <v>345</v>
      </c>
      <c r="J170" s="33">
        <v>32224</v>
      </c>
      <c r="L170" s="33">
        <v>14.63</v>
      </c>
      <c r="M170" s="113">
        <f t="shared" si="1"/>
        <v>4.5400943396226419E-4</v>
      </c>
    </row>
    <row r="171" spans="1:14">
      <c r="E171" s="215" t="s">
        <v>387</v>
      </c>
      <c r="F171" s="18" t="s">
        <v>327</v>
      </c>
      <c r="H171" s="35" t="s">
        <v>345</v>
      </c>
      <c r="J171" s="33">
        <v>35000</v>
      </c>
      <c r="L171" s="33">
        <v>294.51</v>
      </c>
      <c r="M171" s="113">
        <f t="shared" si="1"/>
        <v>8.4145714285714275E-3</v>
      </c>
    </row>
    <row r="172" spans="1:14">
      <c r="E172" s="1" t="s">
        <v>402</v>
      </c>
      <c r="F172" s="71" t="s">
        <v>343</v>
      </c>
      <c r="H172" s="35" t="s">
        <v>345</v>
      </c>
      <c r="J172" s="33">
        <v>44000</v>
      </c>
    </row>
    <row r="173" spans="1:14">
      <c r="E173" s="1" t="s">
        <v>403</v>
      </c>
      <c r="F173" s="71" t="s">
        <v>343</v>
      </c>
      <c r="H173" s="35" t="s">
        <v>345</v>
      </c>
      <c r="J173" s="33">
        <v>41000</v>
      </c>
    </row>
    <row r="174" spans="1:14">
      <c r="E174" s="1" t="s">
        <v>404</v>
      </c>
      <c r="F174" s="71" t="s">
        <v>343</v>
      </c>
      <c r="H174" s="35" t="s">
        <v>345</v>
      </c>
      <c r="J174" s="33">
        <v>31000</v>
      </c>
    </row>
    <row r="175" spans="1:14">
      <c r="E175" s="1" t="s">
        <v>405</v>
      </c>
      <c r="F175" s="71" t="s">
        <v>343</v>
      </c>
      <c r="H175" s="35" t="s">
        <v>345</v>
      </c>
      <c r="J175" s="33">
        <v>34026.68</v>
      </c>
    </row>
    <row r="176" spans="1:14">
      <c r="E176" s="1" t="s">
        <v>406</v>
      </c>
      <c r="F176" s="71" t="s">
        <v>343</v>
      </c>
      <c r="H176" s="35" t="s">
        <v>345</v>
      </c>
      <c r="J176" s="33">
        <v>41000</v>
      </c>
    </row>
    <row r="177" spans="1:14" s="30" customFormat="1">
      <c r="A177" s="29"/>
      <c r="B177" s="29"/>
      <c r="C177" s="29"/>
      <c r="D177" s="29"/>
      <c r="E177" s="30" t="s">
        <v>407</v>
      </c>
      <c r="F177" s="126" t="s">
        <v>343</v>
      </c>
      <c r="H177" s="58" t="s">
        <v>345</v>
      </c>
      <c r="I177" s="163"/>
      <c r="J177" s="34">
        <v>40000</v>
      </c>
      <c r="K177" s="114"/>
      <c r="L177" s="34"/>
      <c r="M177" s="114"/>
      <c r="N177" s="194"/>
    </row>
    <row r="178" spans="1:14">
      <c r="A178" s="18">
        <v>41</v>
      </c>
      <c r="B178" s="18" t="s">
        <v>410</v>
      </c>
      <c r="C178" s="15">
        <v>44956</v>
      </c>
      <c r="E178" s="104" t="s">
        <v>411</v>
      </c>
      <c r="F178" s="16" t="s">
        <v>138</v>
      </c>
      <c r="H178" s="1" t="s">
        <v>2</v>
      </c>
      <c r="J178" s="33">
        <v>62135.849999999991</v>
      </c>
    </row>
    <row r="179" spans="1:14" s="30" customFormat="1">
      <c r="A179" s="29"/>
      <c r="B179" s="29"/>
      <c r="C179" s="29"/>
      <c r="D179" s="29"/>
      <c r="E179" s="208" t="s">
        <v>412</v>
      </c>
      <c r="F179" s="16" t="s">
        <v>138</v>
      </c>
      <c r="H179" s="30" t="s">
        <v>2</v>
      </c>
      <c r="I179" s="163"/>
      <c r="J179" s="34">
        <v>60882.799999999996</v>
      </c>
      <c r="K179" s="114"/>
      <c r="L179" s="34"/>
      <c r="M179" s="114"/>
      <c r="N179" s="194"/>
    </row>
    <row r="180" spans="1:14" s="67" customFormat="1">
      <c r="A180" s="64">
        <v>42</v>
      </c>
      <c r="B180" s="64" t="s">
        <v>415</v>
      </c>
      <c r="C180" s="65">
        <v>44963</v>
      </c>
      <c r="D180" s="64"/>
      <c r="E180" s="227" t="s">
        <v>416</v>
      </c>
      <c r="F180" s="66" t="s">
        <v>138</v>
      </c>
      <c r="H180" s="68" t="s">
        <v>1</v>
      </c>
      <c r="I180" s="166"/>
      <c r="J180" s="69">
        <v>63595.788082231928</v>
      </c>
      <c r="K180" s="181">
        <v>3.7900000000000003E-2</v>
      </c>
      <c r="L180" s="69"/>
      <c r="M180" s="181"/>
      <c r="N180" s="196"/>
    </row>
    <row r="181" spans="1:14" s="67" customFormat="1">
      <c r="A181" s="64">
        <v>43</v>
      </c>
      <c r="B181" s="64" t="s">
        <v>424</v>
      </c>
      <c r="C181" s="65">
        <v>44974</v>
      </c>
      <c r="D181" s="64"/>
      <c r="E181" s="228" t="s">
        <v>395</v>
      </c>
      <c r="F181" s="64" t="s">
        <v>327</v>
      </c>
      <c r="H181" s="67" t="s">
        <v>345</v>
      </c>
      <c r="I181" s="166"/>
      <c r="J181" s="69">
        <v>50037.37</v>
      </c>
      <c r="K181" s="181"/>
      <c r="L181" s="69">
        <v>2369.6299999999974</v>
      </c>
      <c r="M181" s="181">
        <f>L181/J181</f>
        <v>4.7357205224814916E-2</v>
      </c>
      <c r="N181" s="196"/>
    </row>
    <row r="182" spans="1:14">
      <c r="A182" s="18">
        <v>43</v>
      </c>
      <c r="B182" s="18" t="s">
        <v>423</v>
      </c>
      <c r="C182" s="15">
        <v>44980</v>
      </c>
      <c r="E182" s="218" t="s">
        <v>394</v>
      </c>
      <c r="F182" s="18" t="s">
        <v>327</v>
      </c>
      <c r="H182" s="1" t="s">
        <v>425</v>
      </c>
      <c r="J182" s="33">
        <v>50000</v>
      </c>
      <c r="L182" s="33">
        <v>2361.71</v>
      </c>
      <c r="M182" s="113">
        <f t="shared" ref="M182:M188" si="2">L182/J182</f>
        <v>4.7234200000000004E-2</v>
      </c>
    </row>
    <row r="183" spans="1:14">
      <c r="E183" s="215" t="s">
        <v>402</v>
      </c>
      <c r="F183" s="18" t="s">
        <v>327</v>
      </c>
      <c r="H183" s="1" t="s">
        <v>369</v>
      </c>
      <c r="J183" s="33">
        <v>44000</v>
      </c>
      <c r="L183" s="33">
        <v>1192</v>
      </c>
      <c r="M183" s="113">
        <f t="shared" si="2"/>
        <v>2.7090909090909093E-2</v>
      </c>
    </row>
    <row r="184" spans="1:14">
      <c r="E184" s="215" t="s">
        <v>403</v>
      </c>
      <c r="F184" s="18" t="s">
        <v>327</v>
      </c>
      <c r="H184" s="1" t="s">
        <v>369</v>
      </c>
      <c r="J184" s="33">
        <v>41000</v>
      </c>
      <c r="L184" s="33">
        <v>1072.8599999999999</v>
      </c>
      <c r="M184" s="113">
        <f t="shared" si="2"/>
        <v>2.6167317073170729E-2</v>
      </c>
    </row>
    <row r="185" spans="1:14">
      <c r="E185" s="215" t="s">
        <v>404</v>
      </c>
      <c r="F185" s="18" t="s">
        <v>327</v>
      </c>
      <c r="H185" s="1" t="s">
        <v>369</v>
      </c>
      <c r="J185" s="33">
        <v>31000</v>
      </c>
      <c r="L185" s="33">
        <v>-865.83</v>
      </c>
      <c r="M185" s="113">
        <f t="shared" si="2"/>
        <v>-2.793E-2</v>
      </c>
    </row>
    <row r="186" spans="1:14">
      <c r="E186" s="215" t="s">
        <v>405</v>
      </c>
      <c r="F186" s="18" t="s">
        <v>327</v>
      </c>
      <c r="H186" s="1" t="s">
        <v>369</v>
      </c>
      <c r="J186" s="33">
        <v>34026.68</v>
      </c>
      <c r="L186" s="33">
        <v>-1081.26</v>
      </c>
      <c r="M186" s="113">
        <f t="shared" si="2"/>
        <v>-3.177682924105437E-2</v>
      </c>
    </row>
    <row r="187" spans="1:14">
      <c r="E187" s="215" t="s">
        <v>406</v>
      </c>
      <c r="F187" s="18" t="s">
        <v>327</v>
      </c>
      <c r="H187" s="1" t="s">
        <v>369</v>
      </c>
      <c r="J187" s="33">
        <v>41000</v>
      </c>
      <c r="L187" s="33">
        <v>675.16</v>
      </c>
      <c r="M187" s="113">
        <f t="shared" si="2"/>
        <v>1.6467317073170732E-2</v>
      </c>
    </row>
    <row r="188" spans="1:14">
      <c r="C188" s="29"/>
      <c r="D188" s="29"/>
      <c r="E188" s="230" t="s">
        <v>407</v>
      </c>
      <c r="F188" s="29" t="s">
        <v>327</v>
      </c>
      <c r="G188" s="30"/>
      <c r="H188" s="30" t="s">
        <v>369</v>
      </c>
      <c r="I188" s="163"/>
      <c r="J188" s="34">
        <v>40000</v>
      </c>
      <c r="K188" s="114"/>
      <c r="L188" s="34">
        <v>-778.08</v>
      </c>
      <c r="M188" s="114">
        <f t="shared" si="2"/>
        <v>-1.9452000000000001E-2</v>
      </c>
    </row>
    <row r="189" spans="1:14">
      <c r="C189" s="15">
        <v>44981</v>
      </c>
      <c r="E189" s="229" t="s">
        <v>417</v>
      </c>
      <c r="F189" s="71" t="s">
        <v>343</v>
      </c>
      <c r="H189" s="1" t="s">
        <v>345</v>
      </c>
      <c r="J189" s="231">
        <v>51759.97</v>
      </c>
      <c r="M189" s="113">
        <v>3.4056065275806742E-2</v>
      </c>
    </row>
    <row r="190" spans="1:14">
      <c r="E190" s="229" t="s">
        <v>418</v>
      </c>
      <c r="F190" s="71" t="s">
        <v>343</v>
      </c>
      <c r="H190" s="1" t="s">
        <v>345</v>
      </c>
      <c r="J190" s="33">
        <v>50000</v>
      </c>
      <c r="M190" s="113">
        <v>3.2898072850319211E-2</v>
      </c>
    </row>
    <row r="191" spans="1:14">
      <c r="E191" s="229" t="s">
        <v>419</v>
      </c>
      <c r="F191" s="71" t="s">
        <v>343</v>
      </c>
      <c r="H191" s="1" t="s">
        <v>345</v>
      </c>
      <c r="J191" s="33">
        <v>51000</v>
      </c>
      <c r="M191" s="113">
        <v>3.3556034307325594E-2</v>
      </c>
    </row>
    <row r="192" spans="1:14">
      <c r="E192" s="229" t="s">
        <v>417</v>
      </c>
      <c r="F192" s="71" t="s">
        <v>343</v>
      </c>
      <c r="H192" s="1" t="s">
        <v>345</v>
      </c>
      <c r="J192" s="33">
        <v>30626.07</v>
      </c>
      <c r="M192" s="113">
        <v>2.0150773639579515E-2</v>
      </c>
    </row>
    <row r="193" spans="1:14">
      <c r="E193" s="229" t="s">
        <v>420</v>
      </c>
      <c r="F193" s="71" t="s">
        <v>343</v>
      </c>
      <c r="H193" s="1" t="s">
        <v>345</v>
      </c>
      <c r="J193" s="33">
        <v>32000</v>
      </c>
      <c r="M193" s="113">
        <v>2.1054766624204295E-2</v>
      </c>
    </row>
    <row r="194" spans="1:14">
      <c r="E194" s="229" t="s">
        <v>421</v>
      </c>
      <c r="F194" s="71" t="s">
        <v>343</v>
      </c>
      <c r="H194" s="1" t="s">
        <v>345</v>
      </c>
      <c r="J194" s="33">
        <v>50290.77</v>
      </c>
      <c r="M194" s="113">
        <v>3.3089388303172956E-2</v>
      </c>
    </row>
    <row r="195" spans="1:14" s="30" customFormat="1">
      <c r="A195" s="29"/>
      <c r="B195" s="29"/>
      <c r="C195" s="29"/>
      <c r="D195" s="29"/>
      <c r="E195" s="232" t="s">
        <v>422</v>
      </c>
      <c r="F195" s="126" t="s">
        <v>343</v>
      </c>
      <c r="H195" s="30" t="s">
        <v>345</v>
      </c>
      <c r="I195" s="163"/>
      <c r="J195" s="34">
        <v>62000</v>
      </c>
      <c r="K195" s="114"/>
      <c r="L195" s="34"/>
      <c r="M195" s="114">
        <v>4.0793610334395825E-2</v>
      </c>
      <c r="N195" s="194"/>
    </row>
    <row r="196" spans="1:14">
      <c r="A196" s="18">
        <v>44</v>
      </c>
      <c r="C196" s="15">
        <v>44986</v>
      </c>
      <c r="E196" s="105" t="s">
        <v>224</v>
      </c>
      <c r="F196" s="71" t="s">
        <v>343</v>
      </c>
      <c r="H196" s="105" t="s">
        <v>1</v>
      </c>
      <c r="J196" s="33">
        <v>12229</v>
      </c>
    </row>
    <row r="197" spans="1:14" s="30" customFormat="1">
      <c r="A197" s="29"/>
      <c r="B197" s="29"/>
      <c r="C197" s="29"/>
      <c r="D197" s="29"/>
      <c r="E197" s="51" t="s">
        <v>380</v>
      </c>
      <c r="F197" s="16" t="s">
        <v>426</v>
      </c>
      <c r="G197" s="1"/>
      <c r="H197" s="36" t="s">
        <v>38</v>
      </c>
      <c r="I197" s="163"/>
      <c r="J197" s="34">
        <v>299227</v>
      </c>
      <c r="K197" s="114"/>
      <c r="L197" s="34"/>
      <c r="M197" s="114"/>
      <c r="N197" s="194"/>
    </row>
    <row r="198" spans="1:14">
      <c r="A198" s="18">
        <v>45</v>
      </c>
      <c r="C198" s="15">
        <v>45002</v>
      </c>
      <c r="E198" s="241" t="s">
        <v>432</v>
      </c>
      <c r="F198" s="16" t="s">
        <v>138</v>
      </c>
      <c r="H198" s="104" t="s">
        <v>2</v>
      </c>
      <c r="J198" s="33">
        <v>59942</v>
      </c>
      <c r="M198" s="113">
        <v>3.9600000000000003E-2</v>
      </c>
    </row>
    <row r="199" spans="1:14">
      <c r="C199" s="15">
        <v>45007</v>
      </c>
      <c r="E199" s="241" t="s">
        <v>436</v>
      </c>
      <c r="F199" s="16" t="s">
        <v>138</v>
      </c>
      <c r="H199" s="104" t="s">
        <v>2</v>
      </c>
      <c r="J199" s="33">
        <v>56429</v>
      </c>
    </row>
    <row r="200" spans="1:14" s="30" customFormat="1">
      <c r="A200" s="29"/>
      <c r="B200" s="29"/>
      <c r="C200" s="29"/>
      <c r="D200" s="29"/>
      <c r="E200" s="243" t="s">
        <v>437</v>
      </c>
      <c r="F200" s="59" t="s">
        <v>138</v>
      </c>
      <c r="H200" s="208" t="s">
        <v>2</v>
      </c>
      <c r="I200" s="163"/>
      <c r="J200" s="34">
        <v>28908</v>
      </c>
      <c r="K200" s="114"/>
      <c r="L200" s="34"/>
      <c r="M200" s="114"/>
      <c r="N200" s="194"/>
    </row>
    <row r="201" spans="1:14">
      <c r="A201" s="18">
        <v>46</v>
      </c>
      <c r="B201" s="18" t="s">
        <v>446</v>
      </c>
      <c r="C201" s="15">
        <v>45014</v>
      </c>
      <c r="E201" s="246" t="s">
        <v>428</v>
      </c>
      <c r="F201" s="18" t="s">
        <v>327</v>
      </c>
      <c r="H201" s="244" t="s">
        <v>425</v>
      </c>
      <c r="J201" s="33">
        <v>51759.97</v>
      </c>
      <c r="L201" s="33">
        <v>799.41603134784691</v>
      </c>
      <c r="M201" s="113">
        <f>L201/J201</f>
        <v>1.5444677254408125E-2</v>
      </c>
    </row>
    <row r="202" spans="1:14">
      <c r="E202" s="246" t="s">
        <v>418</v>
      </c>
      <c r="F202" s="18" t="s">
        <v>327</v>
      </c>
      <c r="H202" s="244" t="s">
        <v>425</v>
      </c>
      <c r="J202" s="33">
        <v>50000</v>
      </c>
      <c r="L202" s="33">
        <v>-571.08000000000004</v>
      </c>
      <c r="M202" s="113">
        <f t="shared" ref="M202:M207" si="3">L202/J202</f>
        <v>-1.1421600000000001E-2</v>
      </c>
    </row>
    <row r="203" spans="1:14">
      <c r="E203" s="246" t="s">
        <v>419</v>
      </c>
      <c r="F203" s="18" t="s">
        <v>327</v>
      </c>
      <c r="H203" s="244" t="s">
        <v>369</v>
      </c>
      <c r="J203" s="33">
        <v>51000</v>
      </c>
      <c r="L203" s="33">
        <v>745.96</v>
      </c>
      <c r="M203" s="113">
        <f t="shared" si="3"/>
        <v>1.4626666666666668E-2</v>
      </c>
    </row>
    <row r="204" spans="1:14">
      <c r="E204" s="246" t="s">
        <v>429</v>
      </c>
      <c r="F204" s="18" t="s">
        <v>327</v>
      </c>
      <c r="H204" s="244" t="s">
        <v>369</v>
      </c>
      <c r="J204" s="33">
        <v>30626.07</v>
      </c>
      <c r="L204" s="33">
        <v>578.16834964223563</v>
      </c>
      <c r="M204" s="113">
        <f t="shared" si="3"/>
        <v>1.8878306934002165E-2</v>
      </c>
    </row>
    <row r="205" spans="1:14">
      <c r="E205" s="246" t="s">
        <v>420</v>
      </c>
      <c r="F205" s="18" t="s">
        <v>327</v>
      </c>
      <c r="H205" s="244" t="s">
        <v>369</v>
      </c>
      <c r="J205" s="33">
        <v>32000</v>
      </c>
      <c r="L205" s="33">
        <v>-157.97060351127712</v>
      </c>
      <c r="M205" s="113">
        <f t="shared" si="3"/>
        <v>-4.93658135972741E-3</v>
      </c>
    </row>
    <row r="206" spans="1:14">
      <c r="E206" s="246" t="s">
        <v>421</v>
      </c>
      <c r="F206" s="18" t="s">
        <v>327</v>
      </c>
      <c r="H206" s="244" t="s">
        <v>369</v>
      </c>
      <c r="J206" s="33">
        <v>50290.77</v>
      </c>
      <c r="L206" s="33">
        <v>1408.2857237164026</v>
      </c>
      <c r="M206" s="113">
        <f t="shared" si="3"/>
        <v>2.800286660387985E-2</v>
      </c>
    </row>
    <row r="207" spans="1:14">
      <c r="E207" s="247" t="s">
        <v>422</v>
      </c>
      <c r="F207" s="29" t="s">
        <v>327</v>
      </c>
      <c r="G207" s="30"/>
      <c r="H207" s="245" t="s">
        <v>369</v>
      </c>
      <c r="I207" s="163"/>
      <c r="J207" s="34">
        <v>62000</v>
      </c>
      <c r="K207" s="114"/>
      <c r="L207" s="34">
        <v>259.17216759477668</v>
      </c>
      <c r="M207" s="114">
        <f t="shared" si="3"/>
        <v>4.1801962515286561E-3</v>
      </c>
    </row>
    <row r="208" spans="1:14">
      <c r="E208" s="244" t="s">
        <v>447</v>
      </c>
      <c r="F208" s="71" t="s">
        <v>343</v>
      </c>
      <c r="H208" s="244" t="s">
        <v>425</v>
      </c>
      <c r="I208" s="162"/>
      <c r="J208" s="33">
        <v>48978.19</v>
      </c>
      <c r="L208" s="1"/>
    </row>
    <row r="209" spans="1:14">
      <c r="E209" s="244" t="s">
        <v>440</v>
      </c>
      <c r="F209" s="71" t="s">
        <v>343</v>
      </c>
      <c r="H209" s="244" t="s">
        <v>369</v>
      </c>
      <c r="J209" s="33">
        <v>40000</v>
      </c>
    </row>
    <row r="210" spans="1:14">
      <c r="E210" s="244" t="s">
        <v>441</v>
      </c>
      <c r="F210" s="71" t="s">
        <v>343</v>
      </c>
      <c r="H210" s="244" t="s">
        <v>369</v>
      </c>
      <c r="J210" s="33">
        <v>22926.18</v>
      </c>
    </row>
    <row r="211" spans="1:14">
      <c r="E211" s="244" t="s">
        <v>442</v>
      </c>
      <c r="F211" s="71" t="s">
        <v>343</v>
      </c>
      <c r="H211" s="244" t="s">
        <v>369</v>
      </c>
      <c r="J211" s="33">
        <v>31626.77</v>
      </c>
    </row>
    <row r="212" spans="1:14">
      <c r="E212" s="244" t="s">
        <v>443</v>
      </c>
      <c r="F212" s="71" t="s">
        <v>343</v>
      </c>
      <c r="H212" s="244" t="s">
        <v>369</v>
      </c>
      <c r="J212" s="33">
        <v>37990.720000000001</v>
      </c>
    </row>
    <row r="213" spans="1:14">
      <c r="E213" s="244" t="s">
        <v>444</v>
      </c>
      <c r="F213" s="71" t="s">
        <v>343</v>
      </c>
      <c r="H213" s="244" t="s">
        <v>369</v>
      </c>
      <c r="J213" s="33">
        <v>41809.120000000003</v>
      </c>
    </row>
    <row r="214" spans="1:14">
      <c r="E214" s="244" t="s">
        <v>445</v>
      </c>
      <c r="F214" s="71" t="s">
        <v>343</v>
      </c>
      <c r="H214" s="244" t="s">
        <v>369</v>
      </c>
      <c r="I214" s="162"/>
      <c r="J214" s="33">
        <v>37000</v>
      </c>
      <c r="L214" s="1"/>
    </row>
    <row r="215" spans="1:14" s="30" customFormat="1">
      <c r="A215" s="29"/>
      <c r="B215" s="29"/>
      <c r="C215" s="29"/>
      <c r="D215" s="29"/>
      <c r="E215" s="103" t="s">
        <v>224</v>
      </c>
      <c r="F215" s="126" t="s">
        <v>426</v>
      </c>
      <c r="H215" s="103" t="s">
        <v>1</v>
      </c>
      <c r="I215" s="163"/>
      <c r="J215" s="34">
        <v>9665.73</v>
      </c>
      <c r="K215" s="114"/>
      <c r="L215" s="34"/>
      <c r="M215" s="114"/>
      <c r="N215" s="194"/>
    </row>
    <row r="216" spans="1:14">
      <c r="C216" s="15">
        <v>45042</v>
      </c>
      <c r="E216" s="250" t="s">
        <v>399</v>
      </c>
      <c r="F216" s="18" t="s">
        <v>327</v>
      </c>
      <c r="H216" s="1" t="s">
        <v>425</v>
      </c>
      <c r="J216" s="33">
        <v>45917.9</v>
      </c>
      <c r="L216" s="33">
        <v>325</v>
      </c>
      <c r="M216" s="113">
        <f>L216/J216</f>
        <v>7.0778498145603348E-3</v>
      </c>
    </row>
    <row r="217" spans="1:14">
      <c r="E217" s="250" t="s">
        <v>440</v>
      </c>
      <c r="F217" s="18" t="s">
        <v>327</v>
      </c>
      <c r="H217" s="1" t="s">
        <v>369</v>
      </c>
      <c r="J217" s="33">
        <v>40000</v>
      </c>
      <c r="L217" s="33">
        <v>-584.02</v>
      </c>
      <c r="M217" s="113">
        <f t="shared" ref="M217:M222" si="4">L217/J217</f>
        <v>-1.4600499999999999E-2</v>
      </c>
    </row>
    <row r="218" spans="1:14">
      <c r="E218" s="250" t="s">
        <v>441</v>
      </c>
      <c r="F218" s="18" t="s">
        <v>327</v>
      </c>
      <c r="H218" s="1" t="s">
        <v>369</v>
      </c>
      <c r="J218" s="33">
        <v>22926.18</v>
      </c>
      <c r="L218" s="33">
        <v>522.79312035450516</v>
      </c>
      <c r="M218" s="113">
        <f t="shared" si="4"/>
        <v>2.2803324424500948E-2</v>
      </c>
    </row>
    <row r="219" spans="1:14">
      <c r="E219" s="250" t="s">
        <v>442</v>
      </c>
      <c r="F219" s="18" t="s">
        <v>327</v>
      </c>
      <c r="H219" s="1" t="s">
        <v>369</v>
      </c>
      <c r="J219" s="33">
        <v>49626.770000000004</v>
      </c>
      <c r="L219" s="33">
        <v>-700.32724378247212</v>
      </c>
      <c r="M219" s="113">
        <f t="shared" si="4"/>
        <v>-1.4111884448302239E-2</v>
      </c>
    </row>
    <row r="220" spans="1:14">
      <c r="E220" s="250" t="s">
        <v>443</v>
      </c>
      <c r="F220" s="18" t="s">
        <v>327</v>
      </c>
      <c r="H220" s="1" t="s">
        <v>369</v>
      </c>
      <c r="J220" s="33">
        <v>37990.720000000001</v>
      </c>
      <c r="L220" s="33">
        <v>1413.4788447344922</v>
      </c>
      <c r="M220" s="113">
        <f t="shared" si="4"/>
        <v>3.7205897775417052E-2</v>
      </c>
    </row>
    <row r="221" spans="1:14">
      <c r="E221" s="250" t="s">
        <v>444</v>
      </c>
      <c r="F221" s="18" t="s">
        <v>327</v>
      </c>
      <c r="H221" s="1" t="s">
        <v>369</v>
      </c>
      <c r="J221" s="33">
        <v>41809.120000000003</v>
      </c>
      <c r="L221" s="33">
        <v>876.47919230065509</v>
      </c>
      <c r="M221" s="113">
        <f t="shared" si="4"/>
        <v>2.0963827803614499E-2</v>
      </c>
    </row>
    <row r="222" spans="1:14">
      <c r="E222" s="250" t="s">
        <v>445</v>
      </c>
      <c r="F222" s="18" t="s">
        <v>327</v>
      </c>
      <c r="H222" s="1" t="s">
        <v>369</v>
      </c>
      <c r="J222" s="33">
        <v>37000</v>
      </c>
      <c r="L222" s="33">
        <v>1457.25</v>
      </c>
      <c r="M222" s="113">
        <f t="shared" si="4"/>
        <v>3.9385135135135134E-2</v>
      </c>
    </row>
    <row r="223" spans="1:14">
      <c r="E223" s="1" t="s">
        <v>448</v>
      </c>
      <c r="F223" s="16" t="s">
        <v>343</v>
      </c>
      <c r="H223" s="1" t="s">
        <v>369</v>
      </c>
      <c r="J223" s="33">
        <v>60000</v>
      </c>
    </row>
    <row r="224" spans="1:14">
      <c r="E224" s="1" t="s">
        <v>447</v>
      </c>
      <c r="F224" s="16" t="s">
        <v>343</v>
      </c>
      <c r="H224" s="1" t="s">
        <v>369</v>
      </c>
      <c r="J224" s="33">
        <v>23982.26</v>
      </c>
    </row>
    <row r="225" spans="1:14">
      <c r="E225" s="1" t="s">
        <v>449</v>
      </c>
      <c r="F225" s="16" t="s">
        <v>343</v>
      </c>
      <c r="H225" s="1" t="s">
        <v>369</v>
      </c>
      <c r="J225" s="33">
        <v>35000</v>
      </c>
    </row>
    <row r="226" spans="1:14">
      <c r="E226" s="1" t="s">
        <v>450</v>
      </c>
      <c r="F226" s="16" t="s">
        <v>343</v>
      </c>
      <c r="H226" s="1" t="s">
        <v>369</v>
      </c>
      <c r="J226" s="33">
        <v>36545.800000000003</v>
      </c>
    </row>
    <row r="227" spans="1:14">
      <c r="E227" s="1" t="s">
        <v>451</v>
      </c>
      <c r="F227" s="16" t="s">
        <v>343</v>
      </c>
      <c r="H227" s="1" t="s">
        <v>369</v>
      </c>
      <c r="J227" s="33">
        <v>38000</v>
      </c>
    </row>
    <row r="228" spans="1:14" s="30" customFormat="1">
      <c r="A228" s="29"/>
      <c r="B228" s="29"/>
      <c r="C228" s="29"/>
      <c r="D228" s="29"/>
      <c r="E228" s="30" t="s">
        <v>452</v>
      </c>
      <c r="F228" s="59" t="s">
        <v>343</v>
      </c>
      <c r="H228" s="30" t="s">
        <v>369</v>
      </c>
      <c r="I228" s="163"/>
      <c r="J228" s="34">
        <v>37000</v>
      </c>
      <c r="K228" s="114"/>
      <c r="L228" s="34"/>
      <c r="M228" s="114"/>
      <c r="N228" s="194"/>
    </row>
    <row r="229" spans="1:14">
      <c r="C229" s="15">
        <v>45051</v>
      </c>
      <c r="E229" s="241" t="s">
        <v>412</v>
      </c>
      <c r="F229" s="26" t="s">
        <v>28</v>
      </c>
      <c r="H229" s="1" t="s">
        <v>2</v>
      </c>
      <c r="J229" s="33">
        <f>22.22*2740</f>
        <v>60882.799999999996</v>
      </c>
      <c r="L229" s="33">
        <f>16.52*2740-J229</f>
        <v>-15618</v>
      </c>
      <c r="M229" s="113">
        <f>L229/J229</f>
        <v>-0.25652565256525656</v>
      </c>
    </row>
    <row r="230" spans="1:14" s="30" customFormat="1">
      <c r="A230" s="29"/>
      <c r="B230" s="29"/>
      <c r="C230" s="29"/>
      <c r="D230" s="29"/>
      <c r="E230" s="252" t="s">
        <v>224</v>
      </c>
      <c r="F230" s="29" t="s">
        <v>426</v>
      </c>
      <c r="H230" s="103" t="s">
        <v>1</v>
      </c>
      <c r="I230" s="163"/>
      <c r="J230" s="34">
        <v>32029</v>
      </c>
      <c r="K230" s="114"/>
      <c r="L230" s="34"/>
      <c r="M230" s="114"/>
      <c r="N230" s="194"/>
    </row>
    <row r="231" spans="1:14">
      <c r="C231" s="15">
        <v>45197</v>
      </c>
      <c r="E231" s="253" t="s">
        <v>457</v>
      </c>
      <c r="F231" s="16" t="s">
        <v>343</v>
      </c>
      <c r="H231" s="35" t="s">
        <v>369</v>
      </c>
      <c r="J231" s="33">
        <v>65000</v>
      </c>
    </row>
    <row r="232" spans="1:14">
      <c r="E232" s="253" t="s">
        <v>458</v>
      </c>
      <c r="F232" s="16" t="s">
        <v>343</v>
      </c>
      <c r="H232" s="35" t="s">
        <v>369</v>
      </c>
      <c r="J232" s="33">
        <v>60000</v>
      </c>
    </row>
    <row r="233" spans="1:14">
      <c r="E233" s="253" t="s">
        <v>459</v>
      </c>
      <c r="F233" s="16" t="s">
        <v>343</v>
      </c>
      <c r="H233" s="35" t="s">
        <v>369</v>
      </c>
      <c r="J233" s="33">
        <v>110000</v>
      </c>
    </row>
    <row r="234" spans="1:14">
      <c r="E234" s="253" t="s">
        <v>460</v>
      </c>
      <c r="F234" s="16" t="s">
        <v>343</v>
      </c>
      <c r="H234" s="35" t="s">
        <v>369</v>
      </c>
      <c r="J234" s="33">
        <v>100000</v>
      </c>
    </row>
    <row r="235" spans="1:14" s="30" customFormat="1">
      <c r="A235" s="29"/>
      <c r="B235" s="29"/>
      <c r="C235" s="29"/>
      <c r="D235" s="29"/>
      <c r="E235" s="254" t="s">
        <v>461</v>
      </c>
      <c r="F235" s="59" t="s">
        <v>343</v>
      </c>
      <c r="H235" s="58" t="s">
        <v>369</v>
      </c>
      <c r="I235" s="163"/>
      <c r="J235" s="34">
        <v>140000</v>
      </c>
      <c r="K235" s="114"/>
      <c r="L235" s="34"/>
      <c r="M235" s="114"/>
      <c r="N235" s="194"/>
    </row>
    <row r="236" spans="1:14" s="67" customFormat="1">
      <c r="A236" s="64"/>
      <c r="B236" s="64"/>
      <c r="C236" s="65">
        <v>45201</v>
      </c>
      <c r="D236" s="64"/>
      <c r="E236" s="255" t="s">
        <v>463</v>
      </c>
      <c r="F236" s="66" t="s">
        <v>343</v>
      </c>
      <c r="H236" s="67" t="s">
        <v>464</v>
      </c>
      <c r="I236" s="166"/>
      <c r="J236" s="69">
        <v>50000</v>
      </c>
      <c r="K236" s="181"/>
      <c r="L236" s="69"/>
      <c r="M236" s="181"/>
      <c r="N236" s="196"/>
    </row>
    <row r="237" spans="1:14" s="30" customFormat="1">
      <c r="A237" s="29"/>
      <c r="B237" s="29"/>
      <c r="C237" s="49">
        <v>45212</v>
      </c>
      <c r="D237" s="29"/>
      <c r="E237" s="51" t="s">
        <v>380</v>
      </c>
      <c r="F237" s="192" t="s">
        <v>28</v>
      </c>
      <c r="G237" s="1"/>
      <c r="H237" s="36" t="s">
        <v>38</v>
      </c>
      <c r="I237" s="163"/>
      <c r="J237" s="34">
        <v>19227</v>
      </c>
      <c r="K237" s="114"/>
      <c r="L237" s="34"/>
      <c r="M237" s="114"/>
      <c r="N237" s="19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2"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48"/>
  <sheetViews>
    <sheetView workbookViewId="0">
      <pane xSplit="1" ySplit="1" topLeftCell="C126" activePane="bottomRight" state="frozen"/>
      <selection pane="topRight" activeCell="B1" sqref="B1"/>
      <selection pane="bottomLeft" activeCell="A2" sqref="A2"/>
      <selection pane="bottomRight"/>
    </sheetView>
  </sheetViews>
  <sheetFormatPr defaultColWidth="9" defaultRowHeight="15.75"/>
  <cols>
    <col min="1" max="1" width="9.875" style="278" bestFit="1" customWidth="1"/>
    <col min="2" max="2" width="12.625" style="278" bestFit="1" customWidth="1"/>
    <col min="3" max="16384" width="9" style="278"/>
  </cols>
  <sheetData>
    <row r="1" spans="1:20">
      <c r="A1" t="s">
        <v>506</v>
      </c>
      <c r="B1" t="s">
        <v>489</v>
      </c>
      <c r="C1" t="s">
        <v>509</v>
      </c>
      <c r="D1" t="s">
        <v>510</v>
      </c>
      <c r="E1" t="s">
        <v>491</v>
      </c>
      <c r="F1" t="s">
        <v>511</v>
      </c>
      <c r="G1" t="s">
        <v>456</v>
      </c>
      <c r="H1" t="s">
        <v>512</v>
      </c>
      <c r="I1" t="s">
        <v>513</v>
      </c>
      <c r="J1" t="s">
        <v>514</v>
      </c>
      <c r="K1" t="s">
        <v>480</v>
      </c>
      <c r="L1" t="s">
        <v>481</v>
      </c>
      <c r="M1" t="s">
        <v>482</v>
      </c>
      <c r="N1" t="s">
        <v>483</v>
      </c>
      <c r="O1" t="s">
        <v>484</v>
      </c>
      <c r="P1" t="s">
        <v>485</v>
      </c>
      <c r="Q1" t="s">
        <v>486</v>
      </c>
      <c r="R1" t="s">
        <v>487</v>
      </c>
      <c r="S1" t="s">
        <v>488</v>
      </c>
      <c r="T1" t="s">
        <v>490</v>
      </c>
    </row>
    <row r="2" spans="1:20">
      <c r="A2" s="295">
        <f>_xll.BDH(B$1,"PX_LAST","2023-05-05","","Dir=V","CDR=5D","Days=A","Dts=S","cols=2;rows=147")</f>
        <v>45051</v>
      </c>
      <c r="B2">
        <v>1.1019000000000001</v>
      </c>
      <c r="C2">
        <f>_xll.BDH(C$1,"PX_LAST","2023-05-05","","Dir=V","CDR=5D","Days=A","Dts=H","cols=1;rows=147")</f>
        <v>5.4561999999999999</v>
      </c>
      <c r="D2">
        <f>_xll.BDH(D$1,"PX_LAST","2023-05-05","","Dir=V","CDR=5D","Days=A","Dts=H","cols=1;rows=147")</f>
        <v>4982.6499999999996</v>
      </c>
      <c r="E2">
        <f>_xll.BDH(E$1,"PX_LAST","2023-05-05","","Dir=V","CDR=5D","Days=A","Dts=H","cols=1;rows=147")</f>
        <v>371.77</v>
      </c>
      <c r="F2">
        <f>_xll.BDH(F$1,"PX_LAST","2023-05-05","","Dir=V","CDR=5D","Days=A","Dts=H","cols=1;rows=147")</f>
        <v>4.5721999999999996</v>
      </c>
      <c r="G2">
        <f>_xll.BDH(G$1,"PX_LAST","2023-05-05","","Dir=V","CDR=5D","Days=A","Dts=H","cols=1;rows=147")</f>
        <v>19.578800000000001</v>
      </c>
      <c r="H2">
        <f>_xll.BDH(H$1,"PX_LAST","2023-05-05","","Dir=V","CDR=5D","Days=A","Dts=H","cols=1;rows=147")</f>
        <v>21.5183</v>
      </c>
      <c r="I2">
        <f>_xll.BDH(I$1,"PX_LAST","2023-05-05","","Dir=V","CDR=5D","Days=A","Dts=H","cols=1;rows=147")</f>
        <v>20.307099999999998</v>
      </c>
      <c r="J2">
        <f>_xll.BDH(J$1,"PX_LAST","2023-05-05","","Dir=V","CDR=5D","Days=A","Dts=H","cols=1;rows=147")</f>
        <v>19.810300000000002</v>
      </c>
      <c r="K2">
        <f>_xll.BDH(K$1,"PX_LAST","2023-05-05","","Dir=V","CDR=5D","Days=A","Dts=H","cols=1;rows=147")</f>
        <v>1.63304</v>
      </c>
      <c r="L2">
        <f>_xll.BDH(L$1,"PX_LAST","2023-05-05","","Dir=V","CDR=5D","Days=A","Dts=H","cols=1;rows=147")</f>
        <v>1.47373</v>
      </c>
      <c r="M2">
        <f>_xll.BDH(M$1,"PX_LAST","2023-05-05","","Dir=V","CDR=5D","Days=A","Dts=H","cols=1;rows=147")</f>
        <v>0.98136000000000001</v>
      </c>
      <c r="N2">
        <f>_xll.BDH(N$1,"PX_LAST","2023-05-05","","Dir=V","CDR=5D","Days=A","Dts=H","cols=1;rows=147")</f>
        <v>7.4505999999999997</v>
      </c>
      <c r="O2">
        <f>_xll.BDH(O$1,"PX_LAST","2023-05-05","","Dir=V","CDR=5D","Days=A","Dts=H","cols=1;rows=147")</f>
        <v>0.87251999999999996</v>
      </c>
      <c r="P2">
        <f>_xll.BDH(P$1,"PX_LAST","2023-05-05","","Dir=V","CDR=5D","Days=A","Dts=H","cols=1;rows=147")</f>
        <v>148.36000000000001</v>
      </c>
      <c r="Q2">
        <f>_xll.BDH(Q$1,"PX_LAST","2023-05-05","","Dir=V","CDR=5D","Days=A","Dts=H","cols=1;rows=147")</f>
        <v>11.6465</v>
      </c>
      <c r="R2">
        <f>_xll.BDH(R$1,"PX_LAST","2023-05-05","","Dir=V","CDR=5D","Days=A","Dts=H","cols=1;rows=147")</f>
        <v>1.7512000000000001</v>
      </c>
      <c r="S2">
        <f>_xll.BDH(S$1,"PX_LAST","2023-05-05","","Dir=V","CDR=5D","Days=A","Dts=H","cols=1;rows=147")</f>
        <v>11.2014</v>
      </c>
      <c r="T2">
        <f>_xll.BDH(T$1,"PX_LAST","2023-05-05","","Dir=V","CDR=5D","Days=A","Dts=H","cols=1;rows=147")</f>
        <v>23.393999999999998</v>
      </c>
    </row>
    <row r="3" spans="1:20">
      <c r="A3" s="295">
        <v>45054</v>
      </c>
      <c r="B3">
        <v>1.1004</v>
      </c>
      <c r="C3">
        <v>5.5130999999999997</v>
      </c>
      <c r="D3">
        <v>4962.3100000000004</v>
      </c>
      <c r="E3">
        <v>372.12</v>
      </c>
      <c r="F3">
        <v>4.5605000000000002</v>
      </c>
      <c r="G3">
        <v>19.587700000000002</v>
      </c>
      <c r="H3">
        <v>21.468800000000002</v>
      </c>
      <c r="I3">
        <v>20.139299999999999</v>
      </c>
      <c r="J3">
        <v>19.884399999999999</v>
      </c>
      <c r="K3">
        <v>1.6223700000000001</v>
      </c>
      <c r="L3">
        <v>1.4716</v>
      </c>
      <c r="M3">
        <v>0.97889000000000004</v>
      </c>
      <c r="N3">
        <v>7.4469000000000003</v>
      </c>
      <c r="O3">
        <v>0.87200999999999995</v>
      </c>
      <c r="P3">
        <v>148.68</v>
      </c>
      <c r="Q3">
        <v>11.551500000000001</v>
      </c>
      <c r="R3">
        <v>1.7347999999999999</v>
      </c>
      <c r="S3">
        <v>11.1873</v>
      </c>
      <c r="T3">
        <v>23.398</v>
      </c>
    </row>
    <row r="4" spans="1:20">
      <c r="A4" s="295">
        <v>45055</v>
      </c>
      <c r="B4">
        <v>1.0962000000000001</v>
      </c>
      <c r="C4">
        <v>5.4645999999999999</v>
      </c>
      <c r="D4">
        <v>4998.47</v>
      </c>
      <c r="E4">
        <v>371.39</v>
      </c>
      <c r="F4">
        <v>4.5529999999999999</v>
      </c>
      <c r="G4">
        <v>19.483699999999999</v>
      </c>
      <c r="H4">
        <v>21.403600000000001</v>
      </c>
      <c r="I4">
        <v>20.434200000000001</v>
      </c>
      <c r="J4">
        <v>19.949000000000002</v>
      </c>
      <c r="K4">
        <v>1.6213500000000001</v>
      </c>
      <c r="L4">
        <v>1.46705</v>
      </c>
      <c r="M4">
        <v>0.97609000000000001</v>
      </c>
      <c r="N4">
        <v>7.4450000000000003</v>
      </c>
      <c r="O4">
        <v>0.86848000000000003</v>
      </c>
      <c r="P4">
        <v>148.22999999999999</v>
      </c>
      <c r="Q4">
        <v>11.602</v>
      </c>
      <c r="R4">
        <v>1.7303999999999999</v>
      </c>
      <c r="S4">
        <v>11.193899999999999</v>
      </c>
      <c r="T4">
        <v>23.404</v>
      </c>
    </row>
    <row r="5" spans="1:20">
      <c r="A5" s="295">
        <v>45056</v>
      </c>
      <c r="B5">
        <v>1.0982000000000001</v>
      </c>
      <c r="C5">
        <v>5.4309000000000003</v>
      </c>
      <c r="D5">
        <v>4993.46</v>
      </c>
      <c r="E5">
        <v>369.49</v>
      </c>
      <c r="F5">
        <v>4.5185000000000004</v>
      </c>
      <c r="G5">
        <v>19.274000000000001</v>
      </c>
      <c r="H5">
        <v>21.488099999999999</v>
      </c>
      <c r="I5">
        <v>20.706299999999999</v>
      </c>
      <c r="J5">
        <v>20.037600000000001</v>
      </c>
      <c r="K5">
        <v>1.61978</v>
      </c>
      <c r="L5">
        <v>1.4684699999999999</v>
      </c>
      <c r="M5">
        <v>0.97716000000000003</v>
      </c>
      <c r="N5">
        <v>7.4463999999999997</v>
      </c>
      <c r="O5">
        <v>0.86987999999999999</v>
      </c>
      <c r="P5">
        <v>147.56</v>
      </c>
      <c r="Q5">
        <v>11.538</v>
      </c>
      <c r="R5">
        <v>1.7251000000000001</v>
      </c>
      <c r="S5">
        <v>11.2197</v>
      </c>
      <c r="T5">
        <v>23.459</v>
      </c>
    </row>
    <row r="6" spans="1:20">
      <c r="A6" s="295">
        <v>45057</v>
      </c>
      <c r="B6">
        <v>1.0915999999999999</v>
      </c>
      <c r="C6">
        <v>5.3841000000000001</v>
      </c>
      <c r="D6">
        <v>5018.93</v>
      </c>
      <c r="E6">
        <v>371.12</v>
      </c>
      <c r="F6">
        <v>4.5397999999999996</v>
      </c>
      <c r="G6">
        <v>19.188700000000001</v>
      </c>
      <c r="H6">
        <v>21.533300000000001</v>
      </c>
      <c r="I6">
        <v>20.99</v>
      </c>
      <c r="J6">
        <v>19.962299999999999</v>
      </c>
      <c r="K6">
        <v>1.6286</v>
      </c>
      <c r="L6">
        <v>1.4724999999999999</v>
      </c>
      <c r="M6">
        <v>0.97609000000000001</v>
      </c>
      <c r="N6">
        <v>7.4477000000000002</v>
      </c>
      <c r="O6">
        <v>0.87246000000000001</v>
      </c>
      <c r="P6">
        <v>146.88</v>
      </c>
      <c r="Q6">
        <v>11.6572</v>
      </c>
      <c r="R6">
        <v>1.7333000000000001</v>
      </c>
      <c r="S6">
        <v>11.2835</v>
      </c>
      <c r="T6">
        <v>23.545000000000002</v>
      </c>
    </row>
    <row r="7" spans="1:20">
      <c r="A7" s="295">
        <v>45058</v>
      </c>
      <c r="B7">
        <v>1.0849</v>
      </c>
      <c r="C7">
        <v>5.3403999999999998</v>
      </c>
      <c r="D7">
        <v>4947.68</v>
      </c>
      <c r="E7">
        <v>370.35</v>
      </c>
      <c r="F7">
        <v>4.5208000000000004</v>
      </c>
      <c r="G7">
        <v>19.088100000000001</v>
      </c>
      <c r="H7">
        <v>21.693200000000001</v>
      </c>
      <c r="I7">
        <v>20.979199999999999</v>
      </c>
      <c r="J7">
        <v>19.880800000000001</v>
      </c>
      <c r="K7">
        <v>1.6329499999999999</v>
      </c>
      <c r="L7">
        <v>1.4709000000000001</v>
      </c>
      <c r="M7">
        <v>0.97457000000000005</v>
      </c>
      <c r="N7">
        <v>7.4484000000000004</v>
      </c>
      <c r="O7">
        <v>0.87156</v>
      </c>
      <c r="P7">
        <v>147.24</v>
      </c>
      <c r="Q7">
        <v>11.5909</v>
      </c>
      <c r="R7">
        <v>1.7523</v>
      </c>
      <c r="S7">
        <v>11.2697</v>
      </c>
      <c r="T7">
        <v>23.6</v>
      </c>
    </row>
    <row r="8" spans="1:20">
      <c r="A8" s="295">
        <v>45061</v>
      </c>
      <c r="B8">
        <v>1.0873999999999999</v>
      </c>
      <c r="C8">
        <v>5.3193999999999999</v>
      </c>
      <c r="D8">
        <v>4886.57</v>
      </c>
      <c r="E8">
        <v>369.01</v>
      </c>
      <c r="F8">
        <v>4.5034999999999998</v>
      </c>
      <c r="G8">
        <v>18.953600000000002</v>
      </c>
      <c r="H8">
        <v>21.4359</v>
      </c>
      <c r="I8">
        <v>20.691600000000001</v>
      </c>
      <c r="J8">
        <v>20.068300000000001</v>
      </c>
      <c r="K8">
        <v>1.6229199999999999</v>
      </c>
      <c r="L8">
        <v>1.4643699999999999</v>
      </c>
      <c r="M8">
        <v>0.97392000000000001</v>
      </c>
      <c r="N8">
        <v>7.4474</v>
      </c>
      <c r="O8">
        <v>0.86797000000000002</v>
      </c>
      <c r="P8">
        <v>148.01</v>
      </c>
      <c r="Q8">
        <v>11.528499999999999</v>
      </c>
      <c r="R8">
        <v>1.7424999999999999</v>
      </c>
      <c r="S8">
        <v>11.255699999999999</v>
      </c>
      <c r="T8">
        <v>23.61</v>
      </c>
    </row>
    <row r="9" spans="1:20">
      <c r="A9" s="295">
        <v>45062</v>
      </c>
      <c r="B9">
        <v>1.0862000000000001</v>
      </c>
      <c r="C9">
        <v>5.3673000000000002</v>
      </c>
      <c r="D9">
        <v>4919.6400000000003</v>
      </c>
      <c r="E9">
        <v>368.84</v>
      </c>
      <c r="F9">
        <v>4.4873000000000003</v>
      </c>
      <c r="G9">
        <v>19.011099999999999</v>
      </c>
      <c r="H9">
        <v>21.451000000000001</v>
      </c>
      <c r="I9">
        <v>20.720600000000001</v>
      </c>
      <c r="J9">
        <v>20.123699999999999</v>
      </c>
      <c r="K9">
        <v>1.6321300000000001</v>
      </c>
      <c r="L9">
        <v>1.4643299999999999</v>
      </c>
      <c r="M9">
        <v>0.97379000000000004</v>
      </c>
      <c r="N9">
        <v>7.4474</v>
      </c>
      <c r="O9">
        <v>0.87002000000000002</v>
      </c>
      <c r="P9">
        <v>148.16</v>
      </c>
      <c r="Q9">
        <v>11.6462</v>
      </c>
      <c r="R9">
        <v>1.7432000000000001</v>
      </c>
      <c r="S9">
        <v>11.2896</v>
      </c>
      <c r="T9">
        <v>23.66</v>
      </c>
    </row>
    <row r="10" spans="1:20">
      <c r="A10" s="295">
        <v>45063</v>
      </c>
      <c r="B10">
        <v>1.0840000000000001</v>
      </c>
      <c r="C10">
        <v>5.3512000000000004</v>
      </c>
      <c r="D10">
        <v>4875.1499999999996</v>
      </c>
      <c r="E10">
        <v>369.75</v>
      </c>
      <c r="F10">
        <v>4.5167999999999999</v>
      </c>
      <c r="G10">
        <v>19.072399999999998</v>
      </c>
      <c r="H10">
        <v>21.387699999999999</v>
      </c>
      <c r="I10">
        <v>20.8596</v>
      </c>
      <c r="J10">
        <v>20.130299999999998</v>
      </c>
      <c r="K10">
        <v>1.6277200000000001</v>
      </c>
      <c r="L10">
        <v>1.45838</v>
      </c>
      <c r="M10">
        <v>0.97396000000000005</v>
      </c>
      <c r="N10">
        <v>7.4481999999999999</v>
      </c>
      <c r="O10">
        <v>0.86802999999999997</v>
      </c>
      <c r="P10">
        <v>149.25</v>
      </c>
      <c r="Q10">
        <v>11.692299999999999</v>
      </c>
      <c r="R10">
        <v>1.7350000000000001</v>
      </c>
      <c r="S10">
        <v>11.3271</v>
      </c>
      <c r="T10">
        <v>23.670999999999999</v>
      </c>
    </row>
    <row r="11" spans="1:20">
      <c r="A11" s="295">
        <v>45064</v>
      </c>
      <c r="B11">
        <v>1.077</v>
      </c>
      <c r="C11">
        <v>5.3475000000000001</v>
      </c>
      <c r="D11">
        <v>4878.99</v>
      </c>
      <c r="E11">
        <v>375.26</v>
      </c>
      <c r="F11">
        <v>4.5434999999999999</v>
      </c>
      <c r="G11">
        <v>19.0822</v>
      </c>
      <c r="H11">
        <v>21.218499999999999</v>
      </c>
      <c r="I11">
        <v>20.8278</v>
      </c>
      <c r="J11">
        <v>20.113</v>
      </c>
      <c r="K11">
        <v>1.6264700000000001</v>
      </c>
      <c r="L11">
        <v>1.4542200000000001</v>
      </c>
      <c r="M11">
        <v>0.97484000000000004</v>
      </c>
      <c r="N11">
        <v>7.4478</v>
      </c>
      <c r="O11">
        <v>0.86797000000000002</v>
      </c>
      <c r="P11">
        <v>149.38999999999999</v>
      </c>
      <c r="Q11">
        <v>11.7582</v>
      </c>
      <c r="R11">
        <v>1.7299</v>
      </c>
      <c r="S11">
        <v>11.3764</v>
      </c>
      <c r="T11">
        <v>23.693999999999999</v>
      </c>
    </row>
    <row r="12" spans="1:20">
      <c r="A12" s="295">
        <v>45065</v>
      </c>
      <c r="B12">
        <v>1.0805</v>
      </c>
      <c r="C12">
        <v>5.4020999999999999</v>
      </c>
      <c r="D12">
        <v>4900.93</v>
      </c>
      <c r="E12">
        <v>375.51</v>
      </c>
      <c r="F12">
        <v>4.5372000000000003</v>
      </c>
      <c r="G12">
        <v>19.2239</v>
      </c>
      <c r="H12">
        <v>21.412400000000002</v>
      </c>
      <c r="I12">
        <v>21.011900000000001</v>
      </c>
      <c r="J12">
        <v>20.268000000000001</v>
      </c>
      <c r="K12">
        <v>1.6245000000000001</v>
      </c>
      <c r="L12">
        <v>1.4591799999999999</v>
      </c>
      <c r="M12">
        <v>0.97213000000000005</v>
      </c>
      <c r="N12">
        <v>7.4478999999999997</v>
      </c>
      <c r="O12">
        <v>0.86812</v>
      </c>
      <c r="P12">
        <v>148.99</v>
      </c>
      <c r="Q12">
        <v>11.762499999999999</v>
      </c>
      <c r="R12">
        <v>1.7205999999999999</v>
      </c>
      <c r="S12">
        <v>11.386100000000001</v>
      </c>
      <c r="T12">
        <v>23.763000000000002</v>
      </c>
    </row>
    <row r="13" spans="1:20">
      <c r="A13" s="295">
        <v>45068</v>
      </c>
      <c r="B13">
        <v>1.0812999999999999</v>
      </c>
      <c r="C13">
        <v>5.3715999999999999</v>
      </c>
      <c r="D13">
        <v>4898.49</v>
      </c>
      <c r="E13">
        <v>373.95</v>
      </c>
      <c r="F13">
        <v>4.5008999999999997</v>
      </c>
      <c r="G13">
        <v>19.354600000000001</v>
      </c>
      <c r="H13">
        <v>21.490100000000002</v>
      </c>
      <c r="I13">
        <v>20.792200000000001</v>
      </c>
      <c r="J13">
        <v>20.504200000000001</v>
      </c>
      <c r="K13">
        <v>1.6252800000000001</v>
      </c>
      <c r="L13">
        <v>1.46028</v>
      </c>
      <c r="M13">
        <v>0.97079000000000004</v>
      </c>
      <c r="N13">
        <v>7.4470999999999998</v>
      </c>
      <c r="O13">
        <v>0.86941000000000002</v>
      </c>
      <c r="P13">
        <v>149.87</v>
      </c>
      <c r="Q13">
        <v>11.778600000000001</v>
      </c>
      <c r="R13">
        <v>1.7199</v>
      </c>
      <c r="S13">
        <v>11.420199999999999</v>
      </c>
      <c r="T13">
        <v>23.701000000000001</v>
      </c>
    </row>
    <row r="14" spans="1:20">
      <c r="A14" s="295">
        <v>45069</v>
      </c>
      <c r="B14">
        <v>1.077</v>
      </c>
      <c r="C14">
        <v>5.3562000000000003</v>
      </c>
      <c r="D14">
        <v>4828.1099999999997</v>
      </c>
      <c r="E14">
        <v>375.56</v>
      </c>
      <c r="F14">
        <v>4.4866000000000001</v>
      </c>
      <c r="G14">
        <v>19.357800000000001</v>
      </c>
      <c r="H14">
        <v>21.419499999999999</v>
      </c>
      <c r="I14">
        <v>20.680299999999999</v>
      </c>
      <c r="J14">
        <v>20.611499999999999</v>
      </c>
      <c r="K14">
        <v>1.62948</v>
      </c>
      <c r="L14">
        <v>1.45445</v>
      </c>
      <c r="M14">
        <v>0.97087000000000001</v>
      </c>
      <c r="N14">
        <v>7.4481000000000002</v>
      </c>
      <c r="O14">
        <v>0.86760999999999999</v>
      </c>
      <c r="P14">
        <v>149.27000000000001</v>
      </c>
      <c r="Q14">
        <v>11.8003</v>
      </c>
      <c r="R14">
        <v>1.7237</v>
      </c>
      <c r="S14">
        <v>11.439399999999999</v>
      </c>
      <c r="T14">
        <v>23.692</v>
      </c>
    </row>
    <row r="15" spans="1:20">
      <c r="A15" s="295">
        <v>45070</v>
      </c>
      <c r="B15">
        <v>1.075</v>
      </c>
      <c r="C15">
        <v>5.3320999999999996</v>
      </c>
      <c r="D15">
        <v>4783.46</v>
      </c>
      <c r="E15">
        <v>372.39</v>
      </c>
      <c r="F15">
        <v>4.5044000000000004</v>
      </c>
      <c r="G15">
        <v>19.136700000000001</v>
      </c>
      <c r="H15">
        <v>21.415500000000002</v>
      </c>
      <c r="I15">
        <v>20.690200000000001</v>
      </c>
      <c r="J15">
        <v>20.644500000000001</v>
      </c>
      <c r="K15">
        <v>1.6427799999999999</v>
      </c>
      <c r="L15">
        <v>1.46136</v>
      </c>
      <c r="M15">
        <v>0.97297</v>
      </c>
      <c r="N15">
        <v>7.4494999999999996</v>
      </c>
      <c r="O15">
        <v>0.86938000000000004</v>
      </c>
      <c r="P15">
        <v>149.93</v>
      </c>
      <c r="Q15">
        <v>11.7765</v>
      </c>
      <c r="R15">
        <v>1.7592000000000001</v>
      </c>
      <c r="S15">
        <v>11.526400000000001</v>
      </c>
      <c r="T15">
        <v>23.678000000000001</v>
      </c>
    </row>
    <row r="16" spans="1:20">
      <c r="A16" s="295">
        <v>45071</v>
      </c>
      <c r="B16">
        <v>1.0725</v>
      </c>
      <c r="C16">
        <v>5.4077999999999999</v>
      </c>
      <c r="D16">
        <v>4819.87</v>
      </c>
      <c r="E16">
        <v>372.54</v>
      </c>
      <c r="F16">
        <v>4.5018000000000002</v>
      </c>
      <c r="G16">
        <v>19.148299999999999</v>
      </c>
      <c r="H16">
        <v>21.416799999999999</v>
      </c>
      <c r="I16">
        <v>21.2469</v>
      </c>
      <c r="J16">
        <v>20.749099999999999</v>
      </c>
      <c r="K16">
        <v>1.64869</v>
      </c>
      <c r="L16">
        <v>1.4631000000000001</v>
      </c>
      <c r="M16">
        <v>0.97140000000000004</v>
      </c>
      <c r="N16">
        <v>7.4501999999999997</v>
      </c>
      <c r="O16">
        <v>0.87043000000000004</v>
      </c>
      <c r="P16">
        <v>150.19999999999999</v>
      </c>
      <c r="Q16">
        <v>11.8508</v>
      </c>
      <c r="R16">
        <v>1.7689999999999999</v>
      </c>
      <c r="S16">
        <v>11.6082</v>
      </c>
      <c r="T16">
        <v>23.611000000000001</v>
      </c>
    </row>
    <row r="17" spans="1:20">
      <c r="A17" s="295">
        <v>45072</v>
      </c>
      <c r="B17">
        <v>1.0723</v>
      </c>
      <c r="C17">
        <v>5.3575999999999997</v>
      </c>
      <c r="D17">
        <v>4770.93</v>
      </c>
      <c r="E17">
        <v>371.28</v>
      </c>
      <c r="F17">
        <v>4.5324999999999998</v>
      </c>
      <c r="G17">
        <v>18.901900000000001</v>
      </c>
      <c r="H17">
        <v>21.404800000000002</v>
      </c>
      <c r="I17">
        <v>21.075099999999999</v>
      </c>
      <c r="J17">
        <v>20.6797</v>
      </c>
      <c r="K17">
        <v>1.64547</v>
      </c>
      <c r="L17">
        <v>1.4609099999999999</v>
      </c>
      <c r="M17">
        <v>0.97075</v>
      </c>
      <c r="N17">
        <v>7.4489999999999998</v>
      </c>
      <c r="O17">
        <v>0.86865000000000003</v>
      </c>
      <c r="P17">
        <v>150.84</v>
      </c>
      <c r="Q17">
        <v>11.8878</v>
      </c>
      <c r="R17">
        <v>1.7717000000000001</v>
      </c>
      <c r="S17">
        <v>11.5884</v>
      </c>
      <c r="T17">
        <v>23.681000000000001</v>
      </c>
    </row>
    <row r="18" spans="1:20">
      <c r="A18" s="295">
        <v>45075</v>
      </c>
      <c r="B18">
        <v>1.0708</v>
      </c>
      <c r="C18">
        <v>5.3720999999999997</v>
      </c>
      <c r="D18">
        <v>4753.6000000000004</v>
      </c>
      <c r="E18">
        <v>371.63</v>
      </c>
      <c r="F18">
        <v>4.5176999999999996</v>
      </c>
      <c r="G18">
        <v>18.833300000000001</v>
      </c>
      <c r="H18">
        <v>21.4572</v>
      </c>
      <c r="I18">
        <v>21.063800000000001</v>
      </c>
      <c r="J18">
        <v>20.703900000000001</v>
      </c>
      <c r="K18">
        <v>1.6375200000000001</v>
      </c>
      <c r="L18">
        <v>1.4553499999999999</v>
      </c>
      <c r="M18">
        <v>0.96845999999999999</v>
      </c>
      <c r="N18">
        <v>7.4485999999999999</v>
      </c>
      <c r="O18">
        <v>0.86677000000000004</v>
      </c>
      <c r="P18">
        <v>150.37</v>
      </c>
      <c r="Q18">
        <v>11.8955</v>
      </c>
      <c r="R18">
        <v>1.7684</v>
      </c>
      <c r="S18">
        <v>11.5747</v>
      </c>
      <c r="T18">
        <v>23.681000000000001</v>
      </c>
    </row>
    <row r="19" spans="1:20">
      <c r="A19" s="295">
        <v>45076</v>
      </c>
      <c r="B19">
        <v>1.0734999999999999</v>
      </c>
      <c r="C19">
        <v>5.4074</v>
      </c>
      <c r="D19">
        <v>4707.24</v>
      </c>
      <c r="E19">
        <v>370.2</v>
      </c>
      <c r="F19">
        <v>4.5373999999999999</v>
      </c>
      <c r="G19">
        <v>18.957000000000001</v>
      </c>
      <c r="H19">
        <v>22.089500000000001</v>
      </c>
      <c r="I19">
        <v>21.150400000000001</v>
      </c>
      <c r="J19">
        <v>20.886700000000001</v>
      </c>
      <c r="K19">
        <v>1.6471100000000001</v>
      </c>
      <c r="L19">
        <v>1.4600500000000001</v>
      </c>
      <c r="M19">
        <v>0.97243000000000002</v>
      </c>
      <c r="N19">
        <v>7.4476000000000004</v>
      </c>
      <c r="O19">
        <v>0.86477000000000004</v>
      </c>
      <c r="P19">
        <v>150.08000000000001</v>
      </c>
      <c r="Q19">
        <v>12.001799999999999</v>
      </c>
      <c r="R19">
        <v>1.7762</v>
      </c>
      <c r="S19">
        <v>11.669600000000001</v>
      </c>
      <c r="T19">
        <v>23.681999999999999</v>
      </c>
    </row>
    <row r="20" spans="1:20">
      <c r="A20" s="295">
        <v>45077</v>
      </c>
      <c r="B20">
        <v>1.0689</v>
      </c>
      <c r="C20">
        <v>5.4035000000000002</v>
      </c>
      <c r="D20">
        <v>4743.32</v>
      </c>
      <c r="E20">
        <v>370.5</v>
      </c>
      <c r="F20">
        <v>4.5266000000000002</v>
      </c>
      <c r="G20">
        <v>18.906600000000001</v>
      </c>
      <c r="H20">
        <v>22.331299999999999</v>
      </c>
      <c r="I20">
        <v>21.0947</v>
      </c>
      <c r="J20">
        <v>20.871200000000002</v>
      </c>
      <c r="K20">
        <v>1.6436999999999999</v>
      </c>
      <c r="L20">
        <v>1.45095</v>
      </c>
      <c r="M20">
        <v>0.97338999999999998</v>
      </c>
      <c r="N20">
        <v>7.4473000000000003</v>
      </c>
      <c r="O20">
        <v>0.85921000000000003</v>
      </c>
      <c r="P20">
        <v>148.94999999999999</v>
      </c>
      <c r="Q20">
        <v>11.853199999999999</v>
      </c>
      <c r="R20">
        <v>1.7754000000000001</v>
      </c>
      <c r="S20">
        <v>11.603400000000001</v>
      </c>
      <c r="T20">
        <v>23.722000000000001</v>
      </c>
    </row>
    <row r="21" spans="1:20">
      <c r="A21" s="295">
        <v>45078</v>
      </c>
      <c r="B21">
        <v>1.0762</v>
      </c>
      <c r="C21">
        <v>5.3959000000000001</v>
      </c>
      <c r="D21">
        <v>4732.24</v>
      </c>
      <c r="E21">
        <v>370.63</v>
      </c>
      <c r="F21">
        <v>4.5191999999999997</v>
      </c>
      <c r="G21">
        <v>18.887899999999998</v>
      </c>
      <c r="H21">
        <v>22.587700000000002</v>
      </c>
      <c r="I21">
        <v>21.122399999999999</v>
      </c>
      <c r="J21">
        <v>21.084</v>
      </c>
      <c r="K21">
        <v>1.6378900000000001</v>
      </c>
      <c r="L21">
        <v>1.44729</v>
      </c>
      <c r="M21">
        <v>0.97453000000000001</v>
      </c>
      <c r="N21">
        <v>7.4480000000000004</v>
      </c>
      <c r="O21">
        <v>0.85916999999999999</v>
      </c>
      <c r="P21">
        <v>149.37</v>
      </c>
      <c r="Q21">
        <v>11.898300000000001</v>
      </c>
      <c r="R21">
        <v>1.7728999999999999</v>
      </c>
      <c r="S21">
        <v>11.639200000000001</v>
      </c>
      <c r="T21">
        <v>23.684000000000001</v>
      </c>
    </row>
    <row r="22" spans="1:20">
      <c r="A22" s="295">
        <v>45079</v>
      </c>
      <c r="B22">
        <v>1.0708</v>
      </c>
      <c r="C22">
        <v>5.3101000000000003</v>
      </c>
      <c r="D22">
        <v>4651.5200000000004</v>
      </c>
      <c r="E22">
        <v>369.93</v>
      </c>
      <c r="F22">
        <v>4.4885999999999999</v>
      </c>
      <c r="G22">
        <v>18.806799999999999</v>
      </c>
      <c r="H22">
        <v>22.5898</v>
      </c>
      <c r="I22">
        <v>20.914100000000001</v>
      </c>
      <c r="J22">
        <v>21.1142</v>
      </c>
      <c r="K22">
        <v>1.62059</v>
      </c>
      <c r="L22">
        <v>1.4376199999999999</v>
      </c>
      <c r="M22">
        <v>0.97316000000000003</v>
      </c>
      <c r="N22">
        <v>7.4484000000000004</v>
      </c>
      <c r="O22">
        <v>0.86001000000000005</v>
      </c>
      <c r="P22">
        <v>149.76</v>
      </c>
      <c r="Q22">
        <v>11.7996</v>
      </c>
      <c r="R22">
        <v>1.7665</v>
      </c>
      <c r="S22">
        <v>11.5647</v>
      </c>
      <c r="T22">
        <v>23.608000000000001</v>
      </c>
    </row>
    <row r="23" spans="1:20">
      <c r="A23" s="295">
        <v>45082</v>
      </c>
      <c r="B23">
        <v>1.0712999999999999</v>
      </c>
      <c r="C23">
        <v>5.2839999999999998</v>
      </c>
      <c r="D23">
        <v>4588.59</v>
      </c>
      <c r="E23">
        <v>369.22</v>
      </c>
      <c r="F23">
        <v>4.4753999999999996</v>
      </c>
      <c r="G23">
        <v>18.715</v>
      </c>
      <c r="H23">
        <v>22.9542</v>
      </c>
      <c r="I23">
        <v>20.642199999999999</v>
      </c>
      <c r="J23">
        <v>21.226800000000001</v>
      </c>
      <c r="K23">
        <v>1.61893</v>
      </c>
      <c r="L23">
        <v>1.4402699999999999</v>
      </c>
      <c r="M23">
        <v>0.97084999999999999</v>
      </c>
      <c r="N23">
        <v>7.4485000000000001</v>
      </c>
      <c r="O23">
        <v>0.86141999999999996</v>
      </c>
      <c r="P23">
        <v>149.56</v>
      </c>
      <c r="Q23">
        <v>11.8202</v>
      </c>
      <c r="R23">
        <v>1.7649999999999999</v>
      </c>
      <c r="S23">
        <v>11.626300000000001</v>
      </c>
      <c r="T23">
        <v>23.542000000000002</v>
      </c>
    </row>
    <row r="24" spans="1:20">
      <c r="A24" s="295">
        <v>45083</v>
      </c>
      <c r="B24">
        <v>1.0692999999999999</v>
      </c>
      <c r="C24">
        <v>5.2516999999999996</v>
      </c>
      <c r="D24">
        <v>4514.96</v>
      </c>
      <c r="E24">
        <v>368.61</v>
      </c>
      <c r="F24">
        <v>4.4748999999999999</v>
      </c>
      <c r="G24">
        <v>18.588899999999999</v>
      </c>
      <c r="H24">
        <v>23.213699999999999</v>
      </c>
      <c r="I24">
        <v>20.533799999999999</v>
      </c>
      <c r="J24">
        <v>21.367899999999999</v>
      </c>
      <c r="K24">
        <v>1.6027899999999999</v>
      </c>
      <c r="L24">
        <v>1.4331799999999999</v>
      </c>
      <c r="M24">
        <v>0.97048000000000001</v>
      </c>
      <c r="N24">
        <v>7.4489999999999998</v>
      </c>
      <c r="O24">
        <v>0.86065000000000003</v>
      </c>
      <c r="P24">
        <v>149.32</v>
      </c>
      <c r="Q24">
        <v>11.863099999999999</v>
      </c>
      <c r="R24">
        <v>1.7593000000000001</v>
      </c>
      <c r="S24">
        <v>11.672800000000001</v>
      </c>
      <c r="T24">
        <v>23.556999999999999</v>
      </c>
    </row>
    <row r="25" spans="1:20">
      <c r="A25" s="295">
        <v>45084</v>
      </c>
      <c r="B25">
        <v>1.0699000000000001</v>
      </c>
      <c r="C25">
        <v>5.2714999999999996</v>
      </c>
      <c r="D25">
        <v>4504.13</v>
      </c>
      <c r="E25">
        <v>368.74</v>
      </c>
      <c r="F25">
        <v>4.4871999999999996</v>
      </c>
      <c r="G25">
        <v>18.577100000000002</v>
      </c>
      <c r="H25">
        <v>25.095800000000001</v>
      </c>
      <c r="I25">
        <v>20.426300000000001</v>
      </c>
      <c r="J25">
        <v>21.472899999999999</v>
      </c>
      <c r="K25">
        <v>1.60832</v>
      </c>
      <c r="L25">
        <v>1.43041</v>
      </c>
      <c r="M25">
        <v>0.97377999999999998</v>
      </c>
      <c r="N25">
        <v>7.4493999999999998</v>
      </c>
      <c r="O25">
        <v>0.86016000000000004</v>
      </c>
      <c r="P25">
        <v>149.91999999999999</v>
      </c>
      <c r="Q25">
        <v>11.8201</v>
      </c>
      <c r="R25">
        <v>1.7723</v>
      </c>
      <c r="S25">
        <v>11.6546</v>
      </c>
      <c r="T25">
        <v>23.643000000000001</v>
      </c>
    </row>
    <row r="26" spans="1:20">
      <c r="A26" s="295">
        <v>45085</v>
      </c>
      <c r="B26">
        <v>1.0782</v>
      </c>
      <c r="C26">
        <v>5.2714999999999996</v>
      </c>
      <c r="D26">
        <v>4495.6099999999997</v>
      </c>
      <c r="E26">
        <v>369.28</v>
      </c>
      <c r="F26">
        <v>4.4726999999999997</v>
      </c>
      <c r="G26">
        <v>18.7377</v>
      </c>
      <c r="H26">
        <v>25.1538</v>
      </c>
      <c r="I26">
        <v>20.308900000000001</v>
      </c>
      <c r="J26">
        <v>21.713899999999999</v>
      </c>
      <c r="K26">
        <v>1.60544</v>
      </c>
      <c r="L26">
        <v>1.44018</v>
      </c>
      <c r="M26">
        <v>0.96936999999999995</v>
      </c>
      <c r="N26">
        <v>7.4508000000000001</v>
      </c>
      <c r="O26">
        <v>0.85845000000000005</v>
      </c>
      <c r="P26">
        <v>149.80000000000001</v>
      </c>
      <c r="Q26">
        <v>11.7507</v>
      </c>
      <c r="R26">
        <v>1.7692000000000001</v>
      </c>
      <c r="S26">
        <v>11.645200000000001</v>
      </c>
      <c r="T26">
        <v>23.661999999999999</v>
      </c>
    </row>
    <row r="27" spans="1:20">
      <c r="A27" s="295">
        <v>45086</v>
      </c>
      <c r="B27">
        <v>1.0749</v>
      </c>
      <c r="C27">
        <v>5.2472000000000003</v>
      </c>
      <c r="D27">
        <v>4499.8500000000004</v>
      </c>
      <c r="E27">
        <v>368.06</v>
      </c>
      <c r="F27">
        <v>4.4409999999999998</v>
      </c>
      <c r="G27">
        <v>18.576699999999999</v>
      </c>
      <c r="H27">
        <v>25.2196</v>
      </c>
      <c r="I27">
        <v>20.170000000000002</v>
      </c>
      <c r="J27">
        <v>21.776499999999999</v>
      </c>
      <c r="K27">
        <v>1.5951200000000001</v>
      </c>
      <c r="L27">
        <v>1.4337599999999999</v>
      </c>
      <c r="M27">
        <v>0.97082999999999997</v>
      </c>
      <c r="N27">
        <v>7.4516999999999998</v>
      </c>
      <c r="O27">
        <v>0.85457000000000005</v>
      </c>
      <c r="P27">
        <v>149.69999999999999</v>
      </c>
      <c r="Q27">
        <v>11.5718</v>
      </c>
      <c r="R27">
        <v>1.7544</v>
      </c>
      <c r="S27">
        <v>11.6379</v>
      </c>
      <c r="T27">
        <v>23.699000000000002</v>
      </c>
    </row>
    <row r="28" spans="1:20">
      <c r="A28" s="295">
        <v>45089</v>
      </c>
      <c r="B28">
        <v>1.0757000000000001</v>
      </c>
      <c r="C28">
        <v>5.2336999999999998</v>
      </c>
      <c r="D28">
        <v>4495.99</v>
      </c>
      <c r="E28">
        <v>368.98</v>
      </c>
      <c r="F28">
        <v>4.4463999999999997</v>
      </c>
      <c r="G28">
        <v>18.590800000000002</v>
      </c>
      <c r="H28">
        <v>25.542899999999999</v>
      </c>
      <c r="I28">
        <v>19.969899999999999</v>
      </c>
      <c r="J28">
        <v>21.1463</v>
      </c>
      <c r="K28">
        <v>1.5935999999999999</v>
      </c>
      <c r="L28">
        <v>1.43797</v>
      </c>
      <c r="M28">
        <v>0.9778</v>
      </c>
      <c r="N28">
        <v>7.452</v>
      </c>
      <c r="O28">
        <v>0.85980000000000001</v>
      </c>
      <c r="P28">
        <v>150.18</v>
      </c>
      <c r="Q28">
        <v>11.617100000000001</v>
      </c>
      <c r="R28">
        <v>1.7573000000000001</v>
      </c>
      <c r="S28">
        <v>11.6371</v>
      </c>
      <c r="T28">
        <v>23.789000000000001</v>
      </c>
    </row>
    <row r="29" spans="1:20">
      <c r="A29" s="295">
        <v>45090</v>
      </c>
      <c r="B29">
        <v>1.0792999999999999</v>
      </c>
      <c r="C29">
        <v>5.2499000000000002</v>
      </c>
      <c r="D29">
        <v>4502.6899999999996</v>
      </c>
      <c r="E29">
        <v>370.03</v>
      </c>
      <c r="F29">
        <v>4.4839000000000002</v>
      </c>
      <c r="G29">
        <v>18.588200000000001</v>
      </c>
      <c r="H29">
        <v>25.534199999999998</v>
      </c>
      <c r="I29">
        <v>20.109200000000001</v>
      </c>
      <c r="J29">
        <v>20.526499999999999</v>
      </c>
      <c r="K29">
        <v>1.5950299999999999</v>
      </c>
      <c r="L29">
        <v>1.4373400000000001</v>
      </c>
      <c r="M29">
        <v>0.97699000000000003</v>
      </c>
      <c r="N29">
        <v>7.4523999999999999</v>
      </c>
      <c r="O29">
        <v>0.85580000000000001</v>
      </c>
      <c r="P29">
        <v>151.34</v>
      </c>
      <c r="Q29">
        <v>11.489000000000001</v>
      </c>
      <c r="R29">
        <v>1.7554000000000001</v>
      </c>
      <c r="S29">
        <v>11.5322</v>
      </c>
      <c r="T29">
        <v>23.832999999999998</v>
      </c>
    </row>
    <row r="30" spans="1:20">
      <c r="A30" s="295">
        <v>45091</v>
      </c>
      <c r="B30">
        <v>1.083</v>
      </c>
      <c r="C30">
        <v>5.2130000000000001</v>
      </c>
      <c r="D30">
        <v>4534.6899999999996</v>
      </c>
      <c r="E30">
        <v>371.24</v>
      </c>
      <c r="F30">
        <v>4.4504999999999999</v>
      </c>
      <c r="G30">
        <v>18.5274</v>
      </c>
      <c r="H30">
        <v>25.482900000000001</v>
      </c>
      <c r="I30">
        <v>19.8719</v>
      </c>
      <c r="J30">
        <v>20.648499999999999</v>
      </c>
      <c r="K30">
        <v>1.5935299999999999</v>
      </c>
      <c r="L30">
        <v>1.4430799999999999</v>
      </c>
      <c r="M30">
        <v>0.97609000000000001</v>
      </c>
      <c r="N30">
        <v>7.4512999999999998</v>
      </c>
      <c r="O30">
        <v>0.85545000000000004</v>
      </c>
      <c r="P30">
        <v>151.72999999999999</v>
      </c>
      <c r="Q30">
        <v>11.531599999999999</v>
      </c>
      <c r="R30">
        <v>1.7451000000000001</v>
      </c>
      <c r="S30">
        <v>11.608499999999999</v>
      </c>
      <c r="T30">
        <v>23.780999999999999</v>
      </c>
    </row>
    <row r="31" spans="1:20">
      <c r="A31" s="295">
        <v>45092</v>
      </c>
      <c r="B31">
        <v>1.0945</v>
      </c>
      <c r="C31">
        <v>5.2687999999999997</v>
      </c>
      <c r="D31">
        <v>4541.8500000000004</v>
      </c>
      <c r="E31">
        <v>373.31</v>
      </c>
      <c r="F31">
        <v>4.4476000000000004</v>
      </c>
      <c r="G31">
        <v>18.738900000000001</v>
      </c>
      <c r="H31">
        <v>25.803599999999999</v>
      </c>
      <c r="I31">
        <v>19.9178</v>
      </c>
      <c r="J31">
        <v>21.0854</v>
      </c>
      <c r="K31">
        <v>1.58989</v>
      </c>
      <c r="L31">
        <v>1.4471799999999999</v>
      </c>
      <c r="M31">
        <v>0.97609999999999997</v>
      </c>
      <c r="N31">
        <v>7.4513999999999996</v>
      </c>
      <c r="O31">
        <v>0.85616000000000003</v>
      </c>
      <c r="P31">
        <v>153.55000000000001</v>
      </c>
      <c r="Q31">
        <v>11.486000000000001</v>
      </c>
      <c r="R31">
        <v>1.7558</v>
      </c>
      <c r="S31">
        <v>11.6029</v>
      </c>
      <c r="T31">
        <v>23.779</v>
      </c>
    </row>
    <row r="32" spans="1:20">
      <c r="A32" s="295">
        <v>45093</v>
      </c>
      <c r="B32">
        <v>1.0936999999999999</v>
      </c>
      <c r="C32">
        <v>5.2785000000000002</v>
      </c>
      <c r="D32">
        <v>4541.84</v>
      </c>
      <c r="E32">
        <v>373.77</v>
      </c>
      <c r="F32">
        <v>4.4676999999999998</v>
      </c>
      <c r="G32">
        <v>18.683800000000002</v>
      </c>
      <c r="H32">
        <v>25.703099999999999</v>
      </c>
      <c r="I32">
        <v>19.868200000000002</v>
      </c>
      <c r="J32">
        <v>21.194299999999998</v>
      </c>
      <c r="K32">
        <v>1.5909800000000001</v>
      </c>
      <c r="L32">
        <v>1.4436</v>
      </c>
      <c r="M32">
        <v>0.97794999999999999</v>
      </c>
      <c r="N32">
        <v>7.4494999999999996</v>
      </c>
      <c r="O32">
        <v>0.85324</v>
      </c>
      <c r="P32">
        <v>155.22</v>
      </c>
      <c r="Q32">
        <v>11.5511</v>
      </c>
      <c r="R32">
        <v>1.7542</v>
      </c>
      <c r="S32">
        <v>11.6547</v>
      </c>
      <c r="T32">
        <v>23.789000000000001</v>
      </c>
    </row>
    <row r="33" spans="1:20">
      <c r="A33" s="295">
        <v>45096</v>
      </c>
      <c r="B33">
        <v>1.0921000000000001</v>
      </c>
      <c r="C33">
        <v>5.2183999999999999</v>
      </c>
      <c r="D33">
        <v>4547.8900000000003</v>
      </c>
      <c r="E33">
        <v>373.41</v>
      </c>
      <c r="F33">
        <v>4.4473000000000003</v>
      </c>
      <c r="G33">
        <v>18.657</v>
      </c>
      <c r="H33">
        <v>25.620100000000001</v>
      </c>
      <c r="I33">
        <v>19.8688</v>
      </c>
      <c r="J33">
        <v>21.236000000000001</v>
      </c>
      <c r="K33">
        <v>1.59423</v>
      </c>
      <c r="L33">
        <v>1.4427099999999999</v>
      </c>
      <c r="M33">
        <v>0.97829999999999995</v>
      </c>
      <c r="N33">
        <v>7.4486999999999997</v>
      </c>
      <c r="O33">
        <v>0.85372999999999999</v>
      </c>
      <c r="P33">
        <v>155.09</v>
      </c>
      <c r="Q33">
        <v>11.6412</v>
      </c>
      <c r="R33">
        <v>1.7613000000000001</v>
      </c>
      <c r="S33">
        <v>11.7156</v>
      </c>
      <c r="T33">
        <v>23.745999999999999</v>
      </c>
    </row>
    <row r="34" spans="1:20">
      <c r="A34" s="295">
        <v>45097</v>
      </c>
      <c r="B34">
        <v>1.0918000000000001</v>
      </c>
      <c r="C34">
        <v>5.2282000000000002</v>
      </c>
      <c r="D34">
        <v>4539.62</v>
      </c>
      <c r="E34">
        <v>371.92</v>
      </c>
      <c r="F34">
        <v>4.4438000000000004</v>
      </c>
      <c r="G34">
        <v>18.7944</v>
      </c>
      <c r="H34">
        <v>25.743500000000001</v>
      </c>
      <c r="I34">
        <v>20.063700000000001</v>
      </c>
      <c r="J34">
        <v>19.069700000000001</v>
      </c>
      <c r="K34">
        <v>1.6090199999999999</v>
      </c>
      <c r="L34">
        <v>1.4449099999999999</v>
      </c>
      <c r="M34">
        <v>0.98028999999999999</v>
      </c>
      <c r="N34">
        <v>7.4484000000000004</v>
      </c>
      <c r="O34">
        <v>0.85536000000000001</v>
      </c>
      <c r="P34">
        <v>154.44</v>
      </c>
      <c r="Q34">
        <v>11.712400000000001</v>
      </c>
      <c r="R34">
        <v>1.7704</v>
      </c>
      <c r="S34">
        <v>11.7798</v>
      </c>
      <c r="T34">
        <v>23.757999999999999</v>
      </c>
    </row>
    <row r="35" spans="1:20">
      <c r="A35" s="295">
        <v>45098</v>
      </c>
      <c r="B35">
        <v>1.0986</v>
      </c>
      <c r="C35">
        <v>5.2339000000000002</v>
      </c>
      <c r="D35">
        <v>4552.03</v>
      </c>
      <c r="E35">
        <v>369.76</v>
      </c>
      <c r="F35">
        <v>4.4356</v>
      </c>
      <c r="G35">
        <v>18.808700000000002</v>
      </c>
      <c r="H35">
        <v>25.8962</v>
      </c>
      <c r="I35">
        <v>20.125599999999999</v>
      </c>
      <c r="J35">
        <v>19.248200000000001</v>
      </c>
      <c r="K35">
        <v>1.6163799999999999</v>
      </c>
      <c r="L35">
        <v>1.44621</v>
      </c>
      <c r="M35">
        <v>0.98121999999999998</v>
      </c>
      <c r="N35">
        <v>7.4478</v>
      </c>
      <c r="O35">
        <v>0.86038000000000003</v>
      </c>
      <c r="P35">
        <v>155.88999999999999</v>
      </c>
      <c r="Q35">
        <v>11.7158</v>
      </c>
      <c r="R35">
        <v>1.7716000000000001</v>
      </c>
      <c r="S35">
        <v>11.7097</v>
      </c>
      <c r="T35">
        <v>23.736000000000001</v>
      </c>
    </row>
    <row r="36" spans="1:20">
      <c r="A36" s="295">
        <v>45099</v>
      </c>
      <c r="B36">
        <v>1.0955999999999999</v>
      </c>
      <c r="C36">
        <v>5.2253999999999996</v>
      </c>
      <c r="D36">
        <v>4498.66</v>
      </c>
      <c r="E36">
        <v>369.31</v>
      </c>
      <c r="F36">
        <v>4.4223999999999997</v>
      </c>
      <c r="G36">
        <v>18.821300000000001</v>
      </c>
      <c r="H36">
        <v>27.266500000000001</v>
      </c>
      <c r="I36">
        <v>20.2942</v>
      </c>
      <c r="J36">
        <v>19.149699999999999</v>
      </c>
      <c r="K36">
        <v>1.62158</v>
      </c>
      <c r="L36">
        <v>1.44065</v>
      </c>
      <c r="M36">
        <v>0.98031999999999997</v>
      </c>
      <c r="N36">
        <v>7.4482999999999997</v>
      </c>
      <c r="O36">
        <v>0.85945000000000005</v>
      </c>
      <c r="P36">
        <v>156.79</v>
      </c>
      <c r="Q36">
        <v>11.674200000000001</v>
      </c>
      <c r="R36">
        <v>1.7736000000000001</v>
      </c>
      <c r="S36">
        <v>11.723000000000001</v>
      </c>
      <c r="T36">
        <v>23.658000000000001</v>
      </c>
    </row>
    <row r="37" spans="1:20">
      <c r="A37" s="295">
        <v>45100</v>
      </c>
      <c r="B37">
        <v>1.0893999999999999</v>
      </c>
      <c r="C37">
        <v>5.2112999999999996</v>
      </c>
      <c r="D37">
        <v>4555.9399999999996</v>
      </c>
      <c r="E37">
        <v>370.19</v>
      </c>
      <c r="F37">
        <v>4.4356</v>
      </c>
      <c r="G37">
        <v>18.714600000000001</v>
      </c>
      <c r="H37">
        <v>27.5381</v>
      </c>
      <c r="I37">
        <v>20.388100000000001</v>
      </c>
      <c r="J37">
        <v>18.5471</v>
      </c>
      <c r="K37">
        <v>1.63052</v>
      </c>
      <c r="L37">
        <v>1.4358</v>
      </c>
      <c r="M37">
        <v>0.97751999999999994</v>
      </c>
      <c r="N37">
        <v>7.4470000000000001</v>
      </c>
      <c r="O37">
        <v>0.85668999999999995</v>
      </c>
      <c r="P37">
        <v>156.66</v>
      </c>
      <c r="Q37">
        <v>11.7974</v>
      </c>
      <c r="R37">
        <v>1.7735000000000001</v>
      </c>
      <c r="S37">
        <v>11.678900000000001</v>
      </c>
      <c r="T37">
        <v>23.670999999999999</v>
      </c>
    </row>
    <row r="38" spans="1:20">
      <c r="A38" s="295">
        <v>45103</v>
      </c>
      <c r="B38">
        <v>1.0906</v>
      </c>
      <c r="C38">
        <v>5.2005999999999997</v>
      </c>
      <c r="D38">
        <v>4547.25</v>
      </c>
      <c r="E38">
        <v>369.2</v>
      </c>
      <c r="F38">
        <v>4.4394</v>
      </c>
      <c r="G38">
        <v>18.689599999999999</v>
      </c>
      <c r="H38">
        <v>28.334499999999998</v>
      </c>
      <c r="I38">
        <v>20.336600000000001</v>
      </c>
      <c r="J38">
        <v>18.737100000000002</v>
      </c>
      <c r="K38">
        <v>1.6337999999999999</v>
      </c>
      <c r="L38">
        <v>1.43465</v>
      </c>
      <c r="M38">
        <v>0.97685</v>
      </c>
      <c r="N38">
        <v>7.4466999999999999</v>
      </c>
      <c r="O38">
        <v>0.85790999999999995</v>
      </c>
      <c r="P38">
        <v>156.52000000000001</v>
      </c>
      <c r="Q38">
        <v>11.703900000000001</v>
      </c>
      <c r="R38">
        <v>1.7690999999999999</v>
      </c>
      <c r="S38">
        <v>11.7056</v>
      </c>
      <c r="T38">
        <v>23.635999999999999</v>
      </c>
    </row>
    <row r="39" spans="1:20">
      <c r="A39" s="295">
        <v>45104</v>
      </c>
      <c r="B39">
        <v>1.0961000000000001</v>
      </c>
      <c r="C39">
        <v>5.2747000000000002</v>
      </c>
      <c r="D39">
        <v>4568.7700000000004</v>
      </c>
      <c r="E39">
        <v>369.93</v>
      </c>
      <c r="F39">
        <v>4.4481999999999999</v>
      </c>
      <c r="G39">
        <v>18.7256</v>
      </c>
      <c r="H39">
        <v>28.5183</v>
      </c>
      <c r="I39">
        <v>20.293399999999998</v>
      </c>
      <c r="J39">
        <v>18.936</v>
      </c>
      <c r="K39">
        <v>1.6393</v>
      </c>
      <c r="L39">
        <v>1.4459299999999999</v>
      </c>
      <c r="M39">
        <v>0.97950999999999999</v>
      </c>
      <c r="N39">
        <v>7.4465000000000003</v>
      </c>
      <c r="O39">
        <v>0.85973999999999995</v>
      </c>
      <c r="P39">
        <v>157.91999999999999</v>
      </c>
      <c r="Q39">
        <v>11.814500000000001</v>
      </c>
      <c r="R39">
        <v>1.7786</v>
      </c>
      <c r="S39">
        <v>11.7517</v>
      </c>
      <c r="T39">
        <v>23.626000000000001</v>
      </c>
    </row>
    <row r="40" spans="1:20">
      <c r="A40" s="295">
        <v>45105</v>
      </c>
      <c r="B40">
        <v>1.0912999999999999</v>
      </c>
      <c r="C40">
        <v>5.2931999999999997</v>
      </c>
      <c r="D40">
        <v>4528.3599999999997</v>
      </c>
      <c r="E40">
        <v>371.18</v>
      </c>
      <c r="F40">
        <v>4.4775999999999998</v>
      </c>
      <c r="G40">
        <v>18.653099999999998</v>
      </c>
      <c r="H40">
        <v>28.4316</v>
      </c>
      <c r="I40">
        <v>20.360299999999999</v>
      </c>
      <c r="J40">
        <v>18.985900000000001</v>
      </c>
      <c r="K40">
        <v>1.6534599999999999</v>
      </c>
      <c r="L40">
        <v>1.4468799999999999</v>
      </c>
      <c r="M40">
        <v>0.97884000000000004</v>
      </c>
      <c r="N40">
        <v>7.4478999999999997</v>
      </c>
      <c r="O40">
        <v>0.86370000000000002</v>
      </c>
      <c r="P40">
        <v>157.66999999999999</v>
      </c>
      <c r="Q40">
        <v>11.7514</v>
      </c>
      <c r="R40">
        <v>1.7967</v>
      </c>
      <c r="S40">
        <v>11.7712</v>
      </c>
      <c r="T40">
        <v>23.678999999999998</v>
      </c>
    </row>
    <row r="41" spans="1:20">
      <c r="A41" s="295">
        <v>45106</v>
      </c>
      <c r="B41">
        <v>1.0865</v>
      </c>
      <c r="C41">
        <v>5.2751999999999999</v>
      </c>
      <c r="D41">
        <v>4547.5600000000004</v>
      </c>
      <c r="E41">
        <v>371.32</v>
      </c>
      <c r="F41">
        <v>4.4480000000000004</v>
      </c>
      <c r="G41">
        <v>18.607299999999999</v>
      </c>
      <c r="H41">
        <v>28.293800000000001</v>
      </c>
      <c r="I41">
        <v>20.3903</v>
      </c>
      <c r="J41">
        <v>19.000699999999998</v>
      </c>
      <c r="K41">
        <v>1.64211</v>
      </c>
      <c r="L41">
        <v>1.4397200000000001</v>
      </c>
      <c r="M41">
        <v>0.97733999999999999</v>
      </c>
      <c r="N41">
        <v>7.4469000000000003</v>
      </c>
      <c r="O41">
        <v>0.86133000000000004</v>
      </c>
      <c r="P41">
        <v>157.28</v>
      </c>
      <c r="Q41">
        <v>11.737500000000001</v>
      </c>
      <c r="R41">
        <v>1.7902</v>
      </c>
      <c r="S41">
        <v>11.8055</v>
      </c>
      <c r="T41">
        <v>23.727</v>
      </c>
    </row>
    <row r="42" spans="1:20">
      <c r="A42" s="295">
        <v>45107</v>
      </c>
      <c r="B42">
        <v>1.0909</v>
      </c>
      <c r="C42">
        <v>5.2234999999999996</v>
      </c>
      <c r="D42">
        <v>4552.63</v>
      </c>
      <c r="E42">
        <v>373.06</v>
      </c>
      <c r="F42">
        <v>4.4325999999999999</v>
      </c>
      <c r="G42">
        <v>18.673999999999999</v>
      </c>
      <c r="H42">
        <v>28.221399999999999</v>
      </c>
      <c r="I42">
        <v>20.586500000000001</v>
      </c>
      <c r="J42">
        <v>19.182300000000001</v>
      </c>
      <c r="K42">
        <v>1.63771</v>
      </c>
      <c r="L42">
        <v>1.4448700000000001</v>
      </c>
      <c r="M42">
        <v>0.97697000000000001</v>
      </c>
      <c r="N42">
        <v>7.4443999999999999</v>
      </c>
      <c r="O42">
        <v>0.85926999999999998</v>
      </c>
      <c r="P42">
        <v>157.44</v>
      </c>
      <c r="Q42">
        <v>11.7171</v>
      </c>
      <c r="R42">
        <v>1.7797000000000001</v>
      </c>
      <c r="S42">
        <v>11.770899999999999</v>
      </c>
      <c r="T42">
        <v>23.76</v>
      </c>
    </row>
    <row r="43" spans="1:20">
      <c r="A43" s="295">
        <v>45110</v>
      </c>
      <c r="B43">
        <v>1.0911999999999999</v>
      </c>
      <c r="C43">
        <v>5.25</v>
      </c>
      <c r="D43">
        <v>4544.1499999999996</v>
      </c>
      <c r="E43">
        <v>374.05</v>
      </c>
      <c r="F43">
        <v>4.4370000000000003</v>
      </c>
      <c r="G43">
        <v>18.623000000000001</v>
      </c>
      <c r="H43">
        <v>28.302099999999999</v>
      </c>
      <c r="I43">
        <v>20.443300000000001</v>
      </c>
      <c r="J43">
        <v>19.401599999999998</v>
      </c>
      <c r="K43">
        <v>1.6354200000000001</v>
      </c>
      <c r="L43">
        <v>1.4458500000000001</v>
      </c>
      <c r="M43">
        <v>0.97806000000000004</v>
      </c>
      <c r="N43">
        <v>7.4478999999999997</v>
      </c>
      <c r="O43">
        <v>0.85975999999999997</v>
      </c>
      <c r="P43">
        <v>157.88999999999999</v>
      </c>
      <c r="Q43">
        <v>11.669700000000001</v>
      </c>
      <c r="R43">
        <v>1.7737000000000001</v>
      </c>
      <c r="S43">
        <v>11.837400000000001</v>
      </c>
      <c r="T43">
        <v>23.757000000000001</v>
      </c>
    </row>
    <row r="44" spans="1:20">
      <c r="A44" s="295">
        <v>45111</v>
      </c>
      <c r="B44">
        <v>1.0879000000000001</v>
      </c>
      <c r="C44">
        <v>5.2667999999999999</v>
      </c>
      <c r="D44">
        <v>4504.79</v>
      </c>
      <c r="E44">
        <v>375.03</v>
      </c>
      <c r="F44">
        <v>4.4339000000000004</v>
      </c>
      <c r="G44">
        <v>18.554400000000001</v>
      </c>
      <c r="H44">
        <v>28.3203</v>
      </c>
      <c r="I44">
        <v>20.292300000000001</v>
      </c>
      <c r="J44">
        <v>19.372199999999999</v>
      </c>
      <c r="K44">
        <v>1.6257299999999999</v>
      </c>
      <c r="L44">
        <v>1.43859</v>
      </c>
      <c r="M44">
        <v>0.97597</v>
      </c>
      <c r="N44">
        <v>7.4477000000000002</v>
      </c>
      <c r="O44">
        <v>0.85570000000000002</v>
      </c>
      <c r="P44">
        <v>157.16999999999999</v>
      </c>
      <c r="Q44">
        <v>11.597300000000001</v>
      </c>
      <c r="R44">
        <v>1.7573000000000001</v>
      </c>
      <c r="S44">
        <v>11.7843</v>
      </c>
      <c r="T44">
        <v>23.716999999999999</v>
      </c>
    </row>
    <row r="45" spans="1:20">
      <c r="A45" s="295">
        <v>45112</v>
      </c>
      <c r="B45">
        <v>1.0853999999999999</v>
      </c>
      <c r="C45">
        <v>5.2636000000000003</v>
      </c>
      <c r="D45">
        <v>4486.8599999999997</v>
      </c>
      <c r="E45">
        <v>381.57</v>
      </c>
      <c r="F45">
        <v>4.4649000000000001</v>
      </c>
      <c r="G45">
        <v>18.4589</v>
      </c>
      <c r="H45">
        <v>28.3553</v>
      </c>
      <c r="I45">
        <v>20.380500000000001</v>
      </c>
      <c r="J45">
        <v>19.2835</v>
      </c>
      <c r="K45">
        <v>1.63103</v>
      </c>
      <c r="L45">
        <v>1.44171</v>
      </c>
      <c r="M45">
        <v>0.97557000000000005</v>
      </c>
      <c r="N45">
        <v>7.4484000000000004</v>
      </c>
      <c r="O45">
        <v>0.85436000000000001</v>
      </c>
      <c r="P45">
        <v>157.02000000000001</v>
      </c>
      <c r="Q45">
        <v>11.590999999999999</v>
      </c>
      <c r="R45">
        <v>1.7567999999999999</v>
      </c>
      <c r="S45">
        <v>11.8781</v>
      </c>
      <c r="T45">
        <v>23.763999999999999</v>
      </c>
    </row>
    <row r="46" spans="1:20">
      <c r="A46" s="295">
        <v>45113</v>
      </c>
      <c r="B46">
        <v>1.0889</v>
      </c>
      <c r="C46">
        <v>5.3566000000000003</v>
      </c>
      <c r="D46">
        <v>4601.6499999999996</v>
      </c>
      <c r="E46">
        <v>385.72</v>
      </c>
      <c r="F46">
        <v>4.4856999999999996</v>
      </c>
      <c r="G46">
        <v>18.7729</v>
      </c>
      <c r="H46">
        <v>28.4452</v>
      </c>
      <c r="I46">
        <v>20.795999999999999</v>
      </c>
      <c r="J46">
        <v>19.467700000000001</v>
      </c>
      <c r="K46">
        <v>1.64344</v>
      </c>
      <c r="L46">
        <v>1.4557800000000001</v>
      </c>
      <c r="M46">
        <v>0.97496000000000005</v>
      </c>
      <c r="N46">
        <v>7.4492000000000003</v>
      </c>
      <c r="O46">
        <v>0.85485999999999995</v>
      </c>
      <c r="P46">
        <v>156.9</v>
      </c>
      <c r="Q46">
        <v>11.7286</v>
      </c>
      <c r="R46">
        <v>1.7685999999999999</v>
      </c>
      <c r="S46">
        <v>11.914899999999999</v>
      </c>
      <c r="T46">
        <v>23.907</v>
      </c>
    </row>
    <row r="47" spans="1:20">
      <c r="A47" s="295">
        <v>45114</v>
      </c>
      <c r="B47">
        <v>1.0967</v>
      </c>
      <c r="C47">
        <v>5.3433000000000002</v>
      </c>
      <c r="D47">
        <v>4567.2</v>
      </c>
      <c r="E47">
        <v>384.87</v>
      </c>
      <c r="F47">
        <v>4.4558</v>
      </c>
      <c r="G47">
        <v>18.8034</v>
      </c>
      <c r="H47">
        <v>28.506900000000002</v>
      </c>
      <c r="I47">
        <v>20.707599999999999</v>
      </c>
      <c r="J47">
        <v>19.867599999999999</v>
      </c>
      <c r="K47">
        <v>1.6401699999999999</v>
      </c>
      <c r="L47">
        <v>1.45607</v>
      </c>
      <c r="M47">
        <v>0.97492999999999996</v>
      </c>
      <c r="N47">
        <v>7.4501999999999997</v>
      </c>
      <c r="O47">
        <v>0.85416000000000003</v>
      </c>
      <c r="P47">
        <v>155.94</v>
      </c>
      <c r="Q47">
        <v>11.645799999999999</v>
      </c>
      <c r="R47">
        <v>1.7663</v>
      </c>
      <c r="S47">
        <v>11.87</v>
      </c>
      <c r="T47">
        <v>23.843</v>
      </c>
    </row>
    <row r="48" spans="1:20">
      <c r="A48" s="295">
        <v>45117</v>
      </c>
      <c r="B48">
        <v>1.1001000000000001</v>
      </c>
      <c r="C48">
        <v>5.3898000000000001</v>
      </c>
      <c r="D48">
        <v>4571.51</v>
      </c>
      <c r="E48">
        <v>380.2</v>
      </c>
      <c r="F48">
        <v>4.4428999999999998</v>
      </c>
      <c r="G48">
        <v>18.759699999999999</v>
      </c>
      <c r="H48">
        <v>28.720300000000002</v>
      </c>
      <c r="I48">
        <v>20.676600000000001</v>
      </c>
      <c r="J48">
        <v>20.049399999999999</v>
      </c>
      <c r="K48">
        <v>1.6480399999999999</v>
      </c>
      <c r="L48">
        <v>1.46095</v>
      </c>
      <c r="M48">
        <v>0.97396000000000005</v>
      </c>
      <c r="N48">
        <v>7.4508999999999999</v>
      </c>
      <c r="O48">
        <v>0.85538999999999998</v>
      </c>
      <c r="P48">
        <v>155.47</v>
      </c>
      <c r="Q48">
        <v>11.5299</v>
      </c>
      <c r="R48">
        <v>1.7716000000000001</v>
      </c>
      <c r="S48">
        <v>11.833399999999999</v>
      </c>
      <c r="T48">
        <v>23.827999999999999</v>
      </c>
    </row>
    <row r="49" spans="1:20">
      <c r="A49" s="295">
        <v>45118</v>
      </c>
      <c r="B49">
        <v>1.1009</v>
      </c>
      <c r="C49">
        <v>5.3437999999999999</v>
      </c>
      <c r="D49">
        <v>4606.55</v>
      </c>
      <c r="E49">
        <v>378.58</v>
      </c>
      <c r="F49">
        <v>4.4386000000000001</v>
      </c>
      <c r="G49">
        <v>18.763300000000001</v>
      </c>
      <c r="H49">
        <v>28.7561</v>
      </c>
      <c r="I49">
        <v>20.3538</v>
      </c>
      <c r="J49">
        <v>20.173100000000002</v>
      </c>
      <c r="K49">
        <v>1.64645</v>
      </c>
      <c r="L49">
        <v>1.4565600000000001</v>
      </c>
      <c r="M49">
        <v>0.96819</v>
      </c>
      <c r="N49">
        <v>7.4528999999999996</v>
      </c>
      <c r="O49">
        <v>0.85124999999999995</v>
      </c>
      <c r="P49">
        <v>154.52000000000001</v>
      </c>
      <c r="Q49">
        <v>11.3948</v>
      </c>
      <c r="R49">
        <v>1.7761</v>
      </c>
      <c r="S49">
        <v>11.7399</v>
      </c>
      <c r="T49">
        <v>23.858000000000001</v>
      </c>
    </row>
    <row r="50" spans="1:20">
      <c r="A50" s="295">
        <v>45119</v>
      </c>
      <c r="B50">
        <v>1.1129</v>
      </c>
      <c r="C50">
        <v>5.3661000000000003</v>
      </c>
      <c r="D50">
        <v>4606.79</v>
      </c>
      <c r="E50">
        <v>375.23</v>
      </c>
      <c r="F50">
        <v>4.4420000000000002</v>
      </c>
      <c r="G50">
        <v>18.811800000000002</v>
      </c>
      <c r="H50">
        <v>29.107299999999999</v>
      </c>
      <c r="I50">
        <v>20.183900000000001</v>
      </c>
      <c r="J50">
        <v>22.333400000000001</v>
      </c>
      <c r="K50">
        <v>1.6397600000000001</v>
      </c>
      <c r="L50">
        <v>1.4678</v>
      </c>
      <c r="M50">
        <v>0.96558999999999995</v>
      </c>
      <c r="N50">
        <v>7.4522000000000004</v>
      </c>
      <c r="O50">
        <v>0.85697000000000001</v>
      </c>
      <c r="P50">
        <v>154.13999999999999</v>
      </c>
      <c r="Q50">
        <v>11.2624</v>
      </c>
      <c r="R50">
        <v>1.7678</v>
      </c>
      <c r="S50">
        <v>11.5573</v>
      </c>
      <c r="T50">
        <v>23.783000000000001</v>
      </c>
    </row>
    <row r="51" spans="1:20">
      <c r="A51" s="295">
        <v>45120</v>
      </c>
      <c r="B51">
        <v>1.1226</v>
      </c>
      <c r="C51">
        <v>5.3906999999999998</v>
      </c>
      <c r="D51">
        <v>4598.9399999999996</v>
      </c>
      <c r="E51">
        <v>373.81</v>
      </c>
      <c r="F51">
        <v>4.4433999999999996</v>
      </c>
      <c r="G51">
        <v>18.907399999999999</v>
      </c>
      <c r="H51">
        <v>29.2485</v>
      </c>
      <c r="I51">
        <v>20.1264</v>
      </c>
      <c r="J51">
        <v>20.8523</v>
      </c>
      <c r="K51">
        <v>1.6295900000000001</v>
      </c>
      <c r="L51">
        <v>1.4717100000000001</v>
      </c>
      <c r="M51">
        <v>0.96409999999999996</v>
      </c>
      <c r="N51">
        <v>7.4516999999999998</v>
      </c>
      <c r="O51">
        <v>0.85463999999999996</v>
      </c>
      <c r="P51">
        <v>154.99</v>
      </c>
      <c r="Q51">
        <v>11.1669</v>
      </c>
      <c r="R51">
        <v>1.7561</v>
      </c>
      <c r="S51">
        <v>11.4594</v>
      </c>
      <c r="T51">
        <v>23.768999999999998</v>
      </c>
    </row>
    <row r="52" spans="1:20">
      <c r="A52" s="295">
        <v>45121</v>
      </c>
      <c r="B52">
        <v>1.1228</v>
      </c>
      <c r="C52">
        <v>5.3789999999999996</v>
      </c>
      <c r="D52">
        <v>4588.43</v>
      </c>
      <c r="E52">
        <v>374.36</v>
      </c>
      <c r="F52">
        <v>4.4530000000000003</v>
      </c>
      <c r="G52">
        <v>18.820699999999999</v>
      </c>
      <c r="H52">
        <v>29.439299999999999</v>
      </c>
      <c r="I52">
        <v>20.334199999999999</v>
      </c>
      <c r="J52">
        <v>21.0853</v>
      </c>
      <c r="K52">
        <v>1.64123</v>
      </c>
      <c r="L52">
        <v>1.4838100000000001</v>
      </c>
      <c r="M52">
        <v>0.96777999999999997</v>
      </c>
      <c r="N52">
        <v>7.4499000000000004</v>
      </c>
      <c r="O52">
        <v>0.85751999999999995</v>
      </c>
      <c r="P52">
        <v>155.84</v>
      </c>
      <c r="Q52">
        <v>11.2857</v>
      </c>
      <c r="R52">
        <v>1.7623</v>
      </c>
      <c r="S52">
        <v>11.506600000000001</v>
      </c>
      <c r="T52">
        <v>23.766999999999999</v>
      </c>
    </row>
    <row r="53" spans="1:20">
      <c r="A53" s="295">
        <v>45124</v>
      </c>
      <c r="B53">
        <v>1.1235999999999999</v>
      </c>
      <c r="C53">
        <v>5.4043000000000001</v>
      </c>
      <c r="D53">
        <v>4538.7299999999996</v>
      </c>
      <c r="E53">
        <v>373.75</v>
      </c>
      <c r="F53">
        <v>4.4436</v>
      </c>
      <c r="G53">
        <v>18.798200000000001</v>
      </c>
      <c r="H53">
        <v>29.615400000000001</v>
      </c>
      <c r="I53">
        <v>20.2775</v>
      </c>
      <c r="J53">
        <v>21.194900000000001</v>
      </c>
      <c r="K53">
        <v>1.6483099999999999</v>
      </c>
      <c r="L53">
        <v>1.48322</v>
      </c>
      <c r="M53">
        <v>0.96679000000000004</v>
      </c>
      <c r="N53">
        <v>7.45</v>
      </c>
      <c r="O53">
        <v>0.85948000000000002</v>
      </c>
      <c r="P53">
        <v>155.88</v>
      </c>
      <c r="Q53">
        <v>11.3101</v>
      </c>
      <c r="R53">
        <v>1.7766</v>
      </c>
      <c r="S53">
        <v>11.5197</v>
      </c>
      <c r="T53">
        <v>23.78</v>
      </c>
    </row>
    <row r="54" spans="1:20">
      <c r="A54" s="295">
        <v>45125</v>
      </c>
      <c r="B54">
        <v>1.1229</v>
      </c>
      <c r="C54">
        <v>5.4042000000000003</v>
      </c>
      <c r="D54">
        <v>4492.8100000000004</v>
      </c>
      <c r="E54">
        <v>373.47</v>
      </c>
      <c r="F54">
        <v>4.4499000000000004</v>
      </c>
      <c r="G54">
        <v>18.810600000000001</v>
      </c>
      <c r="H54">
        <v>30.249500000000001</v>
      </c>
      <c r="I54">
        <v>20.0581</v>
      </c>
      <c r="J54">
        <v>21.295000000000002</v>
      </c>
      <c r="K54">
        <v>1.6484300000000001</v>
      </c>
      <c r="L54">
        <v>1.47858</v>
      </c>
      <c r="M54">
        <v>0.96294999999999997</v>
      </c>
      <c r="N54">
        <v>7.4504999999999999</v>
      </c>
      <c r="O54">
        <v>0.86134999999999995</v>
      </c>
      <c r="P54">
        <v>155.88999999999999</v>
      </c>
      <c r="Q54">
        <v>11.292999999999999</v>
      </c>
      <c r="R54">
        <v>1.79</v>
      </c>
      <c r="S54">
        <v>11.4724</v>
      </c>
      <c r="T54">
        <v>23.850999999999999</v>
      </c>
    </row>
    <row r="55" spans="1:20">
      <c r="A55" s="295">
        <v>45126</v>
      </c>
      <c r="B55">
        <v>1.1201000000000001</v>
      </c>
      <c r="C55">
        <v>5.3678999999999997</v>
      </c>
      <c r="D55">
        <v>4455.16</v>
      </c>
      <c r="E55">
        <v>377.82</v>
      </c>
      <c r="F55">
        <v>4.4537000000000004</v>
      </c>
      <c r="G55">
        <v>18.729399999999998</v>
      </c>
      <c r="H55">
        <v>30.0153</v>
      </c>
      <c r="I55">
        <v>20.020199999999999</v>
      </c>
      <c r="J55">
        <v>21.372299999999999</v>
      </c>
      <c r="K55">
        <v>1.65411</v>
      </c>
      <c r="L55">
        <v>1.4745200000000001</v>
      </c>
      <c r="M55">
        <v>0.96169000000000004</v>
      </c>
      <c r="N55">
        <v>7.4511000000000003</v>
      </c>
      <c r="O55">
        <v>0.86572000000000005</v>
      </c>
      <c r="P55">
        <v>156.43</v>
      </c>
      <c r="Q55">
        <v>11.245100000000001</v>
      </c>
      <c r="R55">
        <v>1.7884</v>
      </c>
      <c r="S55">
        <v>11.508100000000001</v>
      </c>
      <c r="T55">
        <v>23.905999999999999</v>
      </c>
    </row>
    <row r="56" spans="1:20">
      <c r="A56" s="295">
        <v>45127</v>
      </c>
      <c r="B56">
        <v>1.113</v>
      </c>
      <c r="C56">
        <v>5.3403</v>
      </c>
      <c r="D56">
        <v>4429.2</v>
      </c>
      <c r="E56">
        <v>381.42</v>
      </c>
      <c r="F56">
        <v>4.4522000000000004</v>
      </c>
      <c r="G56">
        <v>18.799299999999999</v>
      </c>
      <c r="H56">
        <v>29.816199999999998</v>
      </c>
      <c r="I56">
        <v>19.936</v>
      </c>
      <c r="J56">
        <v>21.5078</v>
      </c>
      <c r="K56">
        <v>1.6417299999999999</v>
      </c>
      <c r="L56">
        <v>1.46593</v>
      </c>
      <c r="M56">
        <v>0.96462999999999999</v>
      </c>
      <c r="N56">
        <v>7.4508999999999999</v>
      </c>
      <c r="O56">
        <v>0.86495999999999995</v>
      </c>
      <c r="P56">
        <v>155.9</v>
      </c>
      <c r="Q56">
        <v>11.2125</v>
      </c>
      <c r="R56">
        <v>1.7850999999999999</v>
      </c>
      <c r="S56">
        <v>11.517899999999999</v>
      </c>
      <c r="T56">
        <v>23.975999999999999</v>
      </c>
    </row>
    <row r="57" spans="1:20">
      <c r="A57" s="295">
        <v>45128</v>
      </c>
      <c r="B57">
        <v>1.1124000000000001</v>
      </c>
      <c r="C57">
        <v>5.3190999999999997</v>
      </c>
      <c r="D57">
        <v>4417.1899999999996</v>
      </c>
      <c r="E57">
        <v>379.4</v>
      </c>
      <c r="F57">
        <v>4.4683999999999999</v>
      </c>
      <c r="G57">
        <v>18.902699999999999</v>
      </c>
      <c r="H57">
        <v>30.0702</v>
      </c>
      <c r="I57">
        <v>19.9757</v>
      </c>
      <c r="J57">
        <v>21.667899999999999</v>
      </c>
      <c r="K57">
        <v>1.6530100000000001</v>
      </c>
      <c r="L57">
        <v>1.47089</v>
      </c>
      <c r="M57">
        <v>0.96319999999999995</v>
      </c>
      <c r="N57">
        <v>7.4509999999999996</v>
      </c>
      <c r="O57">
        <v>0.86561999999999995</v>
      </c>
      <c r="P57">
        <v>157.68</v>
      </c>
      <c r="Q57">
        <v>11.212199999999999</v>
      </c>
      <c r="R57">
        <v>1.8037000000000001</v>
      </c>
      <c r="S57">
        <v>11.550800000000001</v>
      </c>
      <c r="T57">
        <v>24.018000000000001</v>
      </c>
    </row>
    <row r="58" spans="1:20">
      <c r="A58" s="295">
        <v>45131</v>
      </c>
      <c r="B58">
        <v>1.1064000000000001</v>
      </c>
      <c r="C58">
        <v>5.2336999999999998</v>
      </c>
      <c r="D58">
        <v>4376.5600000000004</v>
      </c>
      <c r="E58">
        <v>377.87</v>
      </c>
      <c r="F58">
        <v>4.4509999999999996</v>
      </c>
      <c r="G58">
        <v>18.624600000000001</v>
      </c>
      <c r="H58">
        <v>29.854600000000001</v>
      </c>
      <c r="I58">
        <v>19.6357</v>
      </c>
      <c r="J58">
        <v>21.524699999999999</v>
      </c>
      <c r="K58">
        <v>1.64171</v>
      </c>
      <c r="L58">
        <v>1.45686</v>
      </c>
      <c r="M58">
        <v>0.96226999999999996</v>
      </c>
      <c r="N58">
        <v>7.4511000000000003</v>
      </c>
      <c r="O58">
        <v>0.86265999999999998</v>
      </c>
      <c r="P58">
        <v>156.53</v>
      </c>
      <c r="Q58">
        <v>11.132300000000001</v>
      </c>
      <c r="R58">
        <v>1.7831999999999999</v>
      </c>
      <c r="S58">
        <v>11.521599999999999</v>
      </c>
      <c r="T58">
        <v>24.122</v>
      </c>
    </row>
    <row r="59" spans="1:20">
      <c r="A59" s="295">
        <v>45132</v>
      </c>
      <c r="B59">
        <v>1.1054999999999999</v>
      </c>
      <c r="C59">
        <v>5.2545999999999999</v>
      </c>
      <c r="D59">
        <v>4381.63</v>
      </c>
      <c r="E59">
        <v>379.84</v>
      </c>
      <c r="F59">
        <v>4.4324000000000003</v>
      </c>
      <c r="G59">
        <v>18.720500000000001</v>
      </c>
      <c r="H59">
        <v>29.7821</v>
      </c>
      <c r="I59">
        <v>19.400099999999998</v>
      </c>
      <c r="J59">
        <v>21.182700000000001</v>
      </c>
      <c r="K59">
        <v>1.6277900000000001</v>
      </c>
      <c r="L59">
        <v>1.45627</v>
      </c>
      <c r="M59">
        <v>0.95504999999999995</v>
      </c>
      <c r="N59">
        <v>7.4513999999999996</v>
      </c>
      <c r="O59">
        <v>0.85690999999999995</v>
      </c>
      <c r="P59">
        <v>155.78</v>
      </c>
      <c r="Q59">
        <v>11.1198</v>
      </c>
      <c r="R59">
        <v>1.7768999999999999</v>
      </c>
      <c r="S59">
        <v>11.4693</v>
      </c>
      <c r="T59">
        <v>24.076000000000001</v>
      </c>
    </row>
    <row r="60" spans="1:20">
      <c r="A60" s="295">
        <v>45133</v>
      </c>
      <c r="B60">
        <v>1.1086</v>
      </c>
      <c r="C60">
        <v>5.2530999999999999</v>
      </c>
      <c r="D60">
        <v>4367.96</v>
      </c>
      <c r="E60">
        <v>381.63</v>
      </c>
      <c r="F60">
        <v>4.4238999999999997</v>
      </c>
      <c r="G60">
        <v>18.671600000000002</v>
      </c>
      <c r="H60">
        <v>29.8766</v>
      </c>
      <c r="I60">
        <v>19.520399999999999</v>
      </c>
      <c r="J60">
        <v>20.62</v>
      </c>
      <c r="K60">
        <v>1.64049</v>
      </c>
      <c r="L60">
        <v>1.4641200000000001</v>
      </c>
      <c r="M60">
        <v>0.95426</v>
      </c>
      <c r="N60">
        <v>7.4520999999999997</v>
      </c>
      <c r="O60">
        <v>0.85663</v>
      </c>
      <c r="P60">
        <v>155.47999999999999</v>
      </c>
      <c r="Q60">
        <v>11.2035</v>
      </c>
      <c r="R60">
        <v>1.7855000000000001</v>
      </c>
      <c r="S60">
        <v>11.5434</v>
      </c>
      <c r="T60">
        <v>24.03</v>
      </c>
    </row>
    <row r="61" spans="1:20">
      <c r="A61" s="295">
        <v>45134</v>
      </c>
      <c r="B61">
        <v>1.0979000000000001</v>
      </c>
      <c r="C61">
        <v>5.2076000000000002</v>
      </c>
      <c r="D61">
        <v>4335.6000000000004</v>
      </c>
      <c r="E61">
        <v>382.22</v>
      </c>
      <c r="F61">
        <v>4.4244000000000003</v>
      </c>
      <c r="G61">
        <v>18.524699999999999</v>
      </c>
      <c r="H61">
        <v>29.599399999999999</v>
      </c>
      <c r="I61">
        <v>19.593499999999999</v>
      </c>
      <c r="J61">
        <v>20.308299999999999</v>
      </c>
      <c r="K61">
        <v>1.6364000000000001</v>
      </c>
      <c r="L61">
        <v>1.45164</v>
      </c>
      <c r="M61">
        <v>0.95418999999999998</v>
      </c>
      <c r="N61">
        <v>7.4518000000000004</v>
      </c>
      <c r="O61">
        <v>0.85794000000000004</v>
      </c>
      <c r="P61">
        <v>153.12</v>
      </c>
      <c r="Q61">
        <v>11.188499999999999</v>
      </c>
      <c r="R61">
        <v>1.7758</v>
      </c>
      <c r="S61">
        <v>11.545299999999999</v>
      </c>
      <c r="T61">
        <v>24.042999999999999</v>
      </c>
    </row>
    <row r="62" spans="1:20">
      <c r="A62" s="295">
        <v>45135</v>
      </c>
      <c r="B62">
        <v>1.1015999999999999</v>
      </c>
      <c r="C62">
        <v>5.2131999999999996</v>
      </c>
      <c r="D62">
        <v>4315.05</v>
      </c>
      <c r="E62">
        <v>384.29</v>
      </c>
      <c r="F62">
        <v>4.4138000000000002</v>
      </c>
      <c r="G62">
        <v>18.3916</v>
      </c>
      <c r="H62">
        <v>29.648</v>
      </c>
      <c r="I62">
        <v>19.407499999999999</v>
      </c>
      <c r="J62">
        <v>20.529399999999999</v>
      </c>
      <c r="K62">
        <v>1.6562399999999999</v>
      </c>
      <c r="L62">
        <v>1.4573100000000001</v>
      </c>
      <c r="M62">
        <v>0.95840999999999998</v>
      </c>
      <c r="N62">
        <v>7.4524999999999997</v>
      </c>
      <c r="O62">
        <v>0.85738999999999999</v>
      </c>
      <c r="P62">
        <v>155.41999999999999</v>
      </c>
      <c r="Q62">
        <v>11.2392</v>
      </c>
      <c r="R62">
        <v>1.7875000000000001</v>
      </c>
      <c r="S62">
        <v>11.6252</v>
      </c>
      <c r="T62">
        <v>23.975999999999999</v>
      </c>
    </row>
    <row r="63" spans="1:20">
      <c r="A63" s="295">
        <v>45138</v>
      </c>
      <c r="B63">
        <v>1.0996999999999999</v>
      </c>
      <c r="C63">
        <v>5.1994999999999996</v>
      </c>
      <c r="D63">
        <v>4318.26</v>
      </c>
      <c r="E63">
        <v>387.11</v>
      </c>
      <c r="F63">
        <v>4.4047999999999998</v>
      </c>
      <c r="G63">
        <v>18.414200000000001</v>
      </c>
      <c r="H63">
        <v>29.628499999999999</v>
      </c>
      <c r="I63">
        <v>19.628699999999998</v>
      </c>
      <c r="J63">
        <v>20.759699999999999</v>
      </c>
      <c r="K63">
        <v>1.6371500000000001</v>
      </c>
      <c r="L63">
        <v>1.4504699999999999</v>
      </c>
      <c r="M63">
        <v>0.95877999999999997</v>
      </c>
      <c r="N63">
        <v>7.4523000000000001</v>
      </c>
      <c r="O63">
        <v>0.85680000000000001</v>
      </c>
      <c r="P63">
        <v>156.47</v>
      </c>
      <c r="Q63">
        <v>11.139699999999999</v>
      </c>
      <c r="R63">
        <v>1.7714000000000001</v>
      </c>
      <c r="S63">
        <v>11.574999999999999</v>
      </c>
      <c r="T63">
        <v>23.884</v>
      </c>
    </row>
    <row r="64" spans="1:20">
      <c r="A64" s="295">
        <v>45139</v>
      </c>
      <c r="B64">
        <v>1.0984</v>
      </c>
      <c r="C64">
        <v>5.2637999999999998</v>
      </c>
      <c r="D64">
        <v>4386.5600000000004</v>
      </c>
      <c r="E64">
        <v>388.46</v>
      </c>
      <c r="F64">
        <v>4.4485000000000001</v>
      </c>
      <c r="G64">
        <v>18.531099999999999</v>
      </c>
      <c r="H64">
        <v>29.6371</v>
      </c>
      <c r="I64">
        <v>20.1069</v>
      </c>
      <c r="J64">
        <v>20.8736</v>
      </c>
      <c r="K64">
        <v>1.6610100000000001</v>
      </c>
      <c r="L64">
        <v>1.4588000000000001</v>
      </c>
      <c r="M64">
        <v>0.96135000000000004</v>
      </c>
      <c r="N64">
        <v>7.4520999999999997</v>
      </c>
      <c r="O64">
        <v>0.85972000000000004</v>
      </c>
      <c r="P64">
        <v>157.44999999999999</v>
      </c>
      <c r="Q64">
        <v>11.207000000000001</v>
      </c>
      <c r="R64">
        <v>1.7864</v>
      </c>
      <c r="S64">
        <v>11.648099999999999</v>
      </c>
      <c r="T64">
        <v>23.949000000000002</v>
      </c>
    </row>
    <row r="65" spans="1:20">
      <c r="A65" s="295">
        <v>45140</v>
      </c>
      <c r="B65">
        <v>1.0938000000000001</v>
      </c>
      <c r="C65">
        <v>5.2613000000000003</v>
      </c>
      <c r="D65">
        <v>4438.8100000000004</v>
      </c>
      <c r="E65">
        <v>388.64</v>
      </c>
      <c r="F65">
        <v>4.4474</v>
      </c>
      <c r="G65">
        <v>18.625599999999999</v>
      </c>
      <c r="H65">
        <v>29.506799999999998</v>
      </c>
      <c r="I65">
        <v>20.194900000000001</v>
      </c>
      <c r="J65">
        <v>21.000599999999999</v>
      </c>
      <c r="K65">
        <v>1.67286</v>
      </c>
      <c r="L65">
        <v>1.46024</v>
      </c>
      <c r="M65">
        <v>0.95986000000000005</v>
      </c>
      <c r="N65">
        <v>7.4520999999999997</v>
      </c>
      <c r="O65">
        <v>0.86055999999999999</v>
      </c>
      <c r="P65">
        <v>156.79</v>
      </c>
      <c r="Q65">
        <v>11.2692</v>
      </c>
      <c r="R65">
        <v>1.7992999999999999</v>
      </c>
      <c r="S65">
        <v>11.725899999999999</v>
      </c>
      <c r="T65">
        <v>23.965</v>
      </c>
    </row>
    <row r="66" spans="1:20">
      <c r="A66" s="295">
        <v>45141</v>
      </c>
      <c r="B66">
        <v>1.0949</v>
      </c>
      <c r="C66">
        <v>5.3823999999999996</v>
      </c>
      <c r="D66">
        <v>4546.47</v>
      </c>
      <c r="E66">
        <v>393.59</v>
      </c>
      <c r="F66">
        <v>4.4615</v>
      </c>
      <c r="G66">
        <v>18.9649</v>
      </c>
      <c r="H66">
        <v>29.582999999999998</v>
      </c>
      <c r="I66">
        <v>20.487400000000001</v>
      </c>
      <c r="J66">
        <v>21.160900000000002</v>
      </c>
      <c r="K66">
        <v>1.6715</v>
      </c>
      <c r="L66">
        <v>1.46211</v>
      </c>
      <c r="M66">
        <v>0.95720000000000005</v>
      </c>
      <c r="N66">
        <v>7.4513999999999996</v>
      </c>
      <c r="O66">
        <v>0.86153999999999997</v>
      </c>
      <c r="P66">
        <v>156.07</v>
      </c>
      <c r="Q66">
        <v>11.2721</v>
      </c>
      <c r="R66">
        <v>1.8017000000000001</v>
      </c>
      <c r="S66">
        <v>11.6945</v>
      </c>
      <c r="T66">
        <v>24.242000000000001</v>
      </c>
    </row>
    <row r="67" spans="1:20">
      <c r="A67" s="295">
        <v>45142</v>
      </c>
      <c r="B67">
        <v>1.1006</v>
      </c>
      <c r="C67">
        <v>5.3672000000000004</v>
      </c>
      <c r="D67">
        <v>4473.2700000000004</v>
      </c>
      <c r="E67">
        <v>389.87</v>
      </c>
      <c r="F67">
        <v>4.4283000000000001</v>
      </c>
      <c r="G67">
        <v>18.802600000000002</v>
      </c>
      <c r="H67">
        <v>29.6997</v>
      </c>
      <c r="I67">
        <v>20.311199999999999</v>
      </c>
      <c r="J67">
        <v>21.345500000000001</v>
      </c>
      <c r="K67">
        <v>1.67425</v>
      </c>
      <c r="L67">
        <v>1.4727300000000001</v>
      </c>
      <c r="M67">
        <v>0.96113999999999999</v>
      </c>
      <c r="N67">
        <v>7.4516999999999998</v>
      </c>
      <c r="O67">
        <v>0.86338999999999999</v>
      </c>
      <c r="P67">
        <v>156.06</v>
      </c>
      <c r="Q67">
        <v>11.1617</v>
      </c>
      <c r="R67">
        <v>1.8050999999999999</v>
      </c>
      <c r="S67">
        <v>11.647500000000001</v>
      </c>
      <c r="T67">
        <v>24.254000000000001</v>
      </c>
    </row>
    <row r="68" spans="1:20">
      <c r="A68" s="295">
        <v>45145</v>
      </c>
      <c r="B68">
        <v>1.1002000000000001</v>
      </c>
      <c r="C68">
        <v>5.3910999999999998</v>
      </c>
      <c r="D68">
        <v>4428.0600000000004</v>
      </c>
      <c r="E68">
        <v>388.08</v>
      </c>
      <c r="F68">
        <v>4.4255000000000004</v>
      </c>
      <c r="G68">
        <v>18.775300000000001</v>
      </c>
      <c r="H68">
        <v>29.7256</v>
      </c>
      <c r="I68">
        <v>20.5837</v>
      </c>
      <c r="J68">
        <v>21.481400000000001</v>
      </c>
      <c r="K68">
        <v>1.6736899999999999</v>
      </c>
      <c r="L68">
        <v>1.4709700000000001</v>
      </c>
      <c r="M68">
        <v>0.96038000000000001</v>
      </c>
      <c r="N68">
        <v>7.4513999999999996</v>
      </c>
      <c r="O68">
        <v>0.86065000000000003</v>
      </c>
      <c r="P68">
        <v>156.79</v>
      </c>
      <c r="Q68">
        <v>11.1637</v>
      </c>
      <c r="R68">
        <v>1.8019000000000001</v>
      </c>
      <c r="S68">
        <v>11.643700000000001</v>
      </c>
      <c r="T68">
        <v>24.228999999999999</v>
      </c>
    </row>
    <row r="69" spans="1:20">
      <c r="A69" s="295">
        <v>45146</v>
      </c>
      <c r="B69">
        <v>1.0955999999999999</v>
      </c>
      <c r="C69">
        <v>5.3666999999999998</v>
      </c>
      <c r="D69">
        <v>4469.55</v>
      </c>
      <c r="E69">
        <v>389.47</v>
      </c>
      <c r="F69">
        <v>4.4626000000000001</v>
      </c>
      <c r="G69">
        <v>18.742999999999999</v>
      </c>
      <c r="H69">
        <v>29.590699999999998</v>
      </c>
      <c r="I69">
        <v>20.738600000000002</v>
      </c>
      <c r="J69">
        <v>21.070399999999999</v>
      </c>
      <c r="K69">
        <v>1.6742699999999999</v>
      </c>
      <c r="L69">
        <v>1.4700500000000001</v>
      </c>
      <c r="M69">
        <v>0.95942000000000005</v>
      </c>
      <c r="N69">
        <v>7.4508999999999999</v>
      </c>
      <c r="O69">
        <v>0.85940000000000005</v>
      </c>
      <c r="P69">
        <v>157.1</v>
      </c>
      <c r="Q69">
        <v>11.246700000000001</v>
      </c>
      <c r="R69">
        <v>1.8063</v>
      </c>
      <c r="S69">
        <v>11.740399999999999</v>
      </c>
      <c r="T69">
        <v>24.257000000000001</v>
      </c>
    </row>
    <row r="70" spans="1:20">
      <c r="A70" s="295">
        <v>45147</v>
      </c>
      <c r="B70">
        <v>1.0973999999999999</v>
      </c>
      <c r="C70">
        <v>5.3822999999999999</v>
      </c>
      <c r="D70">
        <v>4413.7700000000004</v>
      </c>
      <c r="E70">
        <v>388.75</v>
      </c>
      <c r="F70">
        <v>4.4671000000000003</v>
      </c>
      <c r="G70">
        <v>18.721</v>
      </c>
      <c r="H70">
        <v>29.6677</v>
      </c>
      <c r="I70">
        <v>20.832100000000001</v>
      </c>
      <c r="J70">
        <v>20.694500000000001</v>
      </c>
      <c r="K70">
        <v>1.6811199999999999</v>
      </c>
      <c r="L70">
        <v>1.4728699999999999</v>
      </c>
      <c r="M70">
        <v>0.96277000000000001</v>
      </c>
      <c r="N70">
        <v>7.4513999999999996</v>
      </c>
      <c r="O70">
        <v>0.86282000000000003</v>
      </c>
      <c r="P70">
        <v>157.76</v>
      </c>
      <c r="Q70">
        <v>11.197100000000001</v>
      </c>
      <c r="R70">
        <v>1.8136000000000001</v>
      </c>
      <c r="S70">
        <v>11.718500000000001</v>
      </c>
      <c r="T70">
        <v>24.265999999999998</v>
      </c>
    </row>
    <row r="71" spans="1:20">
      <c r="A71" s="295">
        <v>45148</v>
      </c>
      <c r="B71">
        <v>1.0981000000000001</v>
      </c>
      <c r="C71">
        <v>5.3728999999999996</v>
      </c>
      <c r="D71">
        <v>4338.22</v>
      </c>
      <c r="E71">
        <v>385.43</v>
      </c>
      <c r="F71">
        <v>4.4497999999999998</v>
      </c>
      <c r="G71">
        <v>18.813700000000001</v>
      </c>
      <c r="H71">
        <v>29.706</v>
      </c>
      <c r="I71">
        <v>20.700600000000001</v>
      </c>
      <c r="J71">
        <v>20.907399999999999</v>
      </c>
      <c r="K71">
        <v>1.6854499999999999</v>
      </c>
      <c r="L71">
        <v>1.4767699999999999</v>
      </c>
      <c r="M71">
        <v>0.96282999999999996</v>
      </c>
      <c r="N71">
        <v>7.4511000000000003</v>
      </c>
      <c r="O71">
        <v>0.86631999999999998</v>
      </c>
      <c r="P71">
        <v>158.94999999999999</v>
      </c>
      <c r="Q71">
        <v>11.3368</v>
      </c>
      <c r="R71">
        <v>1.8238000000000001</v>
      </c>
      <c r="S71">
        <v>11.7521</v>
      </c>
      <c r="T71">
        <v>24.245999999999999</v>
      </c>
    </row>
    <row r="72" spans="1:20">
      <c r="A72" s="295">
        <v>45149</v>
      </c>
      <c r="B72">
        <v>1.0949</v>
      </c>
      <c r="C72">
        <v>5.3718000000000004</v>
      </c>
      <c r="D72">
        <v>4338.4799999999996</v>
      </c>
      <c r="E72">
        <v>382.93</v>
      </c>
      <c r="F72">
        <v>4.4341999999999997</v>
      </c>
      <c r="G72">
        <v>18.632999999999999</v>
      </c>
      <c r="H72">
        <v>29.554600000000001</v>
      </c>
      <c r="I72">
        <v>20.7423</v>
      </c>
      <c r="J72">
        <v>20.940300000000001</v>
      </c>
      <c r="K72">
        <v>1.6847799999999999</v>
      </c>
      <c r="L72">
        <v>1.47146</v>
      </c>
      <c r="M72">
        <v>0.95982999999999996</v>
      </c>
      <c r="N72">
        <v>7.4518000000000004</v>
      </c>
      <c r="O72">
        <v>0.86250000000000004</v>
      </c>
      <c r="P72">
        <v>158.78</v>
      </c>
      <c r="Q72">
        <v>11.416700000000001</v>
      </c>
      <c r="R72">
        <v>1.8291999999999999</v>
      </c>
      <c r="S72">
        <v>11.855399999999999</v>
      </c>
      <c r="T72">
        <v>24.062999999999999</v>
      </c>
    </row>
    <row r="73" spans="1:20">
      <c r="A73" s="295">
        <v>45152</v>
      </c>
      <c r="B73">
        <v>1.0906</v>
      </c>
      <c r="C73">
        <v>5.4131</v>
      </c>
      <c r="D73">
        <v>4405.22</v>
      </c>
      <c r="E73">
        <v>384.18</v>
      </c>
      <c r="F73">
        <v>4.4494999999999996</v>
      </c>
      <c r="G73">
        <v>18.598299999999998</v>
      </c>
      <c r="H73">
        <v>29.508900000000001</v>
      </c>
      <c r="I73">
        <v>20.810700000000001</v>
      </c>
      <c r="J73">
        <v>20.978000000000002</v>
      </c>
      <c r="K73">
        <v>1.6812100000000001</v>
      </c>
      <c r="L73">
        <v>1.46797</v>
      </c>
      <c r="M73">
        <v>0.95796000000000003</v>
      </c>
      <c r="N73">
        <v>7.4515000000000002</v>
      </c>
      <c r="O73">
        <v>0.85968999999999995</v>
      </c>
      <c r="P73">
        <v>158.74</v>
      </c>
      <c r="Q73">
        <v>11.428800000000001</v>
      </c>
      <c r="R73">
        <v>1.8250999999999999</v>
      </c>
      <c r="S73">
        <v>11.7805</v>
      </c>
      <c r="T73">
        <v>24.064</v>
      </c>
    </row>
    <row r="74" spans="1:20">
      <c r="A74" s="295">
        <v>45153</v>
      </c>
      <c r="B74">
        <v>1.0905</v>
      </c>
      <c r="C74">
        <v>5.4344999999999999</v>
      </c>
      <c r="D74">
        <v>4461.32</v>
      </c>
      <c r="E74">
        <v>388.03</v>
      </c>
      <c r="F74">
        <v>4.4771999999999998</v>
      </c>
      <c r="G74">
        <v>18.700199999999999</v>
      </c>
      <c r="H74">
        <v>29.527100000000001</v>
      </c>
      <c r="I74">
        <v>20.8813</v>
      </c>
      <c r="J74">
        <v>21.1906</v>
      </c>
      <c r="K74">
        <v>1.6896</v>
      </c>
      <c r="L74">
        <v>1.4719500000000001</v>
      </c>
      <c r="M74">
        <v>0.95801999999999998</v>
      </c>
      <c r="N74">
        <v>7.452</v>
      </c>
      <c r="O74">
        <v>0.85834999999999995</v>
      </c>
      <c r="P74">
        <v>158.78</v>
      </c>
      <c r="Q74">
        <v>11.491</v>
      </c>
      <c r="R74">
        <v>1.8326</v>
      </c>
      <c r="S74">
        <v>11.847099999999999</v>
      </c>
      <c r="T74">
        <v>24.113</v>
      </c>
    </row>
    <row r="75" spans="1:20">
      <c r="A75" s="295">
        <v>45154</v>
      </c>
      <c r="B75">
        <v>1.0879000000000001</v>
      </c>
      <c r="C75">
        <v>5.43</v>
      </c>
      <c r="D75">
        <v>4498.0200000000004</v>
      </c>
      <c r="E75">
        <v>386.9</v>
      </c>
      <c r="F75">
        <v>4.4690000000000003</v>
      </c>
      <c r="G75">
        <v>18.645800000000001</v>
      </c>
      <c r="H75">
        <v>29.453600000000002</v>
      </c>
      <c r="I75">
        <v>20.854299999999999</v>
      </c>
      <c r="J75">
        <v>21.287800000000001</v>
      </c>
      <c r="K75">
        <v>1.6934499999999999</v>
      </c>
      <c r="L75">
        <v>1.47218</v>
      </c>
      <c r="M75">
        <v>0.95740999999999998</v>
      </c>
      <c r="N75">
        <v>7.4513999999999996</v>
      </c>
      <c r="O75">
        <v>0.85448999999999997</v>
      </c>
      <c r="P75">
        <v>159.22</v>
      </c>
      <c r="Q75">
        <v>11.5434</v>
      </c>
      <c r="R75">
        <v>1.8324</v>
      </c>
      <c r="S75">
        <v>11.88</v>
      </c>
      <c r="T75">
        <v>24.116</v>
      </c>
    </row>
    <row r="76" spans="1:20">
      <c r="A76" s="295">
        <v>45155</v>
      </c>
      <c r="B76">
        <v>1.0871999999999999</v>
      </c>
      <c r="C76">
        <v>5.4114000000000004</v>
      </c>
      <c r="D76">
        <v>4454.26</v>
      </c>
      <c r="E76">
        <v>384.84</v>
      </c>
      <c r="F76">
        <v>4.4683999999999999</v>
      </c>
      <c r="G76">
        <v>18.5989</v>
      </c>
      <c r="H76">
        <v>29.5076</v>
      </c>
      <c r="I76">
        <v>20.723800000000001</v>
      </c>
      <c r="J76">
        <v>21.187799999999999</v>
      </c>
      <c r="K76">
        <v>1.6978500000000001</v>
      </c>
      <c r="L76">
        <v>1.4726699999999999</v>
      </c>
      <c r="M76">
        <v>0.95508000000000004</v>
      </c>
      <c r="N76">
        <v>7.4522000000000004</v>
      </c>
      <c r="O76">
        <v>0.85294000000000003</v>
      </c>
      <c r="P76">
        <v>158.57</v>
      </c>
      <c r="Q76">
        <v>11.5145</v>
      </c>
      <c r="R76">
        <v>1.835</v>
      </c>
      <c r="S76">
        <v>11.8872</v>
      </c>
      <c r="T76">
        <v>24.081</v>
      </c>
    </row>
    <row r="77" spans="1:20">
      <c r="A77" s="295">
        <v>45156</v>
      </c>
      <c r="B77">
        <v>1.0872999999999999</v>
      </c>
      <c r="C77">
        <v>5.4036999999999997</v>
      </c>
      <c r="D77">
        <v>4483.43</v>
      </c>
      <c r="E77">
        <v>382.19</v>
      </c>
      <c r="F77">
        <v>4.4592999999999998</v>
      </c>
      <c r="G77">
        <v>18.558</v>
      </c>
      <c r="H77">
        <v>29.4955</v>
      </c>
      <c r="I77">
        <v>20.656500000000001</v>
      </c>
      <c r="J77">
        <v>21.188700000000001</v>
      </c>
      <c r="K77">
        <v>1.69746</v>
      </c>
      <c r="L77">
        <v>1.4734799999999999</v>
      </c>
      <c r="M77">
        <v>0.95931999999999995</v>
      </c>
      <c r="N77">
        <v>7.4518000000000004</v>
      </c>
      <c r="O77">
        <v>0.85380999999999996</v>
      </c>
      <c r="P77">
        <v>158.22</v>
      </c>
      <c r="Q77">
        <v>11.574</v>
      </c>
      <c r="R77">
        <v>1.8360000000000001</v>
      </c>
      <c r="S77">
        <v>11.9443</v>
      </c>
      <c r="T77">
        <v>24.015000000000001</v>
      </c>
    </row>
    <row r="78" spans="1:20">
      <c r="A78" s="295">
        <v>45159</v>
      </c>
      <c r="B78">
        <v>1.0895999999999999</v>
      </c>
      <c r="C78">
        <v>5.4253999999999998</v>
      </c>
      <c r="D78">
        <v>4477.45</v>
      </c>
      <c r="E78">
        <v>382.79</v>
      </c>
      <c r="F78">
        <v>4.4763000000000002</v>
      </c>
      <c r="G78">
        <v>18.539000000000001</v>
      </c>
      <c r="H78">
        <v>29.615100000000002</v>
      </c>
      <c r="I78">
        <v>20.664100000000001</v>
      </c>
      <c r="J78">
        <v>21.283300000000001</v>
      </c>
      <c r="K78">
        <v>1.6987399999999999</v>
      </c>
      <c r="L78">
        <v>1.4757800000000001</v>
      </c>
      <c r="M78">
        <v>0.95720000000000005</v>
      </c>
      <c r="N78">
        <v>7.4519000000000002</v>
      </c>
      <c r="O78">
        <v>0.85416999999999998</v>
      </c>
      <c r="P78">
        <v>159.32</v>
      </c>
      <c r="Q78">
        <v>11.573399999999999</v>
      </c>
      <c r="R78">
        <v>1.8383</v>
      </c>
      <c r="S78">
        <v>11.936400000000001</v>
      </c>
      <c r="T78">
        <v>24.033000000000001</v>
      </c>
    </row>
    <row r="79" spans="1:20">
      <c r="A79" s="295">
        <v>45160</v>
      </c>
      <c r="B79">
        <v>1.0846</v>
      </c>
      <c r="C79">
        <v>5.3552999999999997</v>
      </c>
      <c r="D79">
        <v>4468.82</v>
      </c>
      <c r="E79">
        <v>382.81</v>
      </c>
      <c r="F79">
        <v>4.4722999999999997</v>
      </c>
      <c r="G79">
        <v>18.341699999999999</v>
      </c>
      <c r="H79">
        <v>29.5382</v>
      </c>
      <c r="I79">
        <v>20.389800000000001</v>
      </c>
      <c r="J79">
        <v>21.198499999999999</v>
      </c>
      <c r="K79">
        <v>1.6885300000000001</v>
      </c>
      <c r="L79">
        <v>1.4696100000000001</v>
      </c>
      <c r="M79">
        <v>0.95489999999999997</v>
      </c>
      <c r="N79">
        <v>7.4527999999999999</v>
      </c>
      <c r="O79">
        <v>0.8518</v>
      </c>
      <c r="P79">
        <v>158.22999999999999</v>
      </c>
      <c r="Q79">
        <v>11.5274</v>
      </c>
      <c r="R79">
        <v>1.8241000000000001</v>
      </c>
      <c r="S79">
        <v>11.8566</v>
      </c>
      <c r="T79">
        <v>24.093</v>
      </c>
    </row>
    <row r="80" spans="1:20">
      <c r="A80" s="295">
        <v>45161</v>
      </c>
      <c r="B80">
        <v>1.0863</v>
      </c>
      <c r="C80">
        <v>5.2769000000000004</v>
      </c>
      <c r="D80">
        <v>4428.68</v>
      </c>
      <c r="E80">
        <v>382.51</v>
      </c>
      <c r="F80">
        <v>4.4680999999999997</v>
      </c>
      <c r="G80">
        <v>18.243300000000001</v>
      </c>
      <c r="H80">
        <v>29.584499999999998</v>
      </c>
      <c r="I80">
        <v>20.0685</v>
      </c>
      <c r="J80">
        <v>21.273499999999999</v>
      </c>
      <c r="K80">
        <v>1.6761699999999999</v>
      </c>
      <c r="L80">
        <v>1.4693000000000001</v>
      </c>
      <c r="M80">
        <v>0.95382</v>
      </c>
      <c r="N80">
        <v>7.4538000000000002</v>
      </c>
      <c r="O80">
        <v>0.85365000000000002</v>
      </c>
      <c r="P80">
        <v>157.34</v>
      </c>
      <c r="Q80">
        <v>11.5047</v>
      </c>
      <c r="R80">
        <v>1.8169</v>
      </c>
      <c r="S80">
        <v>11.858000000000001</v>
      </c>
      <c r="T80">
        <v>24.082999999999998</v>
      </c>
    </row>
    <row r="81" spans="1:20">
      <c r="A81" s="295">
        <v>45162</v>
      </c>
      <c r="B81">
        <v>1.081</v>
      </c>
      <c r="C81">
        <v>5.2789999999999999</v>
      </c>
      <c r="D81">
        <v>4409.82</v>
      </c>
      <c r="E81">
        <v>383.85</v>
      </c>
      <c r="F81">
        <v>4.4806999999999997</v>
      </c>
      <c r="G81">
        <v>18.196300000000001</v>
      </c>
      <c r="H81">
        <v>27.9194</v>
      </c>
      <c r="I81">
        <v>20.340599999999998</v>
      </c>
      <c r="J81">
        <v>21.248000000000001</v>
      </c>
      <c r="K81">
        <v>1.6845699999999999</v>
      </c>
      <c r="L81">
        <v>1.4682299999999999</v>
      </c>
      <c r="M81">
        <v>0.95616999999999996</v>
      </c>
      <c r="N81">
        <v>7.4538000000000002</v>
      </c>
      <c r="O81">
        <v>0.85790999999999995</v>
      </c>
      <c r="P81">
        <v>157.66</v>
      </c>
      <c r="Q81">
        <v>11.585599999999999</v>
      </c>
      <c r="R81">
        <v>1.8251999999999999</v>
      </c>
      <c r="S81">
        <v>11.8855</v>
      </c>
      <c r="T81">
        <v>24.132000000000001</v>
      </c>
    </row>
    <row r="82" spans="1:20">
      <c r="A82" s="295">
        <v>45163</v>
      </c>
      <c r="B82">
        <v>1.0795999999999999</v>
      </c>
      <c r="C82">
        <v>5.2610999999999999</v>
      </c>
      <c r="D82">
        <v>4460.32</v>
      </c>
      <c r="E82">
        <v>381.96</v>
      </c>
      <c r="F82">
        <v>4.4622999999999999</v>
      </c>
      <c r="G82">
        <v>18.084399999999999</v>
      </c>
      <c r="H82">
        <v>28.670200000000001</v>
      </c>
      <c r="I82">
        <v>20.104900000000001</v>
      </c>
      <c r="J82">
        <v>21.298100000000002</v>
      </c>
      <c r="K82">
        <v>1.6859999999999999</v>
      </c>
      <c r="L82">
        <v>1.4675499999999999</v>
      </c>
      <c r="M82">
        <v>0.95503000000000005</v>
      </c>
      <c r="N82">
        <v>7.4535</v>
      </c>
      <c r="O82">
        <v>0.85819999999999996</v>
      </c>
      <c r="P82">
        <v>158.03</v>
      </c>
      <c r="Q82">
        <v>11.543900000000001</v>
      </c>
      <c r="R82">
        <v>1.8284</v>
      </c>
      <c r="S82">
        <v>11.9339</v>
      </c>
      <c r="T82">
        <v>24.085999999999999</v>
      </c>
    </row>
    <row r="83" spans="1:20">
      <c r="A83" s="295">
        <v>45166</v>
      </c>
      <c r="B83">
        <v>1.0819000000000001</v>
      </c>
      <c r="C83">
        <v>5.2728000000000002</v>
      </c>
      <c r="D83">
        <v>4444.49</v>
      </c>
      <c r="E83">
        <v>383.65</v>
      </c>
      <c r="F83">
        <v>4.4678000000000004</v>
      </c>
      <c r="G83">
        <v>18.167000000000002</v>
      </c>
      <c r="H83">
        <v>28.6724</v>
      </c>
      <c r="I83">
        <v>20.158300000000001</v>
      </c>
      <c r="J83">
        <v>21.453600000000002</v>
      </c>
      <c r="K83">
        <v>1.68275</v>
      </c>
      <c r="L83">
        <v>1.4713400000000001</v>
      </c>
      <c r="M83">
        <v>0.95625000000000004</v>
      </c>
      <c r="N83">
        <v>7.4531000000000001</v>
      </c>
      <c r="O83">
        <v>0.85853999999999997</v>
      </c>
      <c r="P83">
        <v>158.53</v>
      </c>
      <c r="Q83">
        <v>11.595800000000001</v>
      </c>
      <c r="R83">
        <v>1.8307</v>
      </c>
      <c r="S83">
        <v>11.883800000000001</v>
      </c>
      <c r="T83">
        <v>24.152999999999999</v>
      </c>
    </row>
    <row r="84" spans="1:20">
      <c r="A84" s="295">
        <v>45167</v>
      </c>
      <c r="B84">
        <v>1.0880000000000001</v>
      </c>
      <c r="C84">
        <v>5.282</v>
      </c>
      <c r="D84">
        <v>4457.96</v>
      </c>
      <c r="E84">
        <v>381.07</v>
      </c>
      <c r="F84">
        <v>4.4667000000000003</v>
      </c>
      <c r="G84">
        <v>18.273800000000001</v>
      </c>
      <c r="H84">
        <v>28.9148</v>
      </c>
      <c r="I84">
        <v>20.113800000000001</v>
      </c>
      <c r="J84">
        <v>21.7273</v>
      </c>
      <c r="K84">
        <v>1.6788700000000001</v>
      </c>
      <c r="L84">
        <v>1.47444</v>
      </c>
      <c r="M84">
        <v>0.95567999999999997</v>
      </c>
      <c r="N84">
        <v>7.4532999999999996</v>
      </c>
      <c r="O84">
        <v>0.86048000000000002</v>
      </c>
      <c r="P84">
        <v>158.72</v>
      </c>
      <c r="Q84">
        <v>11.505599999999999</v>
      </c>
      <c r="R84">
        <v>1.8220000000000001</v>
      </c>
      <c r="S84">
        <v>11.826599999999999</v>
      </c>
      <c r="T84">
        <v>24.08</v>
      </c>
    </row>
    <row r="85" spans="1:20">
      <c r="A85" s="295">
        <v>45168</v>
      </c>
      <c r="B85">
        <v>1.0923</v>
      </c>
      <c r="C85">
        <v>5.3396999999999997</v>
      </c>
      <c r="D85">
        <v>4472.09</v>
      </c>
      <c r="E85">
        <v>379.6</v>
      </c>
      <c r="F85">
        <v>4.4676999999999998</v>
      </c>
      <c r="G85">
        <v>18.284099999999999</v>
      </c>
      <c r="H85">
        <v>29.172799999999999</v>
      </c>
      <c r="I85">
        <v>20.4055</v>
      </c>
      <c r="J85">
        <v>21.9207</v>
      </c>
      <c r="K85">
        <v>1.6869000000000001</v>
      </c>
      <c r="L85">
        <v>1.4781200000000001</v>
      </c>
      <c r="M85">
        <v>0.95962999999999998</v>
      </c>
      <c r="N85">
        <v>7.4530000000000003</v>
      </c>
      <c r="O85">
        <v>0.85865999999999998</v>
      </c>
      <c r="P85">
        <v>159.74</v>
      </c>
      <c r="Q85">
        <v>11.5761</v>
      </c>
      <c r="R85">
        <v>1.8343</v>
      </c>
      <c r="S85">
        <v>11.843999999999999</v>
      </c>
      <c r="T85">
        <v>24.103999999999999</v>
      </c>
    </row>
    <row r="86" spans="1:20">
      <c r="A86" s="295">
        <v>45169</v>
      </c>
      <c r="B86">
        <v>1.0843</v>
      </c>
      <c r="C86">
        <v>5.3731</v>
      </c>
      <c r="D86">
        <v>4439.76</v>
      </c>
      <c r="E86">
        <v>381.24</v>
      </c>
      <c r="F86">
        <v>4.4745999999999997</v>
      </c>
      <c r="G86">
        <v>18.475200000000001</v>
      </c>
      <c r="H86">
        <v>28.9785</v>
      </c>
      <c r="I86">
        <v>20.4666</v>
      </c>
      <c r="J86">
        <v>21.9039</v>
      </c>
      <c r="K86">
        <v>1.6721900000000001</v>
      </c>
      <c r="L86">
        <v>1.4646999999999999</v>
      </c>
      <c r="M86">
        <v>0.95787</v>
      </c>
      <c r="N86">
        <v>7.4527000000000001</v>
      </c>
      <c r="O86">
        <v>0.85558999999999996</v>
      </c>
      <c r="P86">
        <v>157.82</v>
      </c>
      <c r="Q86">
        <v>11.5246</v>
      </c>
      <c r="R86">
        <v>1.8172999999999999</v>
      </c>
      <c r="S86">
        <v>11.8803</v>
      </c>
      <c r="T86">
        <v>24.065999999999999</v>
      </c>
    </row>
    <row r="87" spans="1:20">
      <c r="A87" s="295">
        <v>45170</v>
      </c>
      <c r="B87">
        <v>1.0780000000000001</v>
      </c>
      <c r="C87">
        <v>5.3331999999999997</v>
      </c>
      <c r="D87">
        <v>4375.5</v>
      </c>
      <c r="E87">
        <v>384.36</v>
      </c>
      <c r="F87">
        <v>4.4656000000000002</v>
      </c>
      <c r="G87">
        <v>18.432300000000001</v>
      </c>
      <c r="H87">
        <v>28.810199999999998</v>
      </c>
      <c r="I87">
        <v>20.308399999999999</v>
      </c>
      <c r="J87">
        <v>21.817699999999999</v>
      </c>
      <c r="K87">
        <v>1.6698599999999999</v>
      </c>
      <c r="L87">
        <v>1.46316</v>
      </c>
      <c r="M87">
        <v>0.95457999999999998</v>
      </c>
      <c r="N87">
        <v>7.4524999999999997</v>
      </c>
      <c r="O87">
        <v>0.85604999999999998</v>
      </c>
      <c r="P87">
        <v>157.58000000000001</v>
      </c>
      <c r="Q87">
        <v>11.501300000000001</v>
      </c>
      <c r="R87">
        <v>1.8144</v>
      </c>
      <c r="S87">
        <v>11.9071</v>
      </c>
      <c r="T87">
        <v>24.094000000000001</v>
      </c>
    </row>
    <row r="88" spans="1:20">
      <c r="A88" s="295">
        <v>45173</v>
      </c>
      <c r="B88">
        <v>1.0795999999999999</v>
      </c>
      <c r="C88">
        <v>5.3311999999999999</v>
      </c>
      <c r="D88">
        <v>4372.3900000000003</v>
      </c>
      <c r="E88">
        <v>382.3</v>
      </c>
      <c r="F88">
        <v>4.4706999999999999</v>
      </c>
      <c r="G88">
        <v>18.548300000000001</v>
      </c>
      <c r="H88">
        <v>28.943200000000001</v>
      </c>
      <c r="I88">
        <v>20.594999999999999</v>
      </c>
      <c r="J88">
        <v>21.883299999999998</v>
      </c>
      <c r="K88">
        <v>1.67066</v>
      </c>
      <c r="L88">
        <v>1.4673</v>
      </c>
      <c r="M88">
        <v>0.95494000000000001</v>
      </c>
      <c r="N88">
        <v>7.4531000000000001</v>
      </c>
      <c r="O88">
        <v>0.85494999999999999</v>
      </c>
      <c r="P88">
        <v>158.13</v>
      </c>
      <c r="Q88">
        <v>11.4754</v>
      </c>
      <c r="R88">
        <v>1.8178000000000001</v>
      </c>
      <c r="S88">
        <v>11.882300000000001</v>
      </c>
      <c r="T88">
        <v>24.125</v>
      </c>
    </row>
    <row r="89" spans="1:20">
      <c r="A89" s="295">
        <v>45174</v>
      </c>
      <c r="B89">
        <v>1.0722</v>
      </c>
      <c r="C89">
        <v>5.3301999999999996</v>
      </c>
      <c r="D89">
        <v>4377.78</v>
      </c>
      <c r="E89">
        <v>387.59</v>
      </c>
      <c r="F89">
        <v>4.4926000000000004</v>
      </c>
      <c r="G89">
        <v>18.6753</v>
      </c>
      <c r="H89">
        <v>28.745799999999999</v>
      </c>
      <c r="I89">
        <v>20.592400000000001</v>
      </c>
      <c r="J89">
        <v>21.984000000000002</v>
      </c>
      <c r="K89">
        <v>1.6808399999999999</v>
      </c>
      <c r="L89">
        <v>1.4626999999999999</v>
      </c>
      <c r="M89">
        <v>0.95374000000000003</v>
      </c>
      <c r="N89">
        <v>7.4542000000000002</v>
      </c>
      <c r="O89">
        <v>0.85333999999999999</v>
      </c>
      <c r="P89">
        <v>158.4</v>
      </c>
      <c r="Q89">
        <v>11.4923</v>
      </c>
      <c r="R89">
        <v>1.8224</v>
      </c>
      <c r="S89">
        <v>11.901199999999999</v>
      </c>
      <c r="T89">
        <v>24.190999999999999</v>
      </c>
    </row>
    <row r="90" spans="1:20">
      <c r="A90" s="295">
        <v>45175</v>
      </c>
      <c r="B90">
        <v>1.0727</v>
      </c>
      <c r="C90">
        <v>5.3398000000000003</v>
      </c>
      <c r="D90">
        <v>4370.3500000000004</v>
      </c>
      <c r="E90">
        <v>389.25</v>
      </c>
      <c r="F90">
        <v>4.5688000000000004</v>
      </c>
      <c r="G90">
        <v>18.851600000000001</v>
      </c>
      <c r="H90">
        <v>28.779399999999999</v>
      </c>
      <c r="I90">
        <v>20.6023</v>
      </c>
      <c r="J90">
        <v>22.090800000000002</v>
      </c>
      <c r="K90">
        <v>1.68062</v>
      </c>
      <c r="L90">
        <v>1.46268</v>
      </c>
      <c r="M90">
        <v>0.95594999999999997</v>
      </c>
      <c r="N90">
        <v>7.4564000000000004</v>
      </c>
      <c r="O90">
        <v>0.85767000000000004</v>
      </c>
      <c r="P90">
        <v>158.4</v>
      </c>
      <c r="Q90">
        <v>11.494899999999999</v>
      </c>
      <c r="R90">
        <v>1.8267</v>
      </c>
      <c r="S90">
        <v>11.920400000000001</v>
      </c>
      <c r="T90">
        <v>24.274000000000001</v>
      </c>
    </row>
    <row r="91" spans="1:20">
      <c r="A91" s="295">
        <v>45176</v>
      </c>
      <c r="B91">
        <v>1.0696000000000001</v>
      </c>
      <c r="C91">
        <v>5.3398000000000003</v>
      </c>
      <c r="D91">
        <v>4304.78</v>
      </c>
      <c r="E91">
        <v>386.92</v>
      </c>
      <c r="F91">
        <v>4.6276999999999999</v>
      </c>
      <c r="G91">
        <v>18.824000000000002</v>
      </c>
      <c r="H91">
        <v>28.728999999999999</v>
      </c>
      <c r="I91">
        <v>20.5137</v>
      </c>
      <c r="J91">
        <v>22.204899999999999</v>
      </c>
      <c r="K91">
        <v>1.6776</v>
      </c>
      <c r="L91">
        <v>1.4637899999999999</v>
      </c>
      <c r="M91">
        <v>0.95487</v>
      </c>
      <c r="N91">
        <v>7.4592000000000001</v>
      </c>
      <c r="O91">
        <v>0.85757000000000005</v>
      </c>
      <c r="P91">
        <v>157.56</v>
      </c>
      <c r="Q91">
        <v>11.458399999999999</v>
      </c>
      <c r="R91">
        <v>1.8206</v>
      </c>
      <c r="S91">
        <v>11.923</v>
      </c>
      <c r="T91">
        <v>24.359000000000002</v>
      </c>
    </row>
    <row r="92" spans="1:20">
      <c r="A92" s="295">
        <v>45177</v>
      </c>
      <c r="B92">
        <v>1.07</v>
      </c>
      <c r="C92">
        <v>5.3342999999999998</v>
      </c>
      <c r="D92">
        <v>4298.71</v>
      </c>
      <c r="E92">
        <v>385.08</v>
      </c>
      <c r="F92">
        <v>4.6158000000000001</v>
      </c>
      <c r="G92">
        <v>18.827300000000001</v>
      </c>
      <c r="H92">
        <v>28.737500000000001</v>
      </c>
      <c r="I92">
        <v>20.452100000000002</v>
      </c>
      <c r="J92">
        <v>22.343599999999999</v>
      </c>
      <c r="K92">
        <v>1.67815</v>
      </c>
      <c r="L92">
        <v>1.45963</v>
      </c>
      <c r="M92">
        <v>0.95567000000000002</v>
      </c>
      <c r="N92">
        <v>7.4576000000000002</v>
      </c>
      <c r="O92">
        <v>0.85821000000000003</v>
      </c>
      <c r="P92">
        <v>158.19999999999999</v>
      </c>
      <c r="Q92">
        <v>11.430099999999999</v>
      </c>
      <c r="R92">
        <v>1.8186</v>
      </c>
      <c r="S92">
        <v>11.9018</v>
      </c>
      <c r="T92">
        <v>24.41</v>
      </c>
    </row>
    <row r="93" spans="1:20">
      <c r="A93" s="295">
        <v>45180</v>
      </c>
      <c r="B93">
        <v>1.075</v>
      </c>
      <c r="C93">
        <v>5.2999000000000001</v>
      </c>
      <c r="D93">
        <v>4285.7</v>
      </c>
      <c r="E93">
        <v>383.68</v>
      </c>
      <c r="F93">
        <v>4.6380999999999997</v>
      </c>
      <c r="G93">
        <v>18.5718</v>
      </c>
      <c r="H93">
        <v>28.898</v>
      </c>
      <c r="I93">
        <v>20.287299999999998</v>
      </c>
      <c r="J93">
        <v>22.397600000000001</v>
      </c>
      <c r="K93">
        <v>1.6717599999999999</v>
      </c>
      <c r="L93">
        <v>1.45922</v>
      </c>
      <c r="M93">
        <v>0.9577</v>
      </c>
      <c r="N93">
        <v>7.4584999999999999</v>
      </c>
      <c r="O93">
        <v>0.85941000000000001</v>
      </c>
      <c r="P93">
        <v>157.58000000000001</v>
      </c>
      <c r="Q93">
        <v>11.436400000000001</v>
      </c>
      <c r="R93">
        <v>1.8162</v>
      </c>
      <c r="S93">
        <v>11.9086</v>
      </c>
      <c r="T93">
        <v>24.530999999999999</v>
      </c>
    </row>
    <row r="94" spans="1:20">
      <c r="A94" s="295">
        <v>45181</v>
      </c>
      <c r="B94">
        <v>1.0753999999999999</v>
      </c>
      <c r="C94">
        <v>5.3228</v>
      </c>
      <c r="D94">
        <v>4265.97</v>
      </c>
      <c r="E94">
        <v>384.96</v>
      </c>
      <c r="F94">
        <v>4.6592000000000002</v>
      </c>
      <c r="G94">
        <v>18.529199999999999</v>
      </c>
      <c r="H94">
        <v>28.917000000000002</v>
      </c>
      <c r="I94">
        <v>20.343800000000002</v>
      </c>
      <c r="J94">
        <v>22.603999999999999</v>
      </c>
      <c r="K94">
        <v>1.67354</v>
      </c>
      <c r="L94">
        <v>1.4575400000000001</v>
      </c>
      <c r="M94">
        <v>0.95855000000000001</v>
      </c>
      <c r="N94">
        <v>7.4600999999999997</v>
      </c>
      <c r="O94">
        <v>0.86099999999999999</v>
      </c>
      <c r="P94">
        <v>158.18</v>
      </c>
      <c r="Q94">
        <v>11.482900000000001</v>
      </c>
      <c r="R94">
        <v>1.8219000000000001</v>
      </c>
      <c r="S94">
        <v>11.920999999999999</v>
      </c>
      <c r="T94">
        <v>24.547999999999998</v>
      </c>
    </row>
    <row r="95" spans="1:20">
      <c r="A95" s="295">
        <v>45182</v>
      </c>
      <c r="B95">
        <v>1.073</v>
      </c>
      <c r="C95">
        <v>5.2744999999999997</v>
      </c>
      <c r="D95">
        <v>4242.0200000000004</v>
      </c>
      <c r="E95">
        <v>383.82</v>
      </c>
      <c r="F95">
        <v>4.625</v>
      </c>
      <c r="G95">
        <v>18.4054</v>
      </c>
      <c r="H95">
        <v>28.915800000000001</v>
      </c>
      <c r="I95">
        <v>20.191700000000001</v>
      </c>
      <c r="J95">
        <v>22.560199999999998</v>
      </c>
      <c r="K95">
        <v>1.67082</v>
      </c>
      <c r="L95">
        <v>1.4537100000000001</v>
      </c>
      <c r="M95">
        <v>0.95889999999999997</v>
      </c>
      <c r="N95">
        <v>7.4603999999999999</v>
      </c>
      <c r="O95">
        <v>0.85904000000000003</v>
      </c>
      <c r="P95">
        <v>158.22</v>
      </c>
      <c r="Q95">
        <v>11.4925</v>
      </c>
      <c r="R95">
        <v>1.8130999999999999</v>
      </c>
      <c r="S95">
        <v>11.944100000000001</v>
      </c>
      <c r="T95">
        <v>24.419</v>
      </c>
    </row>
    <row r="96" spans="1:20">
      <c r="A96" s="295">
        <v>45183</v>
      </c>
      <c r="B96">
        <v>1.0643</v>
      </c>
      <c r="C96">
        <v>5.1841999999999997</v>
      </c>
      <c r="D96">
        <v>4167.87</v>
      </c>
      <c r="E96">
        <v>384.18</v>
      </c>
      <c r="F96">
        <v>4.6330999999999998</v>
      </c>
      <c r="G96">
        <v>18.209299999999999</v>
      </c>
      <c r="H96">
        <v>28.729299999999999</v>
      </c>
      <c r="I96">
        <v>20.247900000000001</v>
      </c>
      <c r="J96">
        <v>22.2971</v>
      </c>
      <c r="K96">
        <v>1.65262</v>
      </c>
      <c r="L96">
        <v>1.4376199999999999</v>
      </c>
      <c r="M96">
        <v>0.95321</v>
      </c>
      <c r="N96">
        <v>7.4579000000000004</v>
      </c>
      <c r="O96">
        <v>0.85772000000000004</v>
      </c>
      <c r="P96">
        <v>156.97</v>
      </c>
      <c r="Q96">
        <v>11.424799999999999</v>
      </c>
      <c r="R96">
        <v>1.8004</v>
      </c>
      <c r="S96">
        <v>11.9061</v>
      </c>
      <c r="T96">
        <v>24.538</v>
      </c>
    </row>
    <row r="97" spans="1:20">
      <c r="A97" s="295">
        <v>45184</v>
      </c>
      <c r="B97">
        <v>1.0657000000000001</v>
      </c>
      <c r="C97">
        <v>5.1858000000000004</v>
      </c>
      <c r="D97">
        <v>4191.8900000000003</v>
      </c>
      <c r="E97">
        <v>383.46</v>
      </c>
      <c r="F97">
        <v>4.6478000000000002</v>
      </c>
      <c r="G97">
        <v>18.200500000000002</v>
      </c>
      <c r="H97">
        <v>28.7881</v>
      </c>
      <c r="I97">
        <v>20.206700000000001</v>
      </c>
      <c r="J97">
        <v>21.878599999999999</v>
      </c>
      <c r="K97">
        <v>1.65632</v>
      </c>
      <c r="L97">
        <v>1.4418500000000001</v>
      </c>
      <c r="M97">
        <v>0.95689000000000002</v>
      </c>
      <c r="N97">
        <v>7.4581999999999997</v>
      </c>
      <c r="O97">
        <v>0.86072000000000004</v>
      </c>
      <c r="P97">
        <v>157.58000000000001</v>
      </c>
      <c r="Q97">
        <v>11.4976</v>
      </c>
      <c r="R97">
        <v>1.8058000000000001</v>
      </c>
      <c r="S97">
        <v>11.9224</v>
      </c>
      <c r="T97">
        <v>24.558</v>
      </c>
    </row>
    <row r="98" spans="1:20">
      <c r="A98" s="295">
        <v>45187</v>
      </c>
      <c r="B98">
        <v>1.0691999999999999</v>
      </c>
      <c r="C98">
        <v>5.1905999999999999</v>
      </c>
      <c r="D98">
        <v>4162.78</v>
      </c>
      <c r="E98">
        <v>383.56</v>
      </c>
      <c r="F98">
        <v>4.6402999999999999</v>
      </c>
      <c r="G98">
        <v>18.3215</v>
      </c>
      <c r="H98">
        <v>28.899699999999999</v>
      </c>
      <c r="I98">
        <v>20.323</v>
      </c>
      <c r="J98">
        <v>22.171900000000001</v>
      </c>
      <c r="K98">
        <v>1.6609400000000001</v>
      </c>
      <c r="L98">
        <v>1.4419</v>
      </c>
      <c r="M98">
        <v>0.95914999999999995</v>
      </c>
      <c r="N98">
        <v>7.4546000000000001</v>
      </c>
      <c r="O98">
        <v>0.86341000000000001</v>
      </c>
      <c r="P98">
        <v>157.82</v>
      </c>
      <c r="Q98">
        <v>11.5557</v>
      </c>
      <c r="R98">
        <v>1.8069999999999999</v>
      </c>
      <c r="S98">
        <v>11.918799999999999</v>
      </c>
      <c r="T98">
        <v>24.425999999999998</v>
      </c>
    </row>
    <row r="99" spans="1:20">
      <c r="A99" s="295">
        <v>45188</v>
      </c>
      <c r="B99">
        <v>1.0679000000000001</v>
      </c>
      <c r="C99">
        <v>5.1984000000000004</v>
      </c>
      <c r="D99">
        <v>4181.49</v>
      </c>
      <c r="E99">
        <v>383.74</v>
      </c>
      <c r="F99">
        <v>4.6601999999999997</v>
      </c>
      <c r="G99">
        <v>18.242999999999999</v>
      </c>
      <c r="H99">
        <v>28.885000000000002</v>
      </c>
      <c r="I99">
        <v>20.227799999999998</v>
      </c>
      <c r="J99">
        <v>22.055199999999999</v>
      </c>
      <c r="K99">
        <v>1.65476</v>
      </c>
      <c r="L99">
        <v>1.4361299999999999</v>
      </c>
      <c r="M99">
        <v>0.95875999999999995</v>
      </c>
      <c r="N99">
        <v>7.4539</v>
      </c>
      <c r="O99">
        <v>0.86177000000000004</v>
      </c>
      <c r="P99">
        <v>157.9</v>
      </c>
      <c r="Q99">
        <v>11.511799999999999</v>
      </c>
      <c r="R99">
        <v>1.7990999999999999</v>
      </c>
      <c r="S99">
        <v>11.923400000000001</v>
      </c>
      <c r="T99">
        <v>24.456</v>
      </c>
    </row>
    <row r="100" spans="1:20">
      <c r="A100" s="295">
        <v>45189</v>
      </c>
      <c r="B100">
        <v>1.0661</v>
      </c>
      <c r="C100">
        <v>5.2016999999999998</v>
      </c>
      <c r="D100">
        <v>4181.59</v>
      </c>
      <c r="E100">
        <v>384.27</v>
      </c>
      <c r="F100">
        <v>4.6109</v>
      </c>
      <c r="G100">
        <v>18.2225</v>
      </c>
      <c r="H100">
        <v>28.822500000000002</v>
      </c>
      <c r="I100">
        <v>20.041599999999999</v>
      </c>
      <c r="J100">
        <v>22.078399999999998</v>
      </c>
      <c r="K100">
        <v>1.6533899999999999</v>
      </c>
      <c r="L100">
        <v>1.43513</v>
      </c>
      <c r="M100">
        <v>0.95799000000000001</v>
      </c>
      <c r="N100">
        <v>7.4532999999999996</v>
      </c>
      <c r="O100">
        <v>0.86362000000000005</v>
      </c>
      <c r="P100">
        <v>158.15</v>
      </c>
      <c r="Q100">
        <v>11.5</v>
      </c>
      <c r="R100">
        <v>1.7982</v>
      </c>
      <c r="S100">
        <v>11.879300000000001</v>
      </c>
      <c r="T100">
        <v>24.396999999999998</v>
      </c>
    </row>
    <row r="101" spans="1:20">
      <c r="A101" s="295">
        <v>45190</v>
      </c>
      <c r="B101">
        <v>1.0661</v>
      </c>
      <c r="C101">
        <v>5.2614000000000001</v>
      </c>
      <c r="D101">
        <v>4198.29</v>
      </c>
      <c r="E101">
        <v>387.95</v>
      </c>
      <c r="F101">
        <v>4.6148999999999996</v>
      </c>
      <c r="G101">
        <v>18.371500000000001</v>
      </c>
      <c r="H101">
        <v>28.9498</v>
      </c>
      <c r="I101">
        <v>20.204799999999999</v>
      </c>
      <c r="J101">
        <v>22.309200000000001</v>
      </c>
      <c r="K101">
        <v>1.66168</v>
      </c>
      <c r="L101">
        <v>1.4374</v>
      </c>
      <c r="M101">
        <v>0.96433999999999997</v>
      </c>
      <c r="N101">
        <v>7.4546999999999999</v>
      </c>
      <c r="O101">
        <v>0.86706000000000005</v>
      </c>
      <c r="P101">
        <v>157.37</v>
      </c>
      <c r="Q101">
        <v>11.4937</v>
      </c>
      <c r="R101">
        <v>1.7974000000000001</v>
      </c>
      <c r="S101">
        <v>11.914400000000001</v>
      </c>
      <c r="T101">
        <v>24.451000000000001</v>
      </c>
    </row>
    <row r="102" spans="1:20">
      <c r="A102" s="295">
        <v>45191</v>
      </c>
      <c r="B102">
        <v>1.0652999999999999</v>
      </c>
      <c r="C102">
        <v>5.2548000000000004</v>
      </c>
      <c r="D102">
        <v>4245.74</v>
      </c>
      <c r="E102">
        <v>389.65</v>
      </c>
      <c r="F102">
        <v>4.6041999999999996</v>
      </c>
      <c r="G102">
        <v>18.324300000000001</v>
      </c>
      <c r="H102">
        <v>28.919899999999998</v>
      </c>
      <c r="I102">
        <v>19.928699999999999</v>
      </c>
      <c r="J102">
        <v>22.380199999999999</v>
      </c>
      <c r="K102">
        <v>1.65526</v>
      </c>
      <c r="L102">
        <v>1.4362999999999999</v>
      </c>
      <c r="M102">
        <v>0.96603000000000006</v>
      </c>
      <c r="N102">
        <v>7.4554999999999998</v>
      </c>
      <c r="O102">
        <v>0.86963000000000001</v>
      </c>
      <c r="P102">
        <v>157.93</v>
      </c>
      <c r="Q102">
        <v>11.438800000000001</v>
      </c>
      <c r="R102">
        <v>1.7895000000000001</v>
      </c>
      <c r="S102">
        <v>11.8468</v>
      </c>
      <c r="T102">
        <v>24.408000000000001</v>
      </c>
    </row>
    <row r="103" spans="1:20">
      <c r="A103" s="295">
        <v>45194</v>
      </c>
      <c r="B103">
        <v>1.0592999999999999</v>
      </c>
      <c r="C103">
        <v>5.2587999999999999</v>
      </c>
      <c r="D103">
        <v>4292.5600000000004</v>
      </c>
      <c r="E103">
        <v>390.27</v>
      </c>
      <c r="F103">
        <v>4.6051000000000002</v>
      </c>
      <c r="G103">
        <v>18.427700000000002</v>
      </c>
      <c r="H103">
        <v>28.840699999999998</v>
      </c>
      <c r="I103">
        <v>19.890799999999999</v>
      </c>
      <c r="J103">
        <v>22.306799999999999</v>
      </c>
      <c r="K103">
        <v>1.64907</v>
      </c>
      <c r="L103">
        <v>1.4252199999999999</v>
      </c>
      <c r="M103">
        <v>0.96606000000000003</v>
      </c>
      <c r="N103">
        <v>7.4570999999999996</v>
      </c>
      <c r="O103">
        <v>0.86748000000000003</v>
      </c>
      <c r="P103">
        <v>157.72</v>
      </c>
      <c r="Q103">
        <v>11.4415</v>
      </c>
      <c r="R103">
        <v>1.7754000000000001</v>
      </c>
      <c r="S103">
        <v>11.714499999999999</v>
      </c>
      <c r="T103">
        <v>24.352</v>
      </c>
    </row>
    <row r="104" spans="1:20">
      <c r="A104" s="295">
        <v>45195</v>
      </c>
      <c r="B104">
        <v>1.0571999999999999</v>
      </c>
      <c r="C104">
        <v>5.2762000000000002</v>
      </c>
      <c r="D104">
        <v>4300.7700000000004</v>
      </c>
      <c r="E104">
        <v>390.82</v>
      </c>
      <c r="F104">
        <v>4.6078999999999999</v>
      </c>
      <c r="G104">
        <v>18.550699999999999</v>
      </c>
      <c r="H104">
        <v>28.829599999999999</v>
      </c>
      <c r="I104">
        <v>20.168399999999998</v>
      </c>
      <c r="J104">
        <v>22.195900000000002</v>
      </c>
      <c r="K104">
        <v>1.6526400000000001</v>
      </c>
      <c r="L104">
        <v>1.4290799999999999</v>
      </c>
      <c r="M104">
        <v>0.96821000000000002</v>
      </c>
      <c r="N104">
        <v>7.4565999999999999</v>
      </c>
      <c r="O104">
        <v>0.86960999999999999</v>
      </c>
      <c r="P104">
        <v>157.59</v>
      </c>
      <c r="Q104">
        <v>11.438599999999999</v>
      </c>
      <c r="R104">
        <v>1.7784</v>
      </c>
      <c r="S104">
        <v>11.6242</v>
      </c>
      <c r="T104">
        <v>24.431000000000001</v>
      </c>
    </row>
    <row r="105" spans="1:20">
      <c r="A105" s="295">
        <v>45196</v>
      </c>
      <c r="B105">
        <v>1.0503</v>
      </c>
      <c r="C105">
        <v>5.2988999999999997</v>
      </c>
      <c r="D105">
        <v>4309.5200000000004</v>
      </c>
      <c r="E105">
        <v>392.66</v>
      </c>
      <c r="F105">
        <v>4.6330999999999998</v>
      </c>
      <c r="G105">
        <v>18.557400000000001</v>
      </c>
      <c r="H105">
        <v>28.586200000000002</v>
      </c>
      <c r="I105">
        <v>20.172599999999999</v>
      </c>
      <c r="J105">
        <v>21.82</v>
      </c>
      <c r="K105">
        <v>1.6532199999999999</v>
      </c>
      <c r="L105">
        <v>1.4177299999999999</v>
      </c>
      <c r="M105">
        <v>0.96765000000000001</v>
      </c>
      <c r="N105">
        <v>7.4551999999999996</v>
      </c>
      <c r="O105">
        <v>0.86548999999999998</v>
      </c>
      <c r="P105">
        <v>157.16</v>
      </c>
      <c r="Q105">
        <v>11.302</v>
      </c>
      <c r="R105">
        <v>1.7735000000000001</v>
      </c>
      <c r="S105">
        <v>11.625299999999999</v>
      </c>
      <c r="T105">
        <v>24.356999999999999</v>
      </c>
    </row>
    <row r="106" spans="1:20">
      <c r="A106" s="295">
        <v>45197</v>
      </c>
      <c r="B106">
        <v>1.0566</v>
      </c>
      <c r="C106">
        <v>5.3190999999999997</v>
      </c>
      <c r="D106">
        <v>4302.18</v>
      </c>
      <c r="E106">
        <v>391.98</v>
      </c>
      <c r="F106">
        <v>4.6384999999999996</v>
      </c>
      <c r="G106">
        <v>18.532699999999998</v>
      </c>
      <c r="H106">
        <v>29.01</v>
      </c>
      <c r="I106">
        <v>20.0547</v>
      </c>
      <c r="J106">
        <v>22.109400000000001</v>
      </c>
      <c r="K106">
        <v>1.64394</v>
      </c>
      <c r="L106">
        <v>1.4249099999999999</v>
      </c>
      <c r="M106">
        <v>0.9667</v>
      </c>
      <c r="N106">
        <v>7.4564000000000004</v>
      </c>
      <c r="O106">
        <v>0.86584000000000005</v>
      </c>
      <c r="P106">
        <v>157.76</v>
      </c>
      <c r="Q106">
        <v>11.335800000000001</v>
      </c>
      <c r="R106">
        <v>1.7723</v>
      </c>
      <c r="S106">
        <v>11.538500000000001</v>
      </c>
      <c r="T106">
        <v>24.337</v>
      </c>
    </row>
    <row r="107" spans="1:20">
      <c r="A107" s="295">
        <v>45198</v>
      </c>
      <c r="B107">
        <v>1.0572999999999999</v>
      </c>
      <c r="C107">
        <v>5.3211000000000004</v>
      </c>
      <c r="D107">
        <v>4308.59</v>
      </c>
      <c r="E107">
        <v>389.57</v>
      </c>
      <c r="F107">
        <v>4.6249000000000002</v>
      </c>
      <c r="G107">
        <v>18.422699999999999</v>
      </c>
      <c r="H107">
        <v>29.000699999999998</v>
      </c>
      <c r="I107">
        <v>19.9969</v>
      </c>
      <c r="J107">
        <v>22.229800000000001</v>
      </c>
      <c r="K107">
        <v>1.6430800000000001</v>
      </c>
      <c r="L107">
        <v>1.43574</v>
      </c>
      <c r="M107">
        <v>0.96762999999999999</v>
      </c>
      <c r="N107">
        <v>7.4562999999999997</v>
      </c>
      <c r="O107">
        <v>0.86663999999999997</v>
      </c>
      <c r="P107">
        <v>157.94999999999999</v>
      </c>
      <c r="Q107">
        <v>11.316800000000001</v>
      </c>
      <c r="R107">
        <v>1.7628999999999999</v>
      </c>
      <c r="S107">
        <v>11.552899999999999</v>
      </c>
      <c r="T107">
        <v>24.425999999999998</v>
      </c>
    </row>
    <row r="108" spans="1:20">
      <c r="A108" s="295">
        <v>45201</v>
      </c>
      <c r="B108">
        <v>1.0477000000000001</v>
      </c>
      <c r="C108">
        <v>5.3033999999999999</v>
      </c>
      <c r="D108">
        <v>4347.2299999999996</v>
      </c>
      <c r="E108">
        <v>388.91</v>
      </c>
      <c r="F108">
        <v>4.6184000000000003</v>
      </c>
      <c r="G108">
        <v>18.518000000000001</v>
      </c>
      <c r="H108">
        <v>28.822199999999999</v>
      </c>
      <c r="I108">
        <v>20.132999999999999</v>
      </c>
      <c r="J108">
        <v>22.090299999999999</v>
      </c>
      <c r="K108">
        <v>1.64649</v>
      </c>
      <c r="L108">
        <v>1.43282</v>
      </c>
      <c r="M108">
        <v>0.96216999999999997</v>
      </c>
      <c r="N108">
        <v>7.4572000000000003</v>
      </c>
      <c r="O108">
        <v>0.86680999999999997</v>
      </c>
      <c r="P108">
        <v>157.02000000000001</v>
      </c>
      <c r="Q108">
        <v>11.3779</v>
      </c>
      <c r="R108">
        <v>1.762</v>
      </c>
      <c r="S108">
        <v>11.587199999999999</v>
      </c>
      <c r="T108">
        <v>24.43</v>
      </c>
    </row>
    <row r="109" spans="1:20">
      <c r="A109" s="295">
        <v>45202</v>
      </c>
      <c r="B109">
        <v>1.0467</v>
      </c>
      <c r="C109">
        <v>5.4090999999999996</v>
      </c>
      <c r="D109">
        <v>4415.51</v>
      </c>
      <c r="E109">
        <v>389.84</v>
      </c>
      <c r="F109">
        <v>4.6304999999999996</v>
      </c>
      <c r="G109">
        <v>18.9148</v>
      </c>
      <c r="H109">
        <v>28.8142</v>
      </c>
      <c r="I109">
        <v>20.240400000000001</v>
      </c>
      <c r="J109">
        <v>22.124300000000002</v>
      </c>
      <c r="K109">
        <v>1.6608099999999999</v>
      </c>
      <c r="L109">
        <v>1.43482</v>
      </c>
      <c r="M109">
        <v>0.96401000000000003</v>
      </c>
      <c r="N109">
        <v>7.4580000000000002</v>
      </c>
      <c r="O109">
        <v>0.86668000000000001</v>
      </c>
      <c r="P109">
        <v>155.97</v>
      </c>
      <c r="Q109">
        <v>11.478400000000001</v>
      </c>
      <c r="R109">
        <v>1.7712000000000001</v>
      </c>
      <c r="S109">
        <v>11.600899999999999</v>
      </c>
      <c r="T109">
        <v>24.512</v>
      </c>
    </row>
    <row r="110" spans="1:20">
      <c r="A110" s="295">
        <v>45203</v>
      </c>
      <c r="B110">
        <v>1.0504</v>
      </c>
      <c r="C110">
        <v>5.4176000000000002</v>
      </c>
      <c r="D110">
        <v>4483.9399999999996</v>
      </c>
      <c r="E110">
        <v>387.21</v>
      </c>
      <c r="F110">
        <v>4.6044</v>
      </c>
      <c r="G110">
        <v>18.864899999999999</v>
      </c>
      <c r="H110">
        <v>29.000900000000001</v>
      </c>
      <c r="I110">
        <v>20.306100000000001</v>
      </c>
      <c r="J110">
        <v>22.2973</v>
      </c>
      <c r="K110">
        <v>1.6606700000000001</v>
      </c>
      <c r="L110">
        <v>1.4437599999999999</v>
      </c>
      <c r="M110">
        <v>0.96347000000000005</v>
      </c>
      <c r="N110">
        <v>7.4569999999999999</v>
      </c>
      <c r="O110">
        <v>0.86558999999999997</v>
      </c>
      <c r="P110">
        <v>156.65</v>
      </c>
      <c r="Q110">
        <v>11.5646</v>
      </c>
      <c r="R110">
        <v>1.7765</v>
      </c>
      <c r="S110">
        <v>11.6266</v>
      </c>
      <c r="T110">
        <v>24.395</v>
      </c>
    </row>
    <row r="111" spans="1:20">
      <c r="A111" s="295">
        <v>45204</v>
      </c>
      <c r="B111">
        <v>1.0549999999999999</v>
      </c>
      <c r="C111">
        <v>5.452</v>
      </c>
      <c r="D111">
        <v>4584.4399999999996</v>
      </c>
      <c r="E111">
        <v>387.79</v>
      </c>
      <c r="F111">
        <v>4.6040000000000001</v>
      </c>
      <c r="G111">
        <v>19.263999999999999</v>
      </c>
      <c r="H111">
        <v>29.1173</v>
      </c>
      <c r="I111">
        <v>20.572600000000001</v>
      </c>
      <c r="J111">
        <v>22.485900000000001</v>
      </c>
      <c r="K111">
        <v>1.6563099999999999</v>
      </c>
      <c r="L111">
        <v>1.4458800000000001</v>
      </c>
      <c r="M111">
        <v>0.96260999999999997</v>
      </c>
      <c r="N111">
        <v>7.4569999999999999</v>
      </c>
      <c r="O111">
        <v>0.86533000000000004</v>
      </c>
      <c r="P111">
        <v>156.69</v>
      </c>
      <c r="Q111">
        <v>11.563599999999999</v>
      </c>
      <c r="R111">
        <v>1.7684</v>
      </c>
      <c r="S111">
        <v>11.6149</v>
      </c>
      <c r="T111">
        <v>24.434999999999999</v>
      </c>
    </row>
    <row r="112" spans="1:20">
      <c r="A112" s="295">
        <v>45205</v>
      </c>
      <c r="B112">
        <v>1.0586</v>
      </c>
      <c r="C112">
        <v>5.4497</v>
      </c>
      <c r="D112">
        <v>4577.37</v>
      </c>
      <c r="E112">
        <v>386.92</v>
      </c>
      <c r="F112">
        <v>4.5773000000000001</v>
      </c>
      <c r="G112">
        <v>19.224599999999999</v>
      </c>
      <c r="H112">
        <v>29.2346</v>
      </c>
      <c r="I112">
        <v>20.3872</v>
      </c>
      <c r="J112">
        <v>22.672699999999999</v>
      </c>
      <c r="K112">
        <v>1.65777</v>
      </c>
      <c r="L112">
        <v>1.44573</v>
      </c>
      <c r="M112">
        <v>0.96330000000000005</v>
      </c>
      <c r="N112">
        <v>7.4569999999999999</v>
      </c>
      <c r="O112">
        <v>0.86512999999999995</v>
      </c>
      <c r="P112">
        <v>158.07</v>
      </c>
      <c r="Q112">
        <v>11.5565</v>
      </c>
      <c r="R112">
        <v>1.7670999999999999</v>
      </c>
      <c r="S112">
        <v>11.605399999999999</v>
      </c>
      <c r="T112">
        <v>24.469000000000001</v>
      </c>
    </row>
    <row r="113" spans="1:20">
      <c r="A113" s="295">
        <v>45208</v>
      </c>
      <c r="B113">
        <v>1.0567</v>
      </c>
      <c r="C113">
        <v>5.4275000000000002</v>
      </c>
      <c r="D113">
        <v>4563.3500000000004</v>
      </c>
      <c r="E113">
        <v>388.69</v>
      </c>
      <c r="F113">
        <v>4.5639000000000003</v>
      </c>
      <c r="G113">
        <v>19.238800000000001</v>
      </c>
      <c r="H113">
        <v>29.3003</v>
      </c>
      <c r="I113">
        <v>20.430599999999998</v>
      </c>
      <c r="J113">
        <v>22.622800000000002</v>
      </c>
      <c r="K113">
        <v>1.6482600000000001</v>
      </c>
      <c r="L113">
        <v>1.4359900000000001</v>
      </c>
      <c r="M113">
        <v>0.95794999999999997</v>
      </c>
      <c r="N113">
        <v>7.4565999999999999</v>
      </c>
      <c r="O113">
        <v>0.86345000000000005</v>
      </c>
      <c r="P113">
        <v>156.93</v>
      </c>
      <c r="Q113">
        <v>11.396800000000001</v>
      </c>
      <c r="R113">
        <v>1.7546999999999999</v>
      </c>
      <c r="S113">
        <v>11.5869</v>
      </c>
      <c r="T113">
        <v>24.460999999999999</v>
      </c>
    </row>
    <row r="114" spans="1:20">
      <c r="A114" s="295">
        <v>45209</v>
      </c>
      <c r="B114">
        <v>1.0605</v>
      </c>
      <c r="C114">
        <v>5.3601000000000001</v>
      </c>
      <c r="D114">
        <v>4480.5600000000004</v>
      </c>
      <c r="E114">
        <v>387.65</v>
      </c>
      <c r="F114">
        <v>4.5389999999999997</v>
      </c>
      <c r="G114">
        <v>19.0288</v>
      </c>
      <c r="H114">
        <v>29.4223</v>
      </c>
      <c r="I114">
        <v>20.1678</v>
      </c>
      <c r="J114">
        <v>22.8627</v>
      </c>
      <c r="K114">
        <v>1.6489100000000001</v>
      </c>
      <c r="L114">
        <v>1.4405300000000001</v>
      </c>
      <c r="M114">
        <v>0.95943000000000001</v>
      </c>
      <c r="N114">
        <v>7.4561000000000002</v>
      </c>
      <c r="O114">
        <v>0.86317999999999995</v>
      </c>
      <c r="P114">
        <v>157.72</v>
      </c>
      <c r="Q114">
        <v>11.4567</v>
      </c>
      <c r="R114">
        <v>1.7542</v>
      </c>
      <c r="S114">
        <v>11.536799999999999</v>
      </c>
      <c r="T114">
        <v>24.568000000000001</v>
      </c>
    </row>
    <row r="115" spans="1:20">
      <c r="A115" s="295">
        <v>45210</v>
      </c>
      <c r="B115">
        <v>1.0620000000000001</v>
      </c>
      <c r="C115">
        <v>5.3638000000000003</v>
      </c>
      <c r="D115">
        <v>4482.75</v>
      </c>
      <c r="E115">
        <v>386.23</v>
      </c>
      <c r="F115">
        <v>4.5246000000000004</v>
      </c>
      <c r="G115">
        <v>18.940300000000001</v>
      </c>
      <c r="H115">
        <v>29.464300000000001</v>
      </c>
      <c r="I115">
        <v>19.993500000000001</v>
      </c>
      <c r="J115">
        <v>22.781099999999999</v>
      </c>
      <c r="K115">
        <v>1.6557500000000001</v>
      </c>
      <c r="L115">
        <v>1.4436</v>
      </c>
      <c r="M115">
        <v>0.95782</v>
      </c>
      <c r="N115">
        <v>7.4573999999999998</v>
      </c>
      <c r="O115">
        <v>0.86243000000000003</v>
      </c>
      <c r="P115">
        <v>158.41</v>
      </c>
      <c r="Q115">
        <v>11.5276</v>
      </c>
      <c r="R115">
        <v>1.7641</v>
      </c>
      <c r="S115">
        <v>11.5799</v>
      </c>
      <c r="T115">
        <v>24.529</v>
      </c>
    </row>
    <row r="116" spans="1:20">
      <c r="A116" s="295">
        <v>45211</v>
      </c>
      <c r="B116">
        <v>1.0528</v>
      </c>
      <c r="C116">
        <v>5.3638000000000003</v>
      </c>
      <c r="D116">
        <v>4489.46</v>
      </c>
      <c r="E116">
        <v>387.23</v>
      </c>
      <c r="F116">
        <v>4.5391000000000004</v>
      </c>
      <c r="G116">
        <v>18.933499999999999</v>
      </c>
      <c r="H116">
        <v>29.261099999999999</v>
      </c>
      <c r="I116">
        <v>20.026299999999999</v>
      </c>
      <c r="J116">
        <v>22.726600000000001</v>
      </c>
      <c r="K116">
        <v>1.6674800000000001</v>
      </c>
      <c r="L116">
        <v>1.4413199999999999</v>
      </c>
      <c r="M116">
        <v>0.95638000000000001</v>
      </c>
      <c r="N116">
        <v>7.4569000000000001</v>
      </c>
      <c r="O116">
        <v>0.86475999999999997</v>
      </c>
      <c r="P116">
        <v>157.72</v>
      </c>
      <c r="Q116">
        <v>11.556699999999999</v>
      </c>
      <c r="R116">
        <v>1.7764</v>
      </c>
      <c r="S116">
        <v>11.581200000000001</v>
      </c>
      <c r="T116">
        <v>24.678000000000001</v>
      </c>
    </row>
    <row r="117" spans="1:20">
      <c r="A117" s="295">
        <v>45212</v>
      </c>
      <c r="B117">
        <v>1.0509999999999999</v>
      </c>
      <c r="C117">
        <v>5.3365999999999998</v>
      </c>
      <c r="D117">
        <v>4454.09</v>
      </c>
      <c r="E117">
        <v>388.21</v>
      </c>
      <c r="F117">
        <v>4.5347</v>
      </c>
      <c r="G117">
        <v>19.014299999999999</v>
      </c>
      <c r="H117">
        <v>29.277200000000001</v>
      </c>
      <c r="I117">
        <v>19.968399999999999</v>
      </c>
      <c r="J117">
        <v>22.485099999999999</v>
      </c>
      <c r="K117">
        <v>1.6691800000000001</v>
      </c>
      <c r="L117">
        <v>1.43529</v>
      </c>
      <c r="M117">
        <v>0.94816</v>
      </c>
      <c r="N117">
        <v>7.4580000000000002</v>
      </c>
      <c r="O117">
        <v>0.86529999999999996</v>
      </c>
      <c r="P117">
        <v>157.19999999999999</v>
      </c>
      <c r="Q117">
        <v>11.491899999999999</v>
      </c>
      <c r="R117">
        <v>1.7842</v>
      </c>
      <c r="S117">
        <v>11.5953</v>
      </c>
      <c r="T117">
        <v>24.699000000000002</v>
      </c>
    </row>
    <row r="118" spans="1:20">
      <c r="A118" s="295">
        <v>45215</v>
      </c>
      <c r="B118">
        <v>1.056</v>
      </c>
      <c r="C118">
        <v>5.3228999999999997</v>
      </c>
      <c r="D118">
        <v>4476.34</v>
      </c>
      <c r="E118">
        <v>386.26</v>
      </c>
      <c r="F118">
        <v>4.4519000000000002</v>
      </c>
      <c r="G118">
        <v>18.887499999999999</v>
      </c>
      <c r="H118">
        <v>29.435700000000001</v>
      </c>
      <c r="I118">
        <v>19.8261</v>
      </c>
      <c r="J118">
        <v>22.546199999999999</v>
      </c>
      <c r="K118">
        <v>1.6650100000000001</v>
      </c>
      <c r="L118">
        <v>1.43733</v>
      </c>
      <c r="M118">
        <v>0.95062999999999998</v>
      </c>
      <c r="N118">
        <v>7.4599000000000002</v>
      </c>
      <c r="O118">
        <v>0.86434</v>
      </c>
      <c r="P118">
        <v>157.9</v>
      </c>
      <c r="Q118">
        <v>11.5321</v>
      </c>
      <c r="R118">
        <v>1.7818000000000001</v>
      </c>
      <c r="S118">
        <v>11.529</v>
      </c>
      <c r="T118">
        <v>24.66</v>
      </c>
    </row>
    <row r="119" spans="1:20">
      <c r="A119" s="295">
        <v>45216</v>
      </c>
      <c r="B119">
        <v>1.0577000000000001</v>
      </c>
      <c r="C119">
        <v>5.3289</v>
      </c>
      <c r="D119">
        <v>4436.76</v>
      </c>
      <c r="E119">
        <v>384.38</v>
      </c>
      <c r="F119">
        <v>4.4215</v>
      </c>
      <c r="G119">
        <v>19.056999999999999</v>
      </c>
      <c r="H119">
        <v>29.593399999999999</v>
      </c>
      <c r="I119">
        <v>19.8796</v>
      </c>
      <c r="J119">
        <v>22.754899999999999</v>
      </c>
      <c r="K119">
        <v>1.6617599999999999</v>
      </c>
      <c r="L119">
        <v>1.4436100000000001</v>
      </c>
      <c r="M119">
        <v>0.95216999999999996</v>
      </c>
      <c r="N119">
        <v>7.4606000000000003</v>
      </c>
      <c r="O119">
        <v>0.86817999999999995</v>
      </c>
      <c r="P119">
        <v>158.46</v>
      </c>
      <c r="Q119">
        <v>11.586</v>
      </c>
      <c r="R119">
        <v>1.7938000000000001</v>
      </c>
      <c r="S119">
        <v>11.5397</v>
      </c>
      <c r="T119">
        <v>24.661000000000001</v>
      </c>
    </row>
    <row r="120" spans="1:20">
      <c r="A120" s="295">
        <v>45217</v>
      </c>
      <c r="B120">
        <v>1.0536000000000001</v>
      </c>
      <c r="C120">
        <v>5.3292000000000002</v>
      </c>
      <c r="D120">
        <v>4487.46</v>
      </c>
      <c r="E120">
        <v>384.02</v>
      </c>
      <c r="F120">
        <v>4.4531999999999998</v>
      </c>
      <c r="G120">
        <v>19.2288</v>
      </c>
      <c r="H120">
        <v>29.538</v>
      </c>
      <c r="I120">
        <v>20.023700000000002</v>
      </c>
      <c r="J120">
        <v>22.779900000000001</v>
      </c>
      <c r="K120">
        <v>1.6629700000000001</v>
      </c>
      <c r="L120">
        <v>1.4451499999999999</v>
      </c>
      <c r="M120">
        <v>0.94725999999999999</v>
      </c>
      <c r="N120">
        <v>7.4615999999999998</v>
      </c>
      <c r="O120">
        <v>0.86787999999999998</v>
      </c>
      <c r="P120">
        <v>157.97</v>
      </c>
      <c r="Q120">
        <v>11.649900000000001</v>
      </c>
      <c r="R120">
        <v>1.7996000000000001</v>
      </c>
      <c r="S120">
        <v>11.615399999999999</v>
      </c>
      <c r="T120">
        <v>24.681999999999999</v>
      </c>
    </row>
    <row r="121" spans="1:20">
      <c r="A121" s="295">
        <v>45218</v>
      </c>
      <c r="B121">
        <v>1.0582</v>
      </c>
      <c r="C121">
        <v>5.3587999999999996</v>
      </c>
      <c r="D121">
        <v>4493.59</v>
      </c>
      <c r="E121">
        <v>382.72</v>
      </c>
      <c r="F121">
        <v>4.4530000000000003</v>
      </c>
      <c r="G121">
        <v>19.394100000000002</v>
      </c>
      <c r="H121">
        <v>29.655999999999999</v>
      </c>
      <c r="I121">
        <v>20.1325</v>
      </c>
      <c r="J121">
        <v>22.851800000000001</v>
      </c>
      <c r="K121">
        <v>1.6720999999999999</v>
      </c>
      <c r="L121">
        <v>1.4517199999999999</v>
      </c>
      <c r="M121">
        <v>0.94327000000000005</v>
      </c>
      <c r="N121">
        <v>7.4638999999999998</v>
      </c>
      <c r="O121">
        <v>0.87139</v>
      </c>
      <c r="P121">
        <v>158.52000000000001</v>
      </c>
      <c r="Q121">
        <v>11.644</v>
      </c>
      <c r="R121">
        <v>1.8092999999999999</v>
      </c>
      <c r="S121">
        <v>11.597200000000001</v>
      </c>
      <c r="T121">
        <v>24.634</v>
      </c>
    </row>
    <row r="122" spans="1:20">
      <c r="A122" s="295">
        <v>45219</v>
      </c>
      <c r="B122">
        <v>1.0593999999999999</v>
      </c>
      <c r="C122">
        <v>5.3339999999999996</v>
      </c>
      <c r="D122">
        <v>4477.8999999999996</v>
      </c>
      <c r="E122">
        <v>382.04</v>
      </c>
      <c r="F122">
        <v>4.4593999999999996</v>
      </c>
      <c r="G122">
        <v>19.318899999999999</v>
      </c>
      <c r="H122">
        <v>29.674800000000001</v>
      </c>
      <c r="I122">
        <v>20.179400000000001</v>
      </c>
      <c r="J122">
        <v>22.951699999999999</v>
      </c>
      <c r="K122">
        <v>1.6777299999999999</v>
      </c>
      <c r="L122">
        <v>1.4530099999999999</v>
      </c>
      <c r="M122">
        <v>0.94499999999999995</v>
      </c>
      <c r="N122">
        <v>7.4615</v>
      </c>
      <c r="O122">
        <v>0.87102000000000002</v>
      </c>
      <c r="P122">
        <v>158.77000000000001</v>
      </c>
      <c r="Q122">
        <v>11.7235</v>
      </c>
      <c r="R122">
        <v>1.8174999999999999</v>
      </c>
      <c r="S122">
        <v>11.6271</v>
      </c>
      <c r="T122">
        <v>24.602</v>
      </c>
    </row>
    <row r="123" spans="1:20">
      <c r="A123" s="295">
        <v>45222</v>
      </c>
      <c r="B123">
        <v>1.0669999999999999</v>
      </c>
      <c r="C123">
        <v>5.3478000000000003</v>
      </c>
      <c r="D123">
        <v>4514.1099999999997</v>
      </c>
      <c r="E123">
        <v>381.71</v>
      </c>
      <c r="F123">
        <v>4.4596</v>
      </c>
      <c r="G123">
        <v>19.3597</v>
      </c>
      <c r="H123">
        <v>29.971599999999999</v>
      </c>
      <c r="I123">
        <v>20.2318</v>
      </c>
      <c r="J123">
        <v>23.180399999999999</v>
      </c>
      <c r="K123">
        <v>1.68367</v>
      </c>
      <c r="L123">
        <v>1.4607699999999999</v>
      </c>
      <c r="M123">
        <v>0.95077</v>
      </c>
      <c r="N123">
        <v>7.4630999999999998</v>
      </c>
      <c r="O123">
        <v>0.87104999999999999</v>
      </c>
      <c r="P123">
        <v>159.74</v>
      </c>
      <c r="Q123">
        <v>11.8218</v>
      </c>
      <c r="R123">
        <v>1.8252999999999999</v>
      </c>
      <c r="S123">
        <v>11.7111</v>
      </c>
      <c r="T123">
        <v>24.614999999999998</v>
      </c>
    </row>
    <row r="124" spans="1:20">
      <c r="A124" s="295">
        <v>45223</v>
      </c>
      <c r="B124">
        <v>1.0589999999999999</v>
      </c>
      <c r="C124">
        <v>5.2877999999999998</v>
      </c>
      <c r="D124">
        <v>4464.75</v>
      </c>
      <c r="E124">
        <v>383.24</v>
      </c>
      <c r="F124">
        <v>4.4638999999999998</v>
      </c>
      <c r="G124">
        <v>19.330100000000002</v>
      </c>
      <c r="H124">
        <v>29.791899999999998</v>
      </c>
      <c r="I124">
        <v>20.1676</v>
      </c>
      <c r="J124">
        <v>23.097899999999999</v>
      </c>
      <c r="K124">
        <v>1.66635</v>
      </c>
      <c r="L124">
        <v>1.45512</v>
      </c>
      <c r="M124">
        <v>0.94599</v>
      </c>
      <c r="N124">
        <v>7.4640000000000004</v>
      </c>
      <c r="O124">
        <v>0.87089000000000005</v>
      </c>
      <c r="P124">
        <v>158.77000000000001</v>
      </c>
      <c r="Q124">
        <v>11.8271</v>
      </c>
      <c r="R124">
        <v>1.8121</v>
      </c>
      <c r="S124">
        <v>11.7782</v>
      </c>
      <c r="T124">
        <v>24.603000000000002</v>
      </c>
    </row>
    <row r="125" spans="1:20">
      <c r="A125" s="295">
        <v>45224</v>
      </c>
      <c r="B125">
        <v>1.0566</v>
      </c>
      <c r="C125">
        <v>5.2786</v>
      </c>
      <c r="D125">
        <v>4444.67</v>
      </c>
      <c r="E125">
        <v>384.61</v>
      </c>
      <c r="F125">
        <v>4.4748999999999999</v>
      </c>
      <c r="G125">
        <v>19.366299999999999</v>
      </c>
      <c r="H125">
        <v>29.735399999999998</v>
      </c>
      <c r="I125">
        <v>20.2163</v>
      </c>
      <c r="J125">
        <v>23.052900000000001</v>
      </c>
      <c r="K125">
        <v>1.6749000000000001</v>
      </c>
      <c r="L125">
        <v>1.4578100000000001</v>
      </c>
      <c r="M125">
        <v>0.94760999999999995</v>
      </c>
      <c r="N125">
        <v>7.4633000000000003</v>
      </c>
      <c r="O125">
        <v>0.87243000000000004</v>
      </c>
      <c r="P125">
        <v>158.75</v>
      </c>
      <c r="Q125">
        <v>11.833</v>
      </c>
      <c r="R125">
        <v>1.8211999999999999</v>
      </c>
      <c r="S125">
        <v>11.779400000000001</v>
      </c>
      <c r="T125">
        <v>24.7</v>
      </c>
    </row>
    <row r="126" spans="1:20">
      <c r="A126" s="295">
        <v>45225</v>
      </c>
      <c r="B126">
        <v>1.0563</v>
      </c>
      <c r="C126">
        <v>5.2690999999999999</v>
      </c>
      <c r="D126">
        <v>4354.67</v>
      </c>
      <c r="E126">
        <v>382.81</v>
      </c>
      <c r="F126">
        <v>4.4512999999999998</v>
      </c>
      <c r="G126">
        <v>19.173300000000001</v>
      </c>
      <c r="H126">
        <v>29.7989</v>
      </c>
      <c r="I126">
        <v>20.030999999999999</v>
      </c>
      <c r="J126">
        <v>23.1785</v>
      </c>
      <c r="K126">
        <v>1.67083</v>
      </c>
      <c r="L126">
        <v>1.4608399999999999</v>
      </c>
      <c r="M126">
        <v>0.94940999999999998</v>
      </c>
      <c r="N126">
        <v>7.4634</v>
      </c>
      <c r="O126">
        <v>0.87089000000000005</v>
      </c>
      <c r="P126">
        <v>158.86000000000001</v>
      </c>
      <c r="Q126">
        <v>11.835800000000001</v>
      </c>
      <c r="R126">
        <v>1.8147</v>
      </c>
      <c r="S126">
        <v>11.795199999999999</v>
      </c>
      <c r="T126">
        <v>24.655000000000001</v>
      </c>
    </row>
    <row r="127" spans="1:20">
      <c r="A127" s="295">
        <v>45226</v>
      </c>
      <c r="B127">
        <v>1.0565</v>
      </c>
      <c r="C127">
        <v>5.2980999999999998</v>
      </c>
      <c r="D127">
        <v>4339.83</v>
      </c>
      <c r="E127">
        <v>383.57</v>
      </c>
      <c r="F127">
        <v>4.4634</v>
      </c>
      <c r="G127">
        <v>19.141999999999999</v>
      </c>
      <c r="H127">
        <v>29.807099999999998</v>
      </c>
      <c r="I127">
        <v>19.913399999999999</v>
      </c>
      <c r="J127">
        <v>23.221299999999999</v>
      </c>
      <c r="K127">
        <v>1.6676800000000001</v>
      </c>
      <c r="L127">
        <v>1.4654400000000001</v>
      </c>
      <c r="M127">
        <v>0.95367000000000002</v>
      </c>
      <c r="N127">
        <v>7.4638</v>
      </c>
      <c r="O127">
        <v>0.87156</v>
      </c>
      <c r="P127">
        <v>158.13</v>
      </c>
      <c r="Q127">
        <v>11.810700000000001</v>
      </c>
      <c r="R127">
        <v>1.8173999999999999</v>
      </c>
      <c r="S127">
        <v>11.7746</v>
      </c>
      <c r="T127">
        <v>24.635999999999999</v>
      </c>
    </row>
    <row r="128" spans="1:20">
      <c r="A128" s="295">
        <v>45229</v>
      </c>
      <c r="B128">
        <v>1.0615000000000001</v>
      </c>
      <c r="C128">
        <v>5.3544999999999998</v>
      </c>
      <c r="D128">
        <v>4317.6000000000004</v>
      </c>
      <c r="E128">
        <v>382.96</v>
      </c>
      <c r="F128">
        <v>4.4488000000000003</v>
      </c>
      <c r="G128">
        <v>19.160499999999999</v>
      </c>
      <c r="H128">
        <v>30.023299999999999</v>
      </c>
      <c r="I128">
        <v>20.017700000000001</v>
      </c>
      <c r="J128">
        <v>23.357199999999999</v>
      </c>
      <c r="K128">
        <v>1.6652899999999999</v>
      </c>
      <c r="L128">
        <v>1.46773</v>
      </c>
      <c r="M128">
        <v>0.95750999999999997</v>
      </c>
      <c r="N128">
        <v>7.4648000000000003</v>
      </c>
      <c r="O128">
        <v>0.87234</v>
      </c>
      <c r="P128">
        <v>158.25</v>
      </c>
      <c r="Q128">
        <v>11.8286</v>
      </c>
      <c r="R128">
        <v>1.8166</v>
      </c>
      <c r="S128">
        <v>11.8315</v>
      </c>
      <c r="T128">
        <v>24.55</v>
      </c>
    </row>
    <row r="129" spans="1:20">
      <c r="A129" s="295">
        <v>45230</v>
      </c>
      <c r="B129">
        <v>1.0575000000000001</v>
      </c>
      <c r="C129">
        <v>5.3273999999999999</v>
      </c>
      <c r="D129">
        <v>4359.04</v>
      </c>
      <c r="E129">
        <v>382.6</v>
      </c>
      <c r="F129">
        <v>4.4528999999999996</v>
      </c>
      <c r="G129">
        <v>19.0869</v>
      </c>
      <c r="H129">
        <v>29.953499999999998</v>
      </c>
      <c r="I129">
        <v>19.717199999999998</v>
      </c>
      <c r="J129">
        <v>23.345700000000001</v>
      </c>
      <c r="K129">
        <v>1.6687799999999999</v>
      </c>
      <c r="L129">
        <v>1.4672499999999999</v>
      </c>
      <c r="M129">
        <v>0.96279999999999999</v>
      </c>
      <c r="N129">
        <v>7.4635999999999996</v>
      </c>
      <c r="O129">
        <v>0.87026999999999999</v>
      </c>
      <c r="P129">
        <v>160.41</v>
      </c>
      <c r="Q129">
        <v>11.8226</v>
      </c>
      <c r="R129">
        <v>1.8154999999999999</v>
      </c>
      <c r="S129">
        <v>11.8207</v>
      </c>
      <c r="T129">
        <v>24.571000000000002</v>
      </c>
    </row>
    <row r="130" spans="1:20">
      <c r="A130" s="295">
        <v>45231</v>
      </c>
      <c r="B130">
        <v>1.0569999999999999</v>
      </c>
      <c r="C130">
        <v>5.2389999999999999</v>
      </c>
      <c r="D130">
        <v>4327.88</v>
      </c>
      <c r="E130">
        <v>383.35</v>
      </c>
      <c r="F130">
        <v>4.4676</v>
      </c>
      <c r="G130">
        <v>18.784199999999998</v>
      </c>
      <c r="H130">
        <v>29.970500000000001</v>
      </c>
      <c r="I130">
        <v>19.569500000000001</v>
      </c>
      <c r="J130">
        <v>23.3262</v>
      </c>
      <c r="K130">
        <v>1.6532500000000001</v>
      </c>
      <c r="L130">
        <v>1.46458</v>
      </c>
      <c r="M130">
        <v>0.95955999999999997</v>
      </c>
      <c r="N130">
        <v>7.4644000000000004</v>
      </c>
      <c r="O130">
        <v>0.86982999999999999</v>
      </c>
      <c r="P130">
        <v>159.58000000000001</v>
      </c>
      <c r="Q130">
        <v>11.822800000000001</v>
      </c>
      <c r="R130">
        <v>1.8083</v>
      </c>
      <c r="S130">
        <v>11.8201</v>
      </c>
      <c r="T130">
        <v>24.664000000000001</v>
      </c>
    </row>
    <row r="131" spans="1:20">
      <c r="A131" s="295">
        <v>45232</v>
      </c>
      <c r="B131">
        <v>1.0622</v>
      </c>
      <c r="C131">
        <v>5.2389999999999999</v>
      </c>
      <c r="D131">
        <v>4297.33</v>
      </c>
      <c r="E131">
        <v>381.99</v>
      </c>
      <c r="F131">
        <v>4.4457000000000004</v>
      </c>
      <c r="G131">
        <v>18.604199999999999</v>
      </c>
      <c r="H131">
        <v>30.163499999999999</v>
      </c>
      <c r="I131">
        <v>19.563500000000001</v>
      </c>
      <c r="J131">
        <v>23.6036</v>
      </c>
      <c r="K131">
        <v>1.6508700000000001</v>
      </c>
      <c r="L131">
        <v>1.45922</v>
      </c>
      <c r="M131">
        <v>0.96231</v>
      </c>
      <c r="N131">
        <v>7.4637000000000002</v>
      </c>
      <c r="O131">
        <v>0.87044999999999995</v>
      </c>
      <c r="P131">
        <v>159.81</v>
      </c>
      <c r="Q131">
        <v>11.8498</v>
      </c>
      <c r="R131">
        <v>1.8007</v>
      </c>
      <c r="S131">
        <v>11.803000000000001</v>
      </c>
      <c r="T131">
        <v>24.456</v>
      </c>
    </row>
    <row r="132" spans="1:20">
      <c r="A132" s="295">
        <v>45233</v>
      </c>
      <c r="B132">
        <v>1.0730999999999999</v>
      </c>
      <c r="C132">
        <v>5.2606999999999999</v>
      </c>
      <c r="D132">
        <v>4269.1499999999996</v>
      </c>
      <c r="E132">
        <v>379.7</v>
      </c>
      <c r="F132">
        <v>4.4512</v>
      </c>
      <c r="G132">
        <v>18.73</v>
      </c>
      <c r="H132">
        <v>30.479900000000001</v>
      </c>
      <c r="I132">
        <v>19.555399999999999</v>
      </c>
      <c r="J132">
        <v>23.891100000000002</v>
      </c>
      <c r="K132">
        <v>1.6476999999999999</v>
      </c>
      <c r="L132">
        <v>1.4653700000000001</v>
      </c>
      <c r="M132">
        <v>0.96452000000000004</v>
      </c>
      <c r="N132">
        <v>7.4611000000000001</v>
      </c>
      <c r="O132">
        <v>0.86660999999999999</v>
      </c>
      <c r="P132">
        <v>160.24</v>
      </c>
      <c r="Q132">
        <v>11.849500000000001</v>
      </c>
      <c r="R132">
        <v>1.7885</v>
      </c>
      <c r="S132">
        <v>11.685499999999999</v>
      </c>
      <c r="T132">
        <v>24.41</v>
      </c>
    </row>
    <row r="133" spans="1:20">
      <c r="A133" s="295">
        <v>45236</v>
      </c>
      <c r="B133">
        <v>1.0718000000000001</v>
      </c>
      <c r="C133">
        <v>5.2396000000000003</v>
      </c>
      <c r="D133">
        <v>4273.7</v>
      </c>
      <c r="E133">
        <v>379.37</v>
      </c>
      <c r="F133">
        <v>4.4554999999999998</v>
      </c>
      <c r="G133">
        <v>18.807300000000001</v>
      </c>
      <c r="H133">
        <v>30.491800000000001</v>
      </c>
      <c r="I133">
        <v>19.605599999999999</v>
      </c>
      <c r="J133">
        <v>24.079599999999999</v>
      </c>
      <c r="K133">
        <v>1.65161</v>
      </c>
      <c r="L133">
        <v>1.46821</v>
      </c>
      <c r="M133">
        <v>0.96392</v>
      </c>
      <c r="N133">
        <v>7.4581999999999997</v>
      </c>
      <c r="O133">
        <v>0.86821000000000004</v>
      </c>
      <c r="P133">
        <v>160.84</v>
      </c>
      <c r="Q133">
        <v>11.854900000000001</v>
      </c>
      <c r="R133">
        <v>1.7969999999999999</v>
      </c>
      <c r="S133">
        <v>11.6996</v>
      </c>
      <c r="T133">
        <v>24.553000000000001</v>
      </c>
    </row>
    <row r="134" spans="1:20">
      <c r="A134" s="295">
        <v>45237</v>
      </c>
      <c r="B134">
        <v>1.07</v>
      </c>
      <c r="C134">
        <v>5.218</v>
      </c>
      <c r="D134">
        <v>4284.43</v>
      </c>
      <c r="E134">
        <v>378.19</v>
      </c>
      <c r="F134">
        <v>4.4569000000000001</v>
      </c>
      <c r="G134">
        <v>18.6999</v>
      </c>
      <c r="H134">
        <v>30.503799999999998</v>
      </c>
      <c r="I134">
        <v>19.6188</v>
      </c>
      <c r="J134">
        <v>24.1296</v>
      </c>
      <c r="K134">
        <v>1.6624399999999999</v>
      </c>
      <c r="L134">
        <v>1.4731099999999999</v>
      </c>
      <c r="M134">
        <v>0.96306000000000003</v>
      </c>
      <c r="N134">
        <v>7.4584000000000001</v>
      </c>
      <c r="O134">
        <v>0.86990000000000001</v>
      </c>
      <c r="P134">
        <v>160.9</v>
      </c>
      <c r="Q134">
        <v>11.9747</v>
      </c>
      <c r="R134">
        <v>1.8027</v>
      </c>
      <c r="S134">
        <v>11.6892</v>
      </c>
      <c r="T134">
        <v>24.619</v>
      </c>
    </row>
    <row r="135" spans="1:20">
      <c r="A135" s="295">
        <v>45238</v>
      </c>
      <c r="B135">
        <v>1.0709</v>
      </c>
      <c r="C135">
        <v>5.2582000000000004</v>
      </c>
      <c r="D135">
        <v>4376.79</v>
      </c>
      <c r="E135">
        <v>378.77</v>
      </c>
      <c r="F135">
        <v>4.4443000000000001</v>
      </c>
      <c r="G135">
        <v>18.779900000000001</v>
      </c>
      <c r="H135">
        <v>30.520399999999999</v>
      </c>
      <c r="I135">
        <v>19.783200000000001</v>
      </c>
      <c r="J135">
        <v>24.238900000000001</v>
      </c>
      <c r="K135">
        <v>1.67282</v>
      </c>
      <c r="L135">
        <v>1.47709</v>
      </c>
      <c r="M135">
        <v>0.96311000000000002</v>
      </c>
      <c r="N135">
        <v>7.4577999999999998</v>
      </c>
      <c r="O135">
        <v>0.87172000000000005</v>
      </c>
      <c r="P135">
        <v>161.69</v>
      </c>
      <c r="Q135">
        <v>11.966900000000001</v>
      </c>
      <c r="R135">
        <v>1.8118000000000001</v>
      </c>
      <c r="S135">
        <v>11.669</v>
      </c>
      <c r="T135">
        <v>24.623999999999999</v>
      </c>
    </row>
    <row r="136" spans="1:20">
      <c r="A136" s="295">
        <v>45239</v>
      </c>
      <c r="B136">
        <v>1.0668</v>
      </c>
      <c r="C136">
        <v>5.2672999999999996</v>
      </c>
      <c r="D136">
        <v>4300.3999999999996</v>
      </c>
      <c r="E136">
        <v>379.75</v>
      </c>
      <c r="F136">
        <v>4.4382999999999999</v>
      </c>
      <c r="G136">
        <v>19.0032</v>
      </c>
      <c r="H136">
        <v>30.446999999999999</v>
      </c>
      <c r="I136">
        <v>19.909500000000001</v>
      </c>
      <c r="J136">
        <v>24.341899999999999</v>
      </c>
      <c r="K136">
        <v>1.6755800000000001</v>
      </c>
      <c r="L136">
        <v>1.47296</v>
      </c>
      <c r="M136">
        <v>0.96326999999999996</v>
      </c>
      <c r="N136">
        <v>7.4579000000000004</v>
      </c>
      <c r="O136">
        <v>0.87275000000000003</v>
      </c>
      <c r="P136">
        <v>161.46</v>
      </c>
      <c r="Q136">
        <v>11.9687</v>
      </c>
      <c r="R136">
        <v>1.8101</v>
      </c>
      <c r="S136">
        <v>11.6562</v>
      </c>
      <c r="T136">
        <v>24.547999999999998</v>
      </c>
    </row>
    <row r="137" spans="1:20">
      <c r="A137" s="295">
        <v>45240</v>
      </c>
      <c r="B137">
        <v>1.0686</v>
      </c>
      <c r="C137">
        <v>5.2458</v>
      </c>
      <c r="D137">
        <v>4309.87</v>
      </c>
      <c r="E137">
        <v>377.25</v>
      </c>
      <c r="F137">
        <v>4.4302999999999999</v>
      </c>
      <c r="G137">
        <v>18.868099999999998</v>
      </c>
      <c r="H137">
        <v>30.528600000000001</v>
      </c>
      <c r="I137">
        <v>20.018999999999998</v>
      </c>
      <c r="J137">
        <v>24.516999999999999</v>
      </c>
      <c r="K137">
        <v>1.6796899999999999</v>
      </c>
      <c r="L137">
        <v>1.4744600000000001</v>
      </c>
      <c r="M137">
        <v>0.96418000000000004</v>
      </c>
      <c r="N137">
        <v>7.4570999999999996</v>
      </c>
      <c r="O137">
        <v>0.87385999999999997</v>
      </c>
      <c r="P137">
        <v>161.93</v>
      </c>
      <c r="Q137">
        <v>11.8743</v>
      </c>
      <c r="R137">
        <v>1.8132999999999999</v>
      </c>
      <c r="S137">
        <v>11.645200000000001</v>
      </c>
      <c r="T137">
        <v>24.555</v>
      </c>
    </row>
    <row r="138" spans="1:20">
      <c r="A138" s="295">
        <v>45243</v>
      </c>
      <c r="B138">
        <v>1.0698000000000001</v>
      </c>
      <c r="C138">
        <v>5.2548000000000004</v>
      </c>
      <c r="D138">
        <v>4305</v>
      </c>
      <c r="E138">
        <v>377.3</v>
      </c>
      <c r="F138">
        <v>4.4297000000000004</v>
      </c>
      <c r="G138">
        <v>18.838899999999999</v>
      </c>
      <c r="H138">
        <v>30.630700000000001</v>
      </c>
      <c r="I138">
        <v>20.029599999999999</v>
      </c>
      <c r="J138">
        <v>24.641999999999999</v>
      </c>
      <c r="K138">
        <v>1.67763</v>
      </c>
      <c r="L138">
        <v>1.47695</v>
      </c>
      <c r="M138">
        <v>0.96465000000000001</v>
      </c>
      <c r="N138">
        <v>7.4585999999999997</v>
      </c>
      <c r="O138">
        <v>0.87124999999999997</v>
      </c>
      <c r="P138">
        <v>162.31</v>
      </c>
      <c r="Q138">
        <v>11.8597</v>
      </c>
      <c r="R138">
        <v>1.8204</v>
      </c>
      <c r="S138">
        <v>11.600300000000001</v>
      </c>
      <c r="T138">
        <v>24.591999999999999</v>
      </c>
    </row>
    <row r="139" spans="1:20">
      <c r="A139" s="295">
        <v>45244</v>
      </c>
      <c r="B139">
        <v>1.0879000000000001</v>
      </c>
      <c r="C139">
        <v>5.2933000000000003</v>
      </c>
      <c r="D139">
        <v>4314.33</v>
      </c>
      <c r="E139">
        <v>376.06</v>
      </c>
      <c r="F139">
        <v>4.3986000000000001</v>
      </c>
      <c r="G139">
        <v>18.869499999999999</v>
      </c>
      <c r="H139">
        <v>31.1647</v>
      </c>
      <c r="I139">
        <v>19.828600000000002</v>
      </c>
      <c r="J139">
        <v>25.136700000000001</v>
      </c>
      <c r="K139">
        <v>1.6717900000000001</v>
      </c>
      <c r="L139">
        <v>1.48967</v>
      </c>
      <c r="M139">
        <v>0.96725000000000005</v>
      </c>
      <c r="N139">
        <v>7.4592999999999998</v>
      </c>
      <c r="O139">
        <v>0.87036999999999998</v>
      </c>
      <c r="P139">
        <v>163.6</v>
      </c>
      <c r="Q139">
        <v>11.8346</v>
      </c>
      <c r="R139">
        <v>1.8107</v>
      </c>
      <c r="S139">
        <v>11.5227</v>
      </c>
      <c r="T139">
        <v>24.462</v>
      </c>
    </row>
    <row r="140" spans="1:20">
      <c r="A140" s="295">
        <v>45245</v>
      </c>
      <c r="B140">
        <v>1.0848</v>
      </c>
      <c r="C140">
        <v>5.2933000000000003</v>
      </c>
      <c r="D140">
        <v>4365.6499999999996</v>
      </c>
      <c r="E140">
        <v>376.52</v>
      </c>
      <c r="F140">
        <v>4.3921999999999999</v>
      </c>
      <c r="G140">
        <v>18.761099999999999</v>
      </c>
      <c r="H140">
        <v>31.121200000000002</v>
      </c>
      <c r="I140">
        <v>19.7227</v>
      </c>
      <c r="J140">
        <v>25.004999999999999</v>
      </c>
      <c r="K140">
        <v>1.66665</v>
      </c>
      <c r="L140">
        <v>1.4841899999999999</v>
      </c>
      <c r="M140">
        <v>0.96323000000000003</v>
      </c>
      <c r="N140">
        <v>7.4595000000000002</v>
      </c>
      <c r="O140">
        <v>0.87361999999999995</v>
      </c>
      <c r="P140">
        <v>164.2</v>
      </c>
      <c r="Q140">
        <v>11.736499999999999</v>
      </c>
      <c r="R140">
        <v>1.8009999999999999</v>
      </c>
      <c r="S140">
        <v>11.448499999999999</v>
      </c>
      <c r="T140">
        <v>24.466000000000001</v>
      </c>
    </row>
    <row r="141" spans="1:20">
      <c r="A141" s="295">
        <v>45246</v>
      </c>
      <c r="B141">
        <v>1.0851999999999999</v>
      </c>
      <c r="C141">
        <v>5.2808000000000002</v>
      </c>
      <c r="D141">
        <v>4440.3</v>
      </c>
      <c r="E141">
        <v>376.84</v>
      </c>
      <c r="F141">
        <v>4.3733000000000004</v>
      </c>
      <c r="G141">
        <v>18.697399999999998</v>
      </c>
      <c r="H141">
        <v>31.119900000000001</v>
      </c>
      <c r="I141">
        <v>19.940999999999999</v>
      </c>
      <c r="J141">
        <v>25.108799999999999</v>
      </c>
      <c r="K141">
        <v>1.6773400000000001</v>
      </c>
      <c r="L141">
        <v>1.4926900000000001</v>
      </c>
      <c r="M141">
        <v>0.96440999999999999</v>
      </c>
      <c r="N141">
        <v>7.4577999999999998</v>
      </c>
      <c r="O141">
        <v>0.87417999999999996</v>
      </c>
      <c r="P141">
        <v>163.57</v>
      </c>
      <c r="Q141">
        <v>11.8721</v>
      </c>
      <c r="R141">
        <v>1.8176000000000001</v>
      </c>
      <c r="S141">
        <v>11.4923</v>
      </c>
      <c r="T141">
        <v>24.463000000000001</v>
      </c>
    </row>
    <row r="142" spans="1:20">
      <c r="A142" s="295">
        <v>45247</v>
      </c>
      <c r="B142">
        <v>1.0914999999999999</v>
      </c>
      <c r="C142">
        <v>5.3555999999999999</v>
      </c>
      <c r="D142">
        <v>4457.29</v>
      </c>
      <c r="E142">
        <v>379.12</v>
      </c>
      <c r="F142">
        <v>4.3887999999999998</v>
      </c>
      <c r="G142">
        <v>18.7681</v>
      </c>
      <c r="H142">
        <v>31.3398</v>
      </c>
      <c r="I142">
        <v>20.0337</v>
      </c>
      <c r="J142">
        <v>25.3264</v>
      </c>
      <c r="K142">
        <v>1.67523</v>
      </c>
      <c r="L142">
        <v>1.49716</v>
      </c>
      <c r="M142">
        <v>0.96633000000000002</v>
      </c>
      <c r="N142">
        <v>7.4570999999999996</v>
      </c>
      <c r="O142">
        <v>0.87583</v>
      </c>
      <c r="P142">
        <v>163.27000000000001</v>
      </c>
      <c r="Q142">
        <v>11.795199999999999</v>
      </c>
      <c r="R142">
        <v>1.8217000000000001</v>
      </c>
      <c r="S142">
        <v>11.480499999999999</v>
      </c>
      <c r="T142">
        <v>24.492999999999999</v>
      </c>
    </row>
    <row r="143" spans="1:20">
      <c r="A143" s="295">
        <v>45250</v>
      </c>
      <c r="B143">
        <v>1.0940000000000001</v>
      </c>
      <c r="C143">
        <v>5.3118999999999996</v>
      </c>
      <c r="D143">
        <v>4413.74</v>
      </c>
      <c r="E143">
        <v>379.88</v>
      </c>
      <c r="F143">
        <v>4.3501000000000003</v>
      </c>
      <c r="G143">
        <v>18.7286</v>
      </c>
      <c r="H143">
        <v>31.4878</v>
      </c>
      <c r="I143">
        <v>20.0474</v>
      </c>
      <c r="J143">
        <v>25.51</v>
      </c>
      <c r="K143">
        <v>1.6686000000000001</v>
      </c>
      <c r="L143">
        <v>1.50152</v>
      </c>
      <c r="M143">
        <v>0.96821999999999997</v>
      </c>
      <c r="N143">
        <v>7.4561000000000002</v>
      </c>
      <c r="O143">
        <v>0.87487999999999999</v>
      </c>
      <c r="P143">
        <v>162.32</v>
      </c>
      <c r="Q143">
        <v>11.709899999999999</v>
      </c>
      <c r="R143">
        <v>1.8123</v>
      </c>
      <c r="S143">
        <v>11.4316</v>
      </c>
      <c r="T143">
        <v>24.510999999999999</v>
      </c>
    </row>
    <row r="144" spans="1:20">
      <c r="A144" s="295">
        <v>45251</v>
      </c>
      <c r="B144">
        <v>1.0911</v>
      </c>
      <c r="C144">
        <v>5.3463000000000003</v>
      </c>
      <c r="D144">
        <v>4449.93</v>
      </c>
      <c r="E144">
        <v>381.05</v>
      </c>
      <c r="F144">
        <v>4.3726000000000003</v>
      </c>
      <c r="G144">
        <v>18.761900000000001</v>
      </c>
      <c r="H144">
        <v>31.446000000000002</v>
      </c>
      <c r="I144">
        <v>20.335000000000001</v>
      </c>
      <c r="J144">
        <v>25.519100000000002</v>
      </c>
      <c r="K144">
        <v>1.6642600000000001</v>
      </c>
      <c r="L144">
        <v>1.4948699999999999</v>
      </c>
      <c r="M144">
        <v>0.96414</v>
      </c>
      <c r="N144">
        <v>7.4550999999999998</v>
      </c>
      <c r="O144">
        <v>0.87019999999999997</v>
      </c>
      <c r="P144">
        <v>161.91</v>
      </c>
      <c r="Q144">
        <v>11.653</v>
      </c>
      <c r="R144">
        <v>1.8038000000000001</v>
      </c>
      <c r="S144">
        <v>11.419700000000001</v>
      </c>
      <c r="T144">
        <v>24.527999999999999</v>
      </c>
    </row>
    <row r="145" spans="1:20">
      <c r="A145" s="295">
        <v>45252</v>
      </c>
      <c r="B145">
        <v>1.0888</v>
      </c>
      <c r="C145">
        <v>5.3437000000000001</v>
      </c>
      <c r="D145">
        <v>4429.68</v>
      </c>
      <c r="E145">
        <v>381.09</v>
      </c>
      <c r="F145">
        <v>4.3658000000000001</v>
      </c>
      <c r="G145">
        <v>18.732500000000002</v>
      </c>
      <c r="H145">
        <v>31.4114</v>
      </c>
      <c r="I145">
        <v>20.563099999999999</v>
      </c>
      <c r="J145">
        <v>25.4757</v>
      </c>
      <c r="K145">
        <v>1.66432</v>
      </c>
      <c r="L145">
        <v>1.4903599999999999</v>
      </c>
      <c r="M145">
        <v>0.96240000000000003</v>
      </c>
      <c r="N145">
        <v>7.4547999999999996</v>
      </c>
      <c r="O145">
        <v>0.87148000000000003</v>
      </c>
      <c r="P145">
        <v>162.84</v>
      </c>
      <c r="Q145">
        <v>11.710599999999999</v>
      </c>
      <c r="R145">
        <v>1.8083</v>
      </c>
      <c r="S145">
        <v>11.4072</v>
      </c>
      <c r="T145">
        <v>24.452999999999999</v>
      </c>
    </row>
    <row r="146" spans="1:20">
      <c r="A146" s="295">
        <v>45253</v>
      </c>
      <c r="B146">
        <v>1.0905</v>
      </c>
      <c r="C146">
        <v>5.3491999999999997</v>
      </c>
      <c r="D146">
        <v>4436.74</v>
      </c>
      <c r="E146">
        <v>379.57</v>
      </c>
      <c r="F146">
        <v>4.3663999999999996</v>
      </c>
      <c r="G146">
        <v>18.742699999999999</v>
      </c>
      <c r="H146">
        <v>31.494399999999999</v>
      </c>
      <c r="I146">
        <v>20.52</v>
      </c>
      <c r="J146">
        <v>25.574200000000001</v>
      </c>
      <c r="K146">
        <v>1.6631199999999999</v>
      </c>
      <c r="L146">
        <v>1.4936400000000001</v>
      </c>
      <c r="M146">
        <v>0.96431</v>
      </c>
      <c r="N146">
        <v>7.4557000000000002</v>
      </c>
      <c r="O146">
        <v>0.87007000000000001</v>
      </c>
      <c r="P146">
        <v>163.11000000000001</v>
      </c>
      <c r="Q146">
        <v>11.742800000000001</v>
      </c>
      <c r="R146">
        <v>1.8029999999999999</v>
      </c>
      <c r="S146">
        <v>11.4391</v>
      </c>
      <c r="T146">
        <v>24.422000000000001</v>
      </c>
    </row>
    <row r="147" spans="1:20">
      <c r="A147" s="295">
        <v>45254</v>
      </c>
      <c r="B147">
        <v>1.0939000000000001</v>
      </c>
      <c r="C147">
        <v>5.3653000000000004</v>
      </c>
      <c r="D147">
        <v>4419.2700000000004</v>
      </c>
      <c r="E147">
        <v>380.58</v>
      </c>
      <c r="F147">
        <v>4.37</v>
      </c>
      <c r="G147">
        <v>18.721</v>
      </c>
      <c r="H147">
        <v>31.598700000000001</v>
      </c>
      <c r="I147">
        <v>20.5397</v>
      </c>
      <c r="J147">
        <v>25.798200000000001</v>
      </c>
      <c r="K147">
        <v>1.6610100000000001</v>
      </c>
      <c r="L147">
        <v>1.49061</v>
      </c>
      <c r="M147">
        <v>0.96574000000000004</v>
      </c>
      <c r="N147">
        <v>7.4549000000000003</v>
      </c>
      <c r="O147">
        <v>0.86778999999999995</v>
      </c>
      <c r="P147">
        <v>163.47</v>
      </c>
      <c r="Q147">
        <v>11.7309</v>
      </c>
      <c r="R147">
        <v>1.7998000000000001</v>
      </c>
      <c r="S147">
        <v>11.4345</v>
      </c>
      <c r="T147">
        <v>24.39</v>
      </c>
    </row>
    <row r="148" spans="1:20">
      <c r="A148" s="397">
        <v>45257</v>
      </c>
      <c r="B148" s="278">
        <v>1.0939000000000001</v>
      </c>
      <c r="C148" s="278">
        <v>5.3653000000000004</v>
      </c>
      <c r="D148" s="278">
        <v>4419.2700000000004</v>
      </c>
      <c r="E148" s="278">
        <v>380.23</v>
      </c>
      <c r="F148" s="278">
        <v>4.3669000000000002</v>
      </c>
      <c r="G148" s="278">
        <v>18.7254</v>
      </c>
      <c r="H148" s="278">
        <v>31.6038</v>
      </c>
      <c r="I148" s="278">
        <v>20.5639</v>
      </c>
      <c r="J148" s="278">
        <v>25.797000000000001</v>
      </c>
      <c r="K148" s="278">
        <v>1.6621699999999999</v>
      </c>
      <c r="L148" s="278">
        <v>1.4910300000000001</v>
      </c>
      <c r="M148" s="278">
        <v>0.96514999999999995</v>
      </c>
      <c r="N148" s="278">
        <v>7.4553000000000003</v>
      </c>
      <c r="O148" s="278">
        <v>0.86821000000000004</v>
      </c>
      <c r="P148" s="278">
        <v>163.63</v>
      </c>
      <c r="Q148" s="278">
        <v>11.713699999999999</v>
      </c>
      <c r="R148" s="278">
        <v>1.7996000000000001</v>
      </c>
      <c r="S148" s="278">
        <v>11.446999999999999</v>
      </c>
      <c r="T148" s="278">
        <v>24.398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8"/>
  <sheetViews>
    <sheetView workbookViewId="0">
      <pane xSplit="1" ySplit="1" topLeftCell="B126" activePane="bottomRight" state="frozen"/>
      <selection pane="topRight" activeCell="B1" sqref="B1"/>
      <selection pane="bottomLeft" activeCell="A3" sqref="A3"/>
      <selection pane="bottomRight"/>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8" customFormat="1">
      <c r="A1" t="s">
        <v>506</v>
      </c>
      <c r="B1" t="s">
        <v>326</v>
      </c>
      <c r="C1" t="s">
        <v>465</v>
      </c>
      <c r="D1" t="s">
        <v>466</v>
      </c>
      <c r="E1" t="s">
        <v>507</v>
      </c>
      <c r="F1" t="s">
        <v>467</v>
      </c>
      <c r="G1" t="s">
        <v>468</v>
      </c>
      <c r="H1" t="s">
        <v>469</v>
      </c>
      <c r="I1" t="s">
        <v>508</v>
      </c>
    </row>
    <row r="2" spans="1:9">
      <c r="A2" s="295">
        <f>_xll.BDH(B$1,"PX_LAST","2023-05-05","","Dir=V","CDR=5D","Days=A","Dts=S","cols=2;rows=147")</f>
        <v>45051</v>
      </c>
      <c r="B2">
        <v>3.44</v>
      </c>
      <c r="C2">
        <f>_xll.BDH(C$1,"PX_LAST","2023-05-05","","Dir=V","CDR=5D","Days=A","Dts=H","cols=1;rows=147")</f>
        <v>119.35</v>
      </c>
      <c r="D2">
        <f>_xll.BDH(D$1,"PX_LAST","2023-05-05","","Dir=V","CDR=5D","Days=A","Dts=H","cols=1;rows=147")</f>
        <v>39.39</v>
      </c>
      <c r="E2">
        <f>_xll.BDH(E$1,"PX_LAST","2023-05-05","","Dir=V","CDR=5D","Days=A","Dts=H","cols=1;rows=147")</f>
        <v>8858.86</v>
      </c>
      <c r="F2">
        <f>_xll.BDH(F$1,"PX_LAST","2023-05-05","","Dir=V","CDR=5D","Days=A","Dts=H","cols=1;rows=147")</f>
        <v>869.25109999999995</v>
      </c>
      <c r="G2">
        <f>_xll.BDH(G$1,"PX_LAST","2023-05-05","","Dir=V","CDR=5D","Days=A","Dts=H","cols=1;rows=147")</f>
        <v>788.68</v>
      </c>
      <c r="H2">
        <f>_xll.BDH(H$1,"PX_LAST","2023-05-05","","Dir=V","CDR=5D","Days=A","Dts=H","cols=1;rows=147")</f>
        <v>391.47489999999999</v>
      </c>
      <c r="I2">
        <f>_xll.BDH(I$1,"PX_LAST","2023-05-05","","Dir=V","CDR=5D","Days=A","Dts=H","cols=1;rows=147")</f>
        <v>228.1858</v>
      </c>
    </row>
    <row r="3" spans="1:9">
      <c r="A3" s="295">
        <v>45054</v>
      </c>
      <c r="B3">
        <v>3.51</v>
      </c>
      <c r="C3">
        <v>119.4</v>
      </c>
      <c r="D3">
        <v>39.409999999999997</v>
      </c>
      <c r="E3">
        <v>8863.01</v>
      </c>
      <c r="F3">
        <v>867.24429999999995</v>
      </c>
      <c r="G3">
        <v>786.71</v>
      </c>
      <c r="H3">
        <v>390.80610000000001</v>
      </c>
      <c r="I3">
        <v>229.9316</v>
      </c>
    </row>
    <row r="4" spans="1:9">
      <c r="A4" s="295">
        <v>45055</v>
      </c>
      <c r="B4">
        <v>3.5209999999999999</v>
      </c>
      <c r="C4">
        <v>118.91</v>
      </c>
      <c r="D4">
        <v>39.17</v>
      </c>
      <c r="E4">
        <v>8823.0499999999993</v>
      </c>
      <c r="F4">
        <v>864.43970000000002</v>
      </c>
      <c r="G4">
        <v>786.64</v>
      </c>
      <c r="H4">
        <v>390.31790000000001</v>
      </c>
      <c r="I4">
        <v>229.63079999999999</v>
      </c>
    </row>
    <row r="5" spans="1:9">
      <c r="A5" s="295">
        <v>45056</v>
      </c>
      <c r="B5">
        <v>3.444</v>
      </c>
      <c r="C5">
        <v>119.2</v>
      </c>
      <c r="D5">
        <v>39.15</v>
      </c>
      <c r="E5">
        <v>8862.85</v>
      </c>
      <c r="F5">
        <v>868.93029999999999</v>
      </c>
      <c r="G5">
        <v>788.54</v>
      </c>
      <c r="H5">
        <v>391.44880000000001</v>
      </c>
      <c r="I5">
        <v>227.8561</v>
      </c>
    </row>
    <row r="6" spans="1:9">
      <c r="A6" s="295">
        <v>45057</v>
      </c>
      <c r="B6">
        <v>3.387</v>
      </c>
      <c r="C6">
        <v>118.92</v>
      </c>
      <c r="D6">
        <v>39.01</v>
      </c>
      <c r="E6">
        <v>8849.69</v>
      </c>
      <c r="F6">
        <v>869.99680000000001</v>
      </c>
      <c r="G6">
        <v>792.12</v>
      </c>
      <c r="H6">
        <v>392.26080000000002</v>
      </c>
      <c r="I6">
        <v>224.30879999999999</v>
      </c>
    </row>
    <row r="7" spans="1:9">
      <c r="A7" s="295">
        <v>45058</v>
      </c>
      <c r="B7">
        <v>3.4660000000000002</v>
      </c>
      <c r="C7">
        <v>118.75</v>
      </c>
      <c r="D7">
        <v>38.549999999999997</v>
      </c>
      <c r="E7">
        <v>8837.68</v>
      </c>
      <c r="F7">
        <v>864.99749999999995</v>
      </c>
      <c r="G7">
        <v>790.52</v>
      </c>
      <c r="H7">
        <v>391.2355</v>
      </c>
      <c r="I7">
        <v>224.48310000000001</v>
      </c>
    </row>
    <row r="8" spans="1:9">
      <c r="A8" s="295">
        <v>45061</v>
      </c>
      <c r="B8">
        <v>3.5049999999999999</v>
      </c>
      <c r="C8">
        <v>119.46</v>
      </c>
      <c r="D8">
        <v>39.26</v>
      </c>
      <c r="E8">
        <v>8865.0300000000007</v>
      </c>
      <c r="F8">
        <v>862.6019</v>
      </c>
      <c r="G8">
        <v>784.61</v>
      </c>
      <c r="H8">
        <v>389.73579999999998</v>
      </c>
      <c r="I8">
        <v>227.1104</v>
      </c>
    </row>
    <row r="9" spans="1:9">
      <c r="A9" s="295">
        <v>45062</v>
      </c>
      <c r="B9">
        <v>3.5379999999999998</v>
      </c>
      <c r="C9">
        <v>118.43</v>
      </c>
      <c r="D9">
        <v>38.979999999999997</v>
      </c>
      <c r="E9">
        <v>8808.9500000000007</v>
      </c>
      <c r="F9">
        <v>860.75390000000004</v>
      </c>
      <c r="G9">
        <v>783.43</v>
      </c>
      <c r="H9">
        <v>389.02910000000003</v>
      </c>
      <c r="I9">
        <v>224.57169999999999</v>
      </c>
    </row>
    <row r="10" spans="1:9">
      <c r="A10" s="295">
        <v>45063</v>
      </c>
      <c r="B10">
        <v>3.5670000000000002</v>
      </c>
      <c r="C10">
        <v>119.56</v>
      </c>
      <c r="D10">
        <v>39.159999999999997</v>
      </c>
      <c r="E10">
        <v>8915.43</v>
      </c>
      <c r="F10">
        <v>858.25509999999997</v>
      </c>
      <c r="G10">
        <v>781.7</v>
      </c>
      <c r="H10">
        <v>388.12889999999999</v>
      </c>
      <c r="I10">
        <v>225.1755</v>
      </c>
    </row>
    <row r="11" spans="1:9">
      <c r="A11" s="295">
        <v>45064</v>
      </c>
      <c r="B11">
        <v>3.649</v>
      </c>
      <c r="C11">
        <v>120.33</v>
      </c>
      <c r="D11">
        <v>38.950000000000003</v>
      </c>
      <c r="E11">
        <v>9001.25</v>
      </c>
      <c r="F11">
        <v>850.82820000000004</v>
      </c>
      <c r="G11">
        <v>779.92</v>
      </c>
      <c r="H11">
        <v>386.85419999999999</v>
      </c>
      <c r="I11">
        <v>224.19059999999999</v>
      </c>
    </row>
    <row r="12" spans="1:9">
      <c r="A12" s="295">
        <v>45065</v>
      </c>
      <c r="B12">
        <v>3.6749999999999998</v>
      </c>
      <c r="C12">
        <v>120.39</v>
      </c>
      <c r="D12">
        <v>38.979999999999997</v>
      </c>
      <c r="E12">
        <v>8988.4599999999991</v>
      </c>
      <c r="F12">
        <v>850.7722</v>
      </c>
      <c r="G12">
        <v>779.14</v>
      </c>
      <c r="H12">
        <v>386.82490000000001</v>
      </c>
      <c r="I12">
        <v>224.46250000000001</v>
      </c>
    </row>
    <row r="13" spans="1:9">
      <c r="A13" s="295">
        <v>45068</v>
      </c>
      <c r="B13">
        <v>3.718</v>
      </c>
      <c r="C13">
        <v>120.47</v>
      </c>
      <c r="D13">
        <v>39.299999999999997</v>
      </c>
      <c r="E13">
        <v>8990.89</v>
      </c>
      <c r="F13">
        <v>850.23659999999995</v>
      </c>
      <c r="G13">
        <v>778.27</v>
      </c>
      <c r="H13">
        <v>386.3621</v>
      </c>
      <c r="I13">
        <v>224.11410000000001</v>
      </c>
    </row>
    <row r="14" spans="1:9">
      <c r="A14" s="295">
        <v>45069</v>
      </c>
      <c r="B14">
        <v>3.6949999999999998</v>
      </c>
      <c r="C14">
        <v>119.03</v>
      </c>
      <c r="D14">
        <v>38.69</v>
      </c>
      <c r="E14">
        <v>8890.16</v>
      </c>
      <c r="F14">
        <v>848.98220000000003</v>
      </c>
      <c r="G14">
        <v>777.73</v>
      </c>
      <c r="H14">
        <v>386.26119999999997</v>
      </c>
      <c r="I14">
        <v>223.30289999999999</v>
      </c>
    </row>
    <row r="15" spans="1:9">
      <c r="A15" s="295">
        <v>45070</v>
      </c>
      <c r="B15">
        <v>3.7450000000000001</v>
      </c>
      <c r="C15">
        <v>117.91</v>
      </c>
      <c r="D15">
        <v>38.4</v>
      </c>
      <c r="E15">
        <v>8825.26</v>
      </c>
      <c r="F15">
        <v>847.05520000000001</v>
      </c>
      <c r="G15">
        <v>777.59</v>
      </c>
      <c r="H15">
        <v>385.87790000000001</v>
      </c>
      <c r="I15">
        <v>223.5198</v>
      </c>
    </row>
    <row r="16" spans="1:9">
      <c r="A16" s="295">
        <v>45071</v>
      </c>
      <c r="B16">
        <v>3.82</v>
      </c>
      <c r="C16">
        <v>118.41</v>
      </c>
      <c r="D16">
        <v>38.32</v>
      </c>
      <c r="E16">
        <v>8902.84</v>
      </c>
      <c r="F16">
        <v>842.06949999999995</v>
      </c>
      <c r="G16">
        <v>776.81</v>
      </c>
      <c r="H16">
        <v>384.99990000000003</v>
      </c>
      <c r="I16">
        <v>220.70060000000001</v>
      </c>
    </row>
    <row r="17" spans="1:9">
      <c r="A17" s="295">
        <v>45072</v>
      </c>
      <c r="B17">
        <v>3.8</v>
      </c>
      <c r="C17">
        <v>119.91</v>
      </c>
      <c r="D17">
        <v>39</v>
      </c>
      <c r="E17">
        <v>9019.64</v>
      </c>
      <c r="F17">
        <v>840.50919999999996</v>
      </c>
      <c r="G17">
        <v>776.03</v>
      </c>
      <c r="H17">
        <v>384.8449</v>
      </c>
      <c r="I17">
        <v>222.47880000000001</v>
      </c>
    </row>
    <row r="18" spans="1:9">
      <c r="A18" s="295">
        <v>45075</v>
      </c>
      <c r="B18">
        <v>3.8</v>
      </c>
      <c r="C18">
        <v>119.91</v>
      </c>
      <c r="D18">
        <v>39</v>
      </c>
      <c r="E18">
        <v>9019.64</v>
      </c>
      <c r="F18">
        <v>842.88919999999996</v>
      </c>
      <c r="G18">
        <v>776.03</v>
      </c>
      <c r="H18">
        <v>384.9212</v>
      </c>
      <c r="I18">
        <v>222.47880000000001</v>
      </c>
    </row>
    <row r="19" spans="1:9">
      <c r="A19" s="295">
        <v>45076</v>
      </c>
      <c r="B19">
        <v>3.6880000000000002</v>
      </c>
      <c r="C19">
        <v>119.52</v>
      </c>
      <c r="D19">
        <v>38.549999999999997</v>
      </c>
      <c r="E19">
        <v>9020.39</v>
      </c>
      <c r="F19">
        <v>848.08889999999997</v>
      </c>
      <c r="G19">
        <v>781.86</v>
      </c>
      <c r="H19">
        <v>387.2672</v>
      </c>
      <c r="I19">
        <v>218.71700000000001</v>
      </c>
    </row>
    <row r="20" spans="1:9">
      <c r="A20" s="295">
        <v>45077</v>
      </c>
      <c r="B20">
        <v>3.6459999999999999</v>
      </c>
      <c r="C20">
        <v>118.6</v>
      </c>
      <c r="D20">
        <v>38.19</v>
      </c>
      <c r="E20">
        <v>8967.16</v>
      </c>
      <c r="F20">
        <v>849.30060000000003</v>
      </c>
      <c r="G20">
        <v>782.48</v>
      </c>
      <c r="H20">
        <v>387.47190000000001</v>
      </c>
      <c r="I20">
        <v>217.94030000000001</v>
      </c>
    </row>
    <row r="21" spans="1:9">
      <c r="A21" s="295">
        <v>45078</v>
      </c>
      <c r="B21">
        <v>3.5979999999999999</v>
      </c>
      <c r="C21">
        <v>120.03</v>
      </c>
      <c r="D21">
        <v>38.869999999999997</v>
      </c>
      <c r="E21">
        <v>9057.17</v>
      </c>
      <c r="F21">
        <v>853.60739999999998</v>
      </c>
      <c r="G21">
        <v>783.2</v>
      </c>
      <c r="H21">
        <v>388.2636</v>
      </c>
      <c r="I21">
        <v>220.70349999999999</v>
      </c>
    </row>
    <row r="22" spans="1:9">
      <c r="A22" s="295">
        <v>45079</v>
      </c>
      <c r="B22">
        <v>3.6949999999999998</v>
      </c>
      <c r="C22">
        <v>121.83</v>
      </c>
      <c r="D22">
        <v>39.54</v>
      </c>
      <c r="E22">
        <v>9189.34</v>
      </c>
      <c r="F22">
        <v>850.64859999999999</v>
      </c>
      <c r="G22">
        <v>786.04</v>
      </c>
      <c r="H22">
        <v>388.4504</v>
      </c>
      <c r="I22">
        <v>222.136</v>
      </c>
    </row>
    <row r="23" spans="1:9">
      <c r="A23" s="295">
        <v>45082</v>
      </c>
      <c r="B23">
        <v>3.6850000000000001</v>
      </c>
      <c r="C23">
        <v>121.46</v>
      </c>
      <c r="D23">
        <v>39.53</v>
      </c>
      <c r="E23">
        <v>9171.09</v>
      </c>
      <c r="F23">
        <v>848.3836</v>
      </c>
      <c r="G23">
        <v>786.5</v>
      </c>
      <c r="H23">
        <v>389.1687</v>
      </c>
      <c r="I23">
        <v>222.77330000000001</v>
      </c>
    </row>
    <row r="24" spans="1:9">
      <c r="A24" s="295">
        <v>45083</v>
      </c>
      <c r="B24">
        <v>3.6619999999999999</v>
      </c>
      <c r="C24">
        <v>121.98</v>
      </c>
      <c r="D24">
        <v>39.880000000000003</v>
      </c>
      <c r="E24">
        <v>9192.91</v>
      </c>
      <c r="F24">
        <v>848.11320000000001</v>
      </c>
      <c r="G24">
        <v>788.37</v>
      </c>
      <c r="H24">
        <v>389.55959999999999</v>
      </c>
      <c r="I24">
        <v>223.61709999999999</v>
      </c>
    </row>
    <row r="25" spans="1:9">
      <c r="A25" s="295">
        <v>45084</v>
      </c>
      <c r="B25">
        <v>3.798</v>
      </c>
      <c r="C25">
        <v>120.16</v>
      </c>
      <c r="D25">
        <v>39.4</v>
      </c>
      <c r="E25">
        <v>9158.14</v>
      </c>
      <c r="F25">
        <v>846.00400000000002</v>
      </c>
      <c r="G25">
        <v>787.87</v>
      </c>
      <c r="H25">
        <v>389.20740000000001</v>
      </c>
      <c r="I25">
        <v>224.2099</v>
      </c>
    </row>
    <row r="26" spans="1:9">
      <c r="A26" s="295">
        <v>45085</v>
      </c>
      <c r="B26">
        <v>3.72</v>
      </c>
      <c r="C26">
        <v>120.95</v>
      </c>
      <c r="D26">
        <v>39.68</v>
      </c>
      <c r="E26">
        <v>9215.86</v>
      </c>
      <c r="F26">
        <v>849.80909999999994</v>
      </c>
      <c r="G26">
        <v>787.51</v>
      </c>
      <c r="H26">
        <v>389.80959999999999</v>
      </c>
      <c r="I26">
        <v>225.821</v>
      </c>
    </row>
    <row r="27" spans="1:9">
      <c r="A27" s="295">
        <v>45086</v>
      </c>
      <c r="B27">
        <v>3.7429999999999999</v>
      </c>
      <c r="C27">
        <v>121.09</v>
      </c>
      <c r="D27">
        <v>39.86</v>
      </c>
      <c r="E27">
        <v>9226.7000000000007</v>
      </c>
      <c r="F27">
        <v>850.27179999999998</v>
      </c>
      <c r="G27">
        <v>788.57</v>
      </c>
      <c r="H27">
        <v>389.91129999999998</v>
      </c>
      <c r="I27">
        <v>224.8997</v>
      </c>
    </row>
    <row r="28" spans="1:9">
      <c r="A28" s="295">
        <v>45089</v>
      </c>
      <c r="B28">
        <v>3.7389999999999999</v>
      </c>
      <c r="C28">
        <v>122.03</v>
      </c>
      <c r="D28">
        <v>39.94</v>
      </c>
      <c r="E28">
        <v>9312.7199999999993</v>
      </c>
      <c r="F28">
        <v>850.10519999999997</v>
      </c>
      <c r="G28">
        <v>789.92</v>
      </c>
      <c r="H28">
        <v>390.70260000000002</v>
      </c>
      <c r="I28">
        <v>222.71539999999999</v>
      </c>
    </row>
    <row r="29" spans="1:9">
      <c r="A29" s="295">
        <v>45090</v>
      </c>
      <c r="B29">
        <v>3.8159999999999998</v>
      </c>
      <c r="C29">
        <v>122.95</v>
      </c>
      <c r="D29">
        <v>40.340000000000003</v>
      </c>
      <c r="E29">
        <v>9377.65</v>
      </c>
      <c r="F29">
        <v>849.07860000000005</v>
      </c>
      <c r="G29">
        <v>790.85</v>
      </c>
      <c r="H29">
        <v>390.89690000000002</v>
      </c>
      <c r="I29">
        <v>225.36279999999999</v>
      </c>
    </row>
    <row r="30" spans="1:9">
      <c r="A30" s="295">
        <v>45091</v>
      </c>
      <c r="B30">
        <v>3.7890000000000001</v>
      </c>
      <c r="C30">
        <v>123.18</v>
      </c>
      <c r="D30">
        <v>40.64</v>
      </c>
      <c r="E30">
        <v>9387.5400000000009</v>
      </c>
      <c r="F30">
        <v>850.87289999999996</v>
      </c>
      <c r="G30">
        <v>791.76</v>
      </c>
      <c r="H30">
        <v>391.66480000000001</v>
      </c>
      <c r="I30">
        <v>225.7784</v>
      </c>
    </row>
    <row r="31" spans="1:9">
      <c r="A31" s="295">
        <v>45092</v>
      </c>
      <c r="B31">
        <v>3.7189999999999999</v>
      </c>
      <c r="C31">
        <v>124.7</v>
      </c>
      <c r="D31">
        <v>41.02</v>
      </c>
      <c r="E31">
        <v>9503.5300000000007</v>
      </c>
      <c r="F31">
        <v>852.76949999999999</v>
      </c>
      <c r="G31">
        <v>793.28</v>
      </c>
      <c r="H31">
        <v>392.75529999999998</v>
      </c>
      <c r="I31">
        <v>230.77699999999999</v>
      </c>
    </row>
    <row r="32" spans="1:9">
      <c r="A32" s="295">
        <v>45093</v>
      </c>
      <c r="B32">
        <v>3.766</v>
      </c>
      <c r="C32">
        <v>124.29</v>
      </c>
      <c r="D32">
        <v>40.880000000000003</v>
      </c>
      <c r="E32">
        <v>9468.81</v>
      </c>
      <c r="F32">
        <v>853.28049999999996</v>
      </c>
      <c r="G32">
        <v>793.75</v>
      </c>
      <c r="H32">
        <v>392.83640000000003</v>
      </c>
      <c r="I32">
        <v>234.4529</v>
      </c>
    </row>
    <row r="33" spans="1:9">
      <c r="A33" s="295">
        <v>45096</v>
      </c>
      <c r="B33">
        <v>3.766</v>
      </c>
      <c r="C33">
        <v>124.29</v>
      </c>
      <c r="D33">
        <v>40.880000000000003</v>
      </c>
      <c r="E33">
        <v>9468.81</v>
      </c>
      <c r="F33">
        <v>851.22500000000002</v>
      </c>
      <c r="G33">
        <v>793.75</v>
      </c>
      <c r="H33">
        <v>392.81130000000002</v>
      </c>
      <c r="I33">
        <v>234.4529</v>
      </c>
    </row>
    <row r="34" spans="1:9">
      <c r="A34" s="295">
        <v>45097</v>
      </c>
      <c r="B34">
        <v>3.7240000000000002</v>
      </c>
      <c r="C34">
        <v>123.24</v>
      </c>
      <c r="D34">
        <v>40.08</v>
      </c>
      <c r="E34">
        <v>9424.02</v>
      </c>
      <c r="F34">
        <v>853.92340000000002</v>
      </c>
      <c r="G34">
        <v>793.56</v>
      </c>
      <c r="H34">
        <v>392.8947</v>
      </c>
      <c r="I34">
        <v>231.20410000000001</v>
      </c>
    </row>
    <row r="35" spans="1:9">
      <c r="A35" s="295">
        <v>45098</v>
      </c>
      <c r="B35">
        <v>3.722</v>
      </c>
      <c r="C35">
        <v>122.91</v>
      </c>
      <c r="D35">
        <v>39.89</v>
      </c>
      <c r="E35">
        <v>9375.2099999999991</v>
      </c>
      <c r="F35">
        <v>854.47080000000005</v>
      </c>
      <c r="G35">
        <v>795.01</v>
      </c>
      <c r="H35">
        <v>393.77100000000002</v>
      </c>
      <c r="I35">
        <v>233.78829999999999</v>
      </c>
    </row>
    <row r="36" spans="1:9">
      <c r="A36" s="295">
        <v>45099</v>
      </c>
      <c r="B36">
        <v>3.7970000000000002</v>
      </c>
      <c r="C36">
        <v>122.89</v>
      </c>
      <c r="D36">
        <v>39.75</v>
      </c>
      <c r="E36">
        <v>9410.83</v>
      </c>
      <c r="F36">
        <v>851.27300000000002</v>
      </c>
      <c r="G36">
        <v>795.1</v>
      </c>
      <c r="H36">
        <v>393.56060000000002</v>
      </c>
      <c r="I36">
        <v>230.36019999999999</v>
      </c>
    </row>
    <row r="37" spans="1:9">
      <c r="A37" s="295">
        <v>45100</v>
      </c>
      <c r="B37">
        <v>3.7360000000000002</v>
      </c>
      <c r="C37">
        <v>121.79</v>
      </c>
      <c r="D37">
        <v>39.17</v>
      </c>
      <c r="E37">
        <v>9338.84</v>
      </c>
      <c r="F37">
        <v>852.04600000000005</v>
      </c>
      <c r="G37">
        <v>796.45</v>
      </c>
      <c r="H37">
        <v>393.85930000000002</v>
      </c>
      <c r="I37">
        <v>228.45009999999999</v>
      </c>
    </row>
    <row r="38" spans="1:9">
      <c r="A38" s="295">
        <v>45103</v>
      </c>
      <c r="B38">
        <v>3.7229999999999999</v>
      </c>
      <c r="C38">
        <v>121.54</v>
      </c>
      <c r="D38">
        <v>39.299999999999997</v>
      </c>
      <c r="E38">
        <v>9297.1200000000008</v>
      </c>
      <c r="F38">
        <v>854.55439999999999</v>
      </c>
      <c r="G38">
        <v>798.31</v>
      </c>
      <c r="H38">
        <v>394.815</v>
      </c>
      <c r="I38">
        <v>228.84289999999999</v>
      </c>
    </row>
    <row r="39" spans="1:9">
      <c r="A39" s="295">
        <v>45104</v>
      </c>
      <c r="B39">
        <v>3.7669999999999999</v>
      </c>
      <c r="C39">
        <v>122.8</v>
      </c>
      <c r="D39">
        <v>39.700000000000003</v>
      </c>
      <c r="E39">
        <v>9403.6200000000008</v>
      </c>
      <c r="F39">
        <v>853.32330000000002</v>
      </c>
      <c r="G39">
        <v>798.09</v>
      </c>
      <c r="H39">
        <v>394.72570000000002</v>
      </c>
      <c r="I39">
        <v>226.0771</v>
      </c>
    </row>
    <row r="40" spans="1:9">
      <c r="A40" s="295">
        <v>45105</v>
      </c>
      <c r="B40">
        <v>3.71</v>
      </c>
      <c r="C40">
        <v>122.82</v>
      </c>
      <c r="D40">
        <v>39.46</v>
      </c>
      <c r="E40">
        <v>9400.2999999999993</v>
      </c>
      <c r="F40">
        <v>852.33489999999995</v>
      </c>
      <c r="G40">
        <v>798.64</v>
      </c>
      <c r="H40">
        <v>394.99919999999997</v>
      </c>
      <c r="I40">
        <v>224.11189999999999</v>
      </c>
    </row>
    <row r="41" spans="1:9">
      <c r="A41" s="295">
        <v>45106</v>
      </c>
      <c r="B41">
        <v>3.8410000000000002</v>
      </c>
      <c r="C41">
        <v>123.18</v>
      </c>
      <c r="D41">
        <v>39.25</v>
      </c>
      <c r="E41">
        <v>9443.4599999999991</v>
      </c>
      <c r="F41">
        <v>847.7047</v>
      </c>
      <c r="G41">
        <v>795.73</v>
      </c>
      <c r="H41">
        <v>393.39240000000001</v>
      </c>
      <c r="I41">
        <v>223.96789999999999</v>
      </c>
    </row>
    <row r="42" spans="1:9">
      <c r="A42" s="295">
        <v>45107</v>
      </c>
      <c r="B42">
        <v>3.84</v>
      </c>
      <c r="C42">
        <v>124.52</v>
      </c>
      <c r="D42">
        <v>39.56</v>
      </c>
      <c r="E42">
        <v>9559.67</v>
      </c>
      <c r="F42">
        <v>849.18610000000001</v>
      </c>
      <c r="G42">
        <v>797.55</v>
      </c>
      <c r="H42">
        <v>394.23820000000001</v>
      </c>
      <c r="I42">
        <v>226.74359999999999</v>
      </c>
    </row>
    <row r="43" spans="1:9">
      <c r="A43" s="295">
        <v>45110</v>
      </c>
      <c r="B43">
        <v>3.8570000000000002</v>
      </c>
      <c r="C43">
        <v>124.8</v>
      </c>
      <c r="D43">
        <v>40</v>
      </c>
      <c r="E43">
        <v>9571.35</v>
      </c>
      <c r="F43">
        <v>847.86540000000002</v>
      </c>
      <c r="G43">
        <v>798.76</v>
      </c>
      <c r="H43">
        <v>394.11290000000002</v>
      </c>
      <c r="I43">
        <v>226.3374</v>
      </c>
    </row>
    <row r="44" spans="1:9">
      <c r="A44" s="295">
        <v>45111</v>
      </c>
      <c r="B44">
        <v>3.8570000000000002</v>
      </c>
      <c r="C44">
        <v>124.8</v>
      </c>
      <c r="D44">
        <v>40</v>
      </c>
      <c r="E44">
        <v>9571.35</v>
      </c>
      <c r="F44">
        <v>847.73599999999999</v>
      </c>
      <c r="G44">
        <v>798.76</v>
      </c>
      <c r="H44">
        <v>394.11649999999997</v>
      </c>
      <c r="I44">
        <v>226.3374</v>
      </c>
    </row>
    <row r="45" spans="1:9">
      <c r="A45" s="295">
        <v>45112</v>
      </c>
      <c r="B45">
        <v>3.9340000000000002</v>
      </c>
      <c r="C45">
        <v>124.16</v>
      </c>
      <c r="D45">
        <v>39.76</v>
      </c>
      <c r="E45">
        <v>9553.69</v>
      </c>
      <c r="F45">
        <v>845.40650000000005</v>
      </c>
      <c r="G45">
        <v>798.13</v>
      </c>
      <c r="H45">
        <v>393.7398</v>
      </c>
      <c r="I45">
        <v>228.13419999999999</v>
      </c>
    </row>
    <row r="46" spans="1:9">
      <c r="A46" s="295">
        <v>45113</v>
      </c>
      <c r="B46">
        <v>4.032</v>
      </c>
      <c r="C46">
        <v>122.77</v>
      </c>
      <c r="D46">
        <v>38.950000000000003</v>
      </c>
      <c r="E46">
        <v>9478.73</v>
      </c>
      <c r="F46">
        <v>839.50210000000004</v>
      </c>
      <c r="G46">
        <v>790.72</v>
      </c>
      <c r="H46">
        <v>390.9436</v>
      </c>
      <c r="I46">
        <v>226.74170000000001</v>
      </c>
    </row>
    <row r="47" spans="1:9">
      <c r="A47" s="295">
        <v>45114</v>
      </c>
      <c r="B47">
        <v>4.0679999999999996</v>
      </c>
      <c r="C47">
        <v>122.87</v>
      </c>
      <c r="D47">
        <v>39.39</v>
      </c>
      <c r="E47">
        <v>9453.1</v>
      </c>
      <c r="F47">
        <v>842.64859999999999</v>
      </c>
      <c r="G47">
        <v>788.02</v>
      </c>
      <c r="H47">
        <v>390.27140000000003</v>
      </c>
      <c r="I47">
        <v>227.94460000000001</v>
      </c>
    </row>
    <row r="48" spans="1:9">
      <c r="A48" s="295">
        <v>45117</v>
      </c>
      <c r="B48">
        <v>3.9969999999999999</v>
      </c>
      <c r="C48">
        <v>123.25</v>
      </c>
      <c r="D48">
        <v>39.42</v>
      </c>
      <c r="E48">
        <v>9475.9</v>
      </c>
      <c r="F48">
        <v>844.14710000000002</v>
      </c>
      <c r="G48">
        <v>788.78</v>
      </c>
      <c r="H48">
        <v>390.935</v>
      </c>
      <c r="I48">
        <v>228.5856</v>
      </c>
    </row>
    <row r="49" spans="1:9">
      <c r="A49" s="295">
        <v>45118</v>
      </c>
      <c r="B49">
        <v>3.972</v>
      </c>
      <c r="C49">
        <v>124.18</v>
      </c>
      <c r="D49">
        <v>39.82</v>
      </c>
      <c r="E49">
        <v>9539.9500000000007</v>
      </c>
      <c r="F49">
        <v>846.08780000000002</v>
      </c>
      <c r="G49">
        <v>792.89</v>
      </c>
      <c r="H49">
        <v>392.36090000000002</v>
      </c>
      <c r="I49">
        <v>230.7364</v>
      </c>
    </row>
    <row r="50" spans="1:9">
      <c r="A50" s="295">
        <v>45119</v>
      </c>
      <c r="B50">
        <v>3.86</v>
      </c>
      <c r="C50">
        <v>125.53</v>
      </c>
      <c r="D50">
        <v>40.71</v>
      </c>
      <c r="E50">
        <v>9610.8700000000008</v>
      </c>
      <c r="F50">
        <v>856.17729999999995</v>
      </c>
      <c r="G50">
        <v>799.01</v>
      </c>
      <c r="H50">
        <v>395.36720000000003</v>
      </c>
      <c r="I50">
        <v>231.41229999999999</v>
      </c>
    </row>
    <row r="51" spans="1:9">
      <c r="A51" s="295">
        <v>45120</v>
      </c>
      <c r="B51">
        <v>3.766</v>
      </c>
      <c r="C51">
        <v>126.98</v>
      </c>
      <c r="D51">
        <v>41.24</v>
      </c>
      <c r="E51">
        <v>9693.2999999999993</v>
      </c>
      <c r="F51">
        <v>862.97040000000004</v>
      </c>
      <c r="G51">
        <v>805.21</v>
      </c>
      <c r="H51">
        <v>398.1354</v>
      </c>
      <c r="I51">
        <v>233.97290000000001</v>
      </c>
    </row>
    <row r="52" spans="1:9">
      <c r="A52" s="295">
        <v>45121</v>
      </c>
      <c r="B52">
        <v>3.8340000000000001</v>
      </c>
      <c r="C52">
        <v>126.64</v>
      </c>
      <c r="D52">
        <v>41.01</v>
      </c>
      <c r="E52">
        <v>9683.69</v>
      </c>
      <c r="F52">
        <v>862.33360000000005</v>
      </c>
      <c r="G52">
        <v>805.79</v>
      </c>
      <c r="H52">
        <v>398.19229999999999</v>
      </c>
      <c r="I52">
        <v>234.18889999999999</v>
      </c>
    </row>
    <row r="53" spans="1:9">
      <c r="A53" s="295">
        <v>45124</v>
      </c>
      <c r="B53">
        <v>3.81</v>
      </c>
      <c r="C53">
        <v>126.92</v>
      </c>
      <c r="D53">
        <v>41.06</v>
      </c>
      <c r="E53">
        <v>9721.0300000000007</v>
      </c>
      <c r="F53">
        <v>861.7296</v>
      </c>
      <c r="G53">
        <v>806.15</v>
      </c>
      <c r="H53">
        <v>398.59539999999998</v>
      </c>
      <c r="I53">
        <v>232.04079999999999</v>
      </c>
    </row>
    <row r="54" spans="1:9">
      <c r="A54" s="295">
        <v>45125</v>
      </c>
      <c r="B54">
        <v>3.7879999999999998</v>
      </c>
      <c r="C54">
        <v>127.93</v>
      </c>
      <c r="D54">
        <v>40.76</v>
      </c>
      <c r="E54">
        <v>9790.2000000000007</v>
      </c>
      <c r="F54">
        <v>865.25390000000004</v>
      </c>
      <c r="G54">
        <v>808.28</v>
      </c>
      <c r="H54">
        <v>399.38830000000002</v>
      </c>
      <c r="I54">
        <v>235.02850000000001</v>
      </c>
    </row>
    <row r="55" spans="1:9">
      <c r="A55" s="295">
        <v>45126</v>
      </c>
      <c r="B55">
        <v>3.75</v>
      </c>
      <c r="C55">
        <v>128.1</v>
      </c>
      <c r="D55">
        <v>40.68</v>
      </c>
      <c r="E55">
        <v>9813.4599999999991</v>
      </c>
      <c r="F55">
        <v>863.59659999999997</v>
      </c>
      <c r="G55">
        <v>808.72</v>
      </c>
      <c r="H55">
        <v>399.71179999999998</v>
      </c>
      <c r="I55">
        <v>236.4306</v>
      </c>
    </row>
    <row r="56" spans="1:9">
      <c r="A56" s="295">
        <v>45127</v>
      </c>
      <c r="B56">
        <v>3.8530000000000002</v>
      </c>
      <c r="C56">
        <v>127.33</v>
      </c>
      <c r="D56">
        <v>40.380000000000003</v>
      </c>
      <c r="E56">
        <v>9748.1</v>
      </c>
      <c r="F56">
        <v>858.85140000000001</v>
      </c>
      <c r="G56">
        <v>805.86</v>
      </c>
      <c r="H56">
        <v>398.18299999999999</v>
      </c>
      <c r="I56">
        <v>237.63550000000001</v>
      </c>
    </row>
    <row r="57" spans="1:9">
      <c r="A57" s="295">
        <v>45128</v>
      </c>
      <c r="B57">
        <v>3.839</v>
      </c>
      <c r="C57">
        <v>127.4</v>
      </c>
      <c r="D57">
        <v>40.32</v>
      </c>
      <c r="E57">
        <v>9751.26</v>
      </c>
      <c r="F57">
        <v>857.48990000000003</v>
      </c>
      <c r="G57">
        <v>806.59</v>
      </c>
      <c r="H57">
        <v>398.18079999999998</v>
      </c>
      <c r="I57">
        <v>238.0204</v>
      </c>
    </row>
    <row r="58" spans="1:9">
      <c r="A58" s="295">
        <v>45131</v>
      </c>
      <c r="B58">
        <v>3.8740000000000001</v>
      </c>
      <c r="C58">
        <v>127.59</v>
      </c>
      <c r="D58">
        <v>40.869999999999997</v>
      </c>
      <c r="E58">
        <v>9790.76</v>
      </c>
      <c r="F58">
        <v>857.49990000000003</v>
      </c>
      <c r="G58">
        <v>806.88</v>
      </c>
      <c r="H58">
        <v>397.99279999999999</v>
      </c>
      <c r="I58">
        <v>241.3862</v>
      </c>
    </row>
    <row r="59" spans="1:9">
      <c r="A59" s="295">
        <v>45132</v>
      </c>
      <c r="B59">
        <v>3.887</v>
      </c>
      <c r="C59">
        <v>127.92</v>
      </c>
      <c r="D59">
        <v>41.21</v>
      </c>
      <c r="E59">
        <v>9818.49</v>
      </c>
      <c r="F59">
        <v>855.95529999999997</v>
      </c>
      <c r="G59">
        <v>805.59</v>
      </c>
      <c r="H59">
        <v>397.7269</v>
      </c>
      <c r="I59">
        <v>242.74029999999999</v>
      </c>
    </row>
    <row r="60" spans="1:9">
      <c r="A60" s="295">
        <v>45133</v>
      </c>
      <c r="B60">
        <v>3.87</v>
      </c>
      <c r="C60">
        <v>128.01</v>
      </c>
      <c r="D60">
        <v>41.45</v>
      </c>
      <c r="E60">
        <v>9817.11</v>
      </c>
      <c r="F60">
        <v>857.29600000000005</v>
      </c>
      <c r="G60">
        <v>806.74</v>
      </c>
      <c r="H60">
        <v>398.22140000000002</v>
      </c>
      <c r="I60">
        <v>241.18700000000001</v>
      </c>
    </row>
    <row r="61" spans="1:9">
      <c r="A61" s="295">
        <v>45134</v>
      </c>
      <c r="B61">
        <v>4.0019999999999998</v>
      </c>
      <c r="C61">
        <v>127.22</v>
      </c>
      <c r="D61">
        <v>40.94</v>
      </c>
      <c r="E61">
        <v>9754.7199999999993</v>
      </c>
      <c r="F61">
        <v>852.27440000000001</v>
      </c>
      <c r="G61">
        <v>806.99</v>
      </c>
      <c r="H61">
        <v>397.56529999999998</v>
      </c>
      <c r="I61">
        <v>239.8672</v>
      </c>
    </row>
    <row r="62" spans="1:9">
      <c r="A62" s="295">
        <v>45135</v>
      </c>
      <c r="B62">
        <v>3.9529999999999998</v>
      </c>
      <c r="C62">
        <v>128.44</v>
      </c>
      <c r="D62">
        <v>41.93</v>
      </c>
      <c r="E62">
        <v>9852.01</v>
      </c>
      <c r="F62">
        <v>853.55550000000005</v>
      </c>
      <c r="G62">
        <v>808.32</v>
      </c>
      <c r="H62">
        <v>398.70280000000002</v>
      </c>
      <c r="I62">
        <v>240.57689999999999</v>
      </c>
    </row>
    <row r="63" spans="1:9">
      <c r="A63" s="295">
        <v>45138</v>
      </c>
      <c r="B63">
        <v>3.9620000000000002</v>
      </c>
      <c r="C63">
        <v>128.54</v>
      </c>
      <c r="D63">
        <v>41.95</v>
      </c>
      <c r="E63">
        <v>9866.77</v>
      </c>
      <c r="F63">
        <v>851.99159999999995</v>
      </c>
      <c r="G63">
        <v>810.38</v>
      </c>
      <c r="H63">
        <v>399.45479999999998</v>
      </c>
      <c r="I63">
        <v>240.92949999999999</v>
      </c>
    </row>
    <row r="64" spans="1:9">
      <c r="A64" s="295">
        <v>45139</v>
      </c>
      <c r="B64">
        <v>4.0259999999999998</v>
      </c>
      <c r="C64">
        <v>127.91</v>
      </c>
      <c r="D64">
        <v>41.42</v>
      </c>
      <c r="E64">
        <v>9840.7099999999991</v>
      </c>
      <c r="F64">
        <v>845.68240000000003</v>
      </c>
      <c r="G64">
        <v>805.99</v>
      </c>
      <c r="H64">
        <v>397.59249999999997</v>
      </c>
      <c r="I64">
        <v>239.4478</v>
      </c>
    </row>
    <row r="65" spans="1:9">
      <c r="A65" s="295">
        <v>45140</v>
      </c>
      <c r="B65">
        <v>4.0819999999999999</v>
      </c>
      <c r="C65">
        <v>125.9</v>
      </c>
      <c r="D65">
        <v>40.43</v>
      </c>
      <c r="E65">
        <v>9704.6299999999992</v>
      </c>
      <c r="F65">
        <v>842.89449999999999</v>
      </c>
      <c r="G65">
        <v>800.95</v>
      </c>
      <c r="H65">
        <v>395.70150000000001</v>
      </c>
      <c r="I65">
        <v>235.78380000000001</v>
      </c>
    </row>
    <row r="66" spans="1:9">
      <c r="A66" s="295">
        <v>45141</v>
      </c>
      <c r="B66">
        <v>4.1779999999999999</v>
      </c>
      <c r="C66">
        <v>125.52</v>
      </c>
      <c r="D66">
        <v>40.590000000000003</v>
      </c>
      <c r="E66">
        <v>9680.36</v>
      </c>
      <c r="F66">
        <v>839.87019999999995</v>
      </c>
      <c r="G66">
        <v>796.25</v>
      </c>
      <c r="H66">
        <v>393.83139999999997</v>
      </c>
      <c r="I66">
        <v>237.00839999999999</v>
      </c>
    </row>
    <row r="67" spans="1:9">
      <c r="A67" s="295">
        <v>45142</v>
      </c>
      <c r="B67">
        <v>4.0369999999999999</v>
      </c>
      <c r="C67">
        <v>125.22</v>
      </c>
      <c r="D67">
        <v>40.54</v>
      </c>
      <c r="E67">
        <v>9629.77</v>
      </c>
      <c r="F67">
        <v>846.06290000000001</v>
      </c>
      <c r="G67">
        <v>800.25</v>
      </c>
      <c r="H67">
        <v>395.90440000000001</v>
      </c>
      <c r="I67">
        <v>237.911</v>
      </c>
    </row>
    <row r="68" spans="1:9">
      <c r="A68" s="295">
        <v>45145</v>
      </c>
      <c r="B68">
        <v>4.093</v>
      </c>
      <c r="C68">
        <v>126.29</v>
      </c>
      <c r="D68">
        <v>40.479999999999997</v>
      </c>
      <c r="E68">
        <v>9716.91</v>
      </c>
      <c r="F68">
        <v>844.11410000000001</v>
      </c>
      <c r="G68">
        <v>799.82</v>
      </c>
      <c r="H68">
        <v>395.57220000000001</v>
      </c>
      <c r="I68">
        <v>237.6233</v>
      </c>
    </row>
    <row r="69" spans="1:9">
      <c r="A69" s="295">
        <v>45146</v>
      </c>
      <c r="B69">
        <v>4.0259999999999998</v>
      </c>
      <c r="C69">
        <v>125.65</v>
      </c>
      <c r="D69">
        <v>39.99</v>
      </c>
      <c r="E69">
        <v>9676</v>
      </c>
      <c r="F69">
        <v>845.64639999999997</v>
      </c>
      <c r="G69">
        <v>802.29</v>
      </c>
      <c r="H69">
        <v>396.21420000000001</v>
      </c>
      <c r="I69">
        <v>237.55350000000001</v>
      </c>
    </row>
    <row r="70" spans="1:9">
      <c r="A70" s="295">
        <v>45147</v>
      </c>
      <c r="B70">
        <v>4.0129999999999999</v>
      </c>
      <c r="C70">
        <v>125.01</v>
      </c>
      <c r="D70">
        <v>40.090000000000003</v>
      </c>
      <c r="E70">
        <v>9608.73</v>
      </c>
      <c r="F70">
        <v>846.78819999999996</v>
      </c>
      <c r="G70">
        <v>803.26</v>
      </c>
      <c r="H70">
        <v>396.84440000000001</v>
      </c>
      <c r="I70">
        <v>239.45089999999999</v>
      </c>
    </row>
    <row r="71" spans="1:9">
      <c r="A71" s="295">
        <v>45148</v>
      </c>
      <c r="B71">
        <v>4.1079999999999997</v>
      </c>
      <c r="C71">
        <v>125.17</v>
      </c>
      <c r="D71">
        <v>40.15</v>
      </c>
      <c r="E71">
        <v>9612.36</v>
      </c>
      <c r="F71">
        <v>844.34780000000001</v>
      </c>
      <c r="G71">
        <v>803.56</v>
      </c>
      <c r="H71">
        <v>396.41230000000002</v>
      </c>
      <c r="I71">
        <v>237.9871</v>
      </c>
    </row>
    <row r="72" spans="1:9">
      <c r="A72" s="295">
        <v>45149</v>
      </c>
      <c r="B72">
        <v>4.1550000000000002</v>
      </c>
      <c r="C72">
        <v>124.87</v>
      </c>
      <c r="D72">
        <v>39.56</v>
      </c>
      <c r="E72">
        <v>9603.4500000000007</v>
      </c>
      <c r="F72">
        <v>839.67520000000002</v>
      </c>
      <c r="G72">
        <v>801.44</v>
      </c>
      <c r="H72">
        <v>395.62299999999999</v>
      </c>
      <c r="I72">
        <v>237.37989999999999</v>
      </c>
    </row>
    <row r="73" spans="1:9">
      <c r="A73" s="295">
        <v>45152</v>
      </c>
      <c r="B73">
        <v>4.1929999999999996</v>
      </c>
      <c r="C73">
        <v>125.17</v>
      </c>
      <c r="D73">
        <v>39.369999999999997</v>
      </c>
      <c r="E73">
        <v>9659.26</v>
      </c>
      <c r="F73">
        <v>835.68359999999996</v>
      </c>
      <c r="G73">
        <v>796.87</v>
      </c>
      <c r="H73">
        <v>393.65260000000001</v>
      </c>
      <c r="I73">
        <v>236.3871</v>
      </c>
    </row>
    <row r="74" spans="1:9">
      <c r="A74" s="295">
        <v>45153</v>
      </c>
      <c r="B74">
        <v>4.2149999999999999</v>
      </c>
      <c r="C74">
        <v>123.68</v>
      </c>
      <c r="D74">
        <v>38.92</v>
      </c>
      <c r="E74">
        <v>9549.17</v>
      </c>
      <c r="F74">
        <v>835.1748</v>
      </c>
      <c r="G74">
        <v>791.3</v>
      </c>
      <c r="H74">
        <v>391.78429999999997</v>
      </c>
      <c r="I74">
        <v>233.5127</v>
      </c>
    </row>
    <row r="75" spans="1:9">
      <c r="A75" s="295">
        <v>45154</v>
      </c>
      <c r="B75">
        <v>4.2519999999999998</v>
      </c>
      <c r="C75">
        <v>122.7</v>
      </c>
      <c r="D75">
        <v>38.57</v>
      </c>
      <c r="E75">
        <v>9478.5400000000009</v>
      </c>
      <c r="F75">
        <v>833.40260000000001</v>
      </c>
      <c r="G75">
        <v>789.91</v>
      </c>
      <c r="H75">
        <v>390.92309999999998</v>
      </c>
      <c r="I75">
        <v>232.7167</v>
      </c>
    </row>
    <row r="76" spans="1:9">
      <c r="A76" s="295">
        <v>45155</v>
      </c>
      <c r="B76">
        <v>4.2779999999999996</v>
      </c>
      <c r="C76">
        <v>121.85</v>
      </c>
      <c r="D76">
        <v>38.659999999999997</v>
      </c>
      <c r="E76">
        <v>9407.27</v>
      </c>
      <c r="F76">
        <v>830.62440000000004</v>
      </c>
      <c r="G76">
        <v>787.1</v>
      </c>
      <c r="H76">
        <v>389.90980000000002</v>
      </c>
      <c r="I76">
        <v>233.49100000000001</v>
      </c>
    </row>
    <row r="77" spans="1:9">
      <c r="A77" s="295">
        <v>45156</v>
      </c>
      <c r="B77">
        <v>4.2560000000000002</v>
      </c>
      <c r="C77">
        <v>121.82</v>
      </c>
      <c r="D77">
        <v>38.4</v>
      </c>
      <c r="E77">
        <v>9406.5</v>
      </c>
      <c r="F77">
        <v>832.94809999999995</v>
      </c>
      <c r="G77">
        <v>787.14</v>
      </c>
      <c r="H77">
        <v>389.79059999999998</v>
      </c>
      <c r="I77">
        <v>234.6069</v>
      </c>
    </row>
    <row r="78" spans="1:9">
      <c r="A78" s="295">
        <v>45159</v>
      </c>
      <c r="B78">
        <v>4.3410000000000002</v>
      </c>
      <c r="C78">
        <v>122.57</v>
      </c>
      <c r="D78">
        <v>38.49</v>
      </c>
      <c r="E78">
        <v>9471.39</v>
      </c>
      <c r="F78">
        <v>829.00850000000003</v>
      </c>
      <c r="G78">
        <v>783.56</v>
      </c>
      <c r="H78">
        <v>388.34140000000002</v>
      </c>
      <c r="I78">
        <v>234.7456</v>
      </c>
    </row>
    <row r="79" spans="1:9">
      <c r="A79" s="295">
        <v>45160</v>
      </c>
      <c r="B79">
        <v>4.327</v>
      </c>
      <c r="C79">
        <v>122.21</v>
      </c>
      <c r="D79">
        <v>38.409999999999997</v>
      </c>
      <c r="E79">
        <v>9445.2199999999993</v>
      </c>
      <c r="F79">
        <v>830.12369999999999</v>
      </c>
      <c r="G79">
        <v>785.25</v>
      </c>
      <c r="H79">
        <v>388.93529999999998</v>
      </c>
      <c r="I79">
        <v>234.05009999999999</v>
      </c>
    </row>
    <row r="80" spans="1:9">
      <c r="A80" s="295">
        <v>45161</v>
      </c>
      <c r="B80">
        <v>4.1950000000000003</v>
      </c>
      <c r="C80">
        <v>123.51</v>
      </c>
      <c r="D80">
        <v>39.020000000000003</v>
      </c>
      <c r="E80">
        <v>9549.73</v>
      </c>
      <c r="F80">
        <v>836.60950000000003</v>
      </c>
      <c r="G80">
        <v>791.33</v>
      </c>
      <c r="H80">
        <v>391.55680000000001</v>
      </c>
      <c r="I80">
        <v>235.67</v>
      </c>
    </row>
    <row r="81" spans="1:9">
      <c r="A81" s="295">
        <v>45162</v>
      </c>
      <c r="B81">
        <v>4.2380000000000004</v>
      </c>
      <c r="C81">
        <v>121.87</v>
      </c>
      <c r="D81">
        <v>38.869999999999997</v>
      </c>
      <c r="E81">
        <v>9421.4699999999993</v>
      </c>
      <c r="F81">
        <v>835.34820000000002</v>
      </c>
      <c r="G81">
        <v>793.32</v>
      </c>
      <c r="H81">
        <v>391.71159999999998</v>
      </c>
      <c r="I81">
        <v>236.26400000000001</v>
      </c>
    </row>
    <row r="82" spans="1:9">
      <c r="A82" s="295">
        <v>45163</v>
      </c>
      <c r="B82">
        <v>4.2370000000000001</v>
      </c>
      <c r="C82">
        <v>122.7</v>
      </c>
      <c r="D82">
        <v>38.909999999999997</v>
      </c>
      <c r="E82">
        <v>9485.89</v>
      </c>
      <c r="F82">
        <v>831.62109999999996</v>
      </c>
      <c r="G82">
        <v>792.31</v>
      </c>
      <c r="H82">
        <v>391.23559999999998</v>
      </c>
      <c r="I82">
        <v>237.6234</v>
      </c>
    </row>
    <row r="83" spans="1:9">
      <c r="A83" s="295">
        <v>45166</v>
      </c>
      <c r="B83">
        <v>4.2050000000000001</v>
      </c>
      <c r="C83">
        <v>123.64</v>
      </c>
      <c r="D83">
        <v>39.29</v>
      </c>
      <c r="E83">
        <v>9545.44</v>
      </c>
      <c r="F83">
        <v>832.76210000000003</v>
      </c>
      <c r="G83">
        <v>792.96</v>
      </c>
      <c r="H83">
        <v>391.72480000000002</v>
      </c>
      <c r="I83">
        <v>238.12870000000001</v>
      </c>
    </row>
    <row r="84" spans="1:9">
      <c r="A84" s="295">
        <v>45167</v>
      </c>
      <c r="B84">
        <v>4.1230000000000002</v>
      </c>
      <c r="C84">
        <v>125.4</v>
      </c>
      <c r="D84">
        <v>39.79</v>
      </c>
      <c r="E84">
        <v>9684.2199999999993</v>
      </c>
      <c r="F84">
        <v>836.88189999999997</v>
      </c>
      <c r="G84">
        <v>797.06</v>
      </c>
      <c r="H84">
        <v>393.51490000000001</v>
      </c>
      <c r="I84">
        <v>238.45519999999999</v>
      </c>
    </row>
    <row r="85" spans="1:9">
      <c r="A85" s="295">
        <v>45168</v>
      </c>
      <c r="B85">
        <v>4.1159999999999997</v>
      </c>
      <c r="C85">
        <v>125.89</v>
      </c>
      <c r="D85">
        <v>39.659999999999997</v>
      </c>
      <c r="E85">
        <v>9722.9599999999991</v>
      </c>
      <c r="F85">
        <v>839.88919999999996</v>
      </c>
      <c r="G85">
        <v>798.83</v>
      </c>
      <c r="H85">
        <v>394.3759</v>
      </c>
      <c r="I85">
        <v>239.2602</v>
      </c>
    </row>
    <row r="86" spans="1:9">
      <c r="A86" s="295">
        <v>45169</v>
      </c>
      <c r="B86">
        <v>4.109</v>
      </c>
      <c r="C86">
        <v>125.7</v>
      </c>
      <c r="D86">
        <v>39.17</v>
      </c>
      <c r="E86">
        <v>9709.68</v>
      </c>
      <c r="F86">
        <v>840.18489999999997</v>
      </c>
      <c r="G86">
        <v>799.07</v>
      </c>
      <c r="H86">
        <v>394.29649999999998</v>
      </c>
      <c r="I86">
        <v>239.08349999999999</v>
      </c>
    </row>
    <row r="87" spans="1:9">
      <c r="A87" s="295">
        <v>45170</v>
      </c>
      <c r="B87">
        <v>4.18</v>
      </c>
      <c r="C87">
        <v>125.91</v>
      </c>
      <c r="D87">
        <v>39.630000000000003</v>
      </c>
      <c r="E87">
        <v>9727.64</v>
      </c>
      <c r="F87">
        <v>835.96879999999999</v>
      </c>
      <c r="G87">
        <v>797.65</v>
      </c>
      <c r="H87">
        <v>393.47210000000001</v>
      </c>
      <c r="I87">
        <v>240.68520000000001</v>
      </c>
    </row>
    <row r="88" spans="1:9">
      <c r="A88" s="295">
        <v>45173</v>
      </c>
      <c r="B88">
        <v>4.18</v>
      </c>
      <c r="C88">
        <v>125.91</v>
      </c>
      <c r="D88">
        <v>39.630000000000003</v>
      </c>
      <c r="E88">
        <v>9727.64</v>
      </c>
      <c r="F88">
        <v>833.73540000000003</v>
      </c>
      <c r="G88">
        <v>797.65</v>
      </c>
      <c r="H88">
        <v>393.36320000000001</v>
      </c>
      <c r="I88">
        <v>240.68520000000001</v>
      </c>
    </row>
    <row r="89" spans="1:9">
      <c r="A89" s="295">
        <v>45174</v>
      </c>
      <c r="B89">
        <v>4.2629999999999999</v>
      </c>
      <c r="C89">
        <v>125.21</v>
      </c>
      <c r="D89">
        <v>39.31</v>
      </c>
      <c r="E89">
        <v>9687.26</v>
      </c>
      <c r="F89">
        <v>827.86270000000002</v>
      </c>
      <c r="G89">
        <v>793.78</v>
      </c>
      <c r="H89">
        <v>391.8972</v>
      </c>
      <c r="I89">
        <v>240.6377</v>
      </c>
    </row>
    <row r="90" spans="1:9">
      <c r="A90" s="295">
        <v>45175</v>
      </c>
      <c r="B90">
        <v>4.282</v>
      </c>
      <c r="C90">
        <v>124.45</v>
      </c>
      <c r="D90">
        <v>39.090000000000003</v>
      </c>
      <c r="E90">
        <v>9619.98</v>
      </c>
      <c r="F90">
        <v>826.12090000000001</v>
      </c>
      <c r="G90">
        <v>790.69</v>
      </c>
      <c r="H90">
        <v>390.78519999999997</v>
      </c>
      <c r="I90">
        <v>240.10210000000001</v>
      </c>
    </row>
    <row r="91" spans="1:9">
      <c r="A91" s="295">
        <v>45176</v>
      </c>
      <c r="B91">
        <v>4.2469999999999999</v>
      </c>
      <c r="C91">
        <v>124.09</v>
      </c>
      <c r="D91">
        <v>38.630000000000003</v>
      </c>
      <c r="E91">
        <v>9590.4</v>
      </c>
      <c r="F91">
        <v>827.72429999999997</v>
      </c>
      <c r="G91">
        <v>791.75</v>
      </c>
      <c r="H91">
        <v>391.238</v>
      </c>
      <c r="I91">
        <v>239.29409999999999</v>
      </c>
    </row>
    <row r="92" spans="1:9">
      <c r="A92" s="295">
        <v>45177</v>
      </c>
      <c r="B92">
        <v>4.2670000000000003</v>
      </c>
      <c r="C92">
        <v>124.12</v>
      </c>
      <c r="D92">
        <v>38.71</v>
      </c>
      <c r="E92">
        <v>9604.77</v>
      </c>
      <c r="F92">
        <v>828.3039</v>
      </c>
      <c r="G92">
        <v>793.91</v>
      </c>
      <c r="H92">
        <v>391.79419999999999</v>
      </c>
      <c r="I92">
        <v>239.49019999999999</v>
      </c>
    </row>
    <row r="93" spans="1:9">
      <c r="A93" s="295">
        <v>45180</v>
      </c>
      <c r="B93">
        <v>4.2919999999999998</v>
      </c>
      <c r="C93">
        <v>125.09</v>
      </c>
      <c r="D93">
        <v>39.19</v>
      </c>
      <c r="E93">
        <v>9669.36</v>
      </c>
      <c r="F93">
        <v>828.29160000000002</v>
      </c>
      <c r="G93">
        <v>792.44</v>
      </c>
      <c r="H93">
        <v>391.41079999999999</v>
      </c>
      <c r="I93">
        <v>240.9511</v>
      </c>
    </row>
    <row r="94" spans="1:9">
      <c r="A94" s="295">
        <v>45181</v>
      </c>
      <c r="B94">
        <v>4.2830000000000004</v>
      </c>
      <c r="C94">
        <v>124.48</v>
      </c>
      <c r="D94">
        <v>39.07</v>
      </c>
      <c r="E94">
        <v>9614.66</v>
      </c>
      <c r="F94">
        <v>827.35379999999998</v>
      </c>
      <c r="G94">
        <v>791.89</v>
      </c>
      <c r="H94">
        <v>391.27249999999998</v>
      </c>
      <c r="I94">
        <v>241.29230000000001</v>
      </c>
    </row>
    <row r="95" spans="1:9">
      <c r="A95" s="295">
        <v>45182</v>
      </c>
      <c r="B95">
        <v>4.2510000000000003</v>
      </c>
      <c r="C95">
        <v>124.52</v>
      </c>
      <c r="D95">
        <v>39.020000000000003</v>
      </c>
      <c r="E95">
        <v>9626.68</v>
      </c>
      <c r="F95">
        <v>828.34730000000002</v>
      </c>
      <c r="G95">
        <v>792.37</v>
      </c>
      <c r="H95">
        <v>391.54309999999998</v>
      </c>
      <c r="I95">
        <v>241.637</v>
      </c>
    </row>
    <row r="96" spans="1:9">
      <c r="A96" s="295">
        <v>45183</v>
      </c>
      <c r="B96">
        <v>4.2889999999999997</v>
      </c>
      <c r="C96">
        <v>125.72</v>
      </c>
      <c r="D96">
        <v>39.28</v>
      </c>
      <c r="E96">
        <v>9710.5400000000009</v>
      </c>
      <c r="F96">
        <v>827.8501</v>
      </c>
      <c r="G96">
        <v>793.81</v>
      </c>
      <c r="H96">
        <v>391.5247</v>
      </c>
      <c r="I96">
        <v>243.3844</v>
      </c>
    </row>
    <row r="97" spans="1:9">
      <c r="A97" s="295">
        <v>45184</v>
      </c>
      <c r="B97">
        <v>4.3339999999999996</v>
      </c>
      <c r="C97">
        <v>124.62</v>
      </c>
      <c r="D97">
        <v>39.130000000000003</v>
      </c>
      <c r="E97">
        <v>9592.86</v>
      </c>
      <c r="F97">
        <v>824.60310000000004</v>
      </c>
      <c r="G97">
        <v>792.58</v>
      </c>
      <c r="H97">
        <v>391.03820000000002</v>
      </c>
      <c r="I97">
        <v>242.87440000000001</v>
      </c>
    </row>
    <row r="98" spans="1:9">
      <c r="A98" s="295">
        <v>45187</v>
      </c>
      <c r="B98">
        <v>4.3040000000000003</v>
      </c>
      <c r="C98">
        <v>124.52</v>
      </c>
      <c r="D98">
        <v>39.08</v>
      </c>
      <c r="E98">
        <v>9599.93</v>
      </c>
      <c r="F98">
        <v>823.96720000000005</v>
      </c>
      <c r="G98">
        <v>791.21</v>
      </c>
      <c r="H98">
        <v>390.90989999999999</v>
      </c>
      <c r="I98">
        <v>242.82480000000001</v>
      </c>
    </row>
    <row r="99" spans="1:9">
      <c r="A99" s="295">
        <v>45188</v>
      </c>
      <c r="B99">
        <v>4.3600000000000003</v>
      </c>
      <c r="C99">
        <v>124.34</v>
      </c>
      <c r="D99">
        <v>38.85</v>
      </c>
      <c r="E99">
        <v>9579.27</v>
      </c>
      <c r="F99">
        <v>823.32380000000001</v>
      </c>
      <c r="G99">
        <v>790.87</v>
      </c>
      <c r="H99">
        <v>390.63760000000002</v>
      </c>
      <c r="I99">
        <v>243.00530000000001</v>
      </c>
    </row>
    <row r="100" spans="1:9">
      <c r="A100" s="295">
        <v>45189</v>
      </c>
      <c r="B100">
        <v>4.4089999999999998</v>
      </c>
      <c r="C100">
        <v>123.43</v>
      </c>
      <c r="D100">
        <v>38.69</v>
      </c>
      <c r="E100">
        <v>9489.92</v>
      </c>
      <c r="F100">
        <v>824.68169999999998</v>
      </c>
      <c r="G100">
        <v>791.97</v>
      </c>
      <c r="H100">
        <v>391.04090000000002</v>
      </c>
      <c r="I100">
        <v>242.54839999999999</v>
      </c>
    </row>
    <row r="101" spans="1:9">
      <c r="A101" s="295">
        <v>45190</v>
      </c>
      <c r="B101">
        <v>4.4960000000000004</v>
      </c>
      <c r="C101">
        <v>121.36</v>
      </c>
      <c r="D101">
        <v>38.020000000000003</v>
      </c>
      <c r="E101">
        <v>9334.59</v>
      </c>
      <c r="F101">
        <v>819.95370000000003</v>
      </c>
      <c r="G101">
        <v>785.66</v>
      </c>
      <c r="H101">
        <v>388.31639999999999</v>
      </c>
      <c r="I101">
        <v>239.92359999999999</v>
      </c>
    </row>
    <row r="102" spans="1:9">
      <c r="A102" s="295">
        <v>45191</v>
      </c>
      <c r="B102">
        <v>4.4349999999999996</v>
      </c>
      <c r="C102">
        <v>121.17</v>
      </c>
      <c r="D102">
        <v>38.47</v>
      </c>
      <c r="E102">
        <v>9313.2999999999993</v>
      </c>
      <c r="F102">
        <v>820.40539999999999</v>
      </c>
      <c r="G102">
        <v>785.88</v>
      </c>
      <c r="H102">
        <v>388.7115</v>
      </c>
      <c r="I102">
        <v>240.30969999999999</v>
      </c>
    </row>
    <row r="103" spans="1:9">
      <c r="A103" s="295">
        <v>45194</v>
      </c>
      <c r="B103">
        <v>4.5350000000000001</v>
      </c>
      <c r="C103">
        <v>121.39</v>
      </c>
      <c r="D103">
        <v>38.299999999999997</v>
      </c>
      <c r="E103">
        <v>9350.9</v>
      </c>
      <c r="F103">
        <v>814.25969999999995</v>
      </c>
      <c r="G103">
        <v>782.63</v>
      </c>
      <c r="H103">
        <v>387.07220000000001</v>
      </c>
      <c r="I103">
        <v>239.3486</v>
      </c>
    </row>
    <row r="104" spans="1:9">
      <c r="A104" s="295">
        <v>45195</v>
      </c>
      <c r="B104">
        <v>4.5369999999999999</v>
      </c>
      <c r="C104">
        <v>119.67</v>
      </c>
      <c r="D104">
        <v>37.76</v>
      </c>
      <c r="E104">
        <v>9213.7199999999993</v>
      </c>
      <c r="F104">
        <v>813.71040000000005</v>
      </c>
      <c r="G104">
        <v>780.28</v>
      </c>
      <c r="H104">
        <v>386.30160000000001</v>
      </c>
      <c r="I104">
        <v>238.59829999999999</v>
      </c>
    </row>
    <row r="105" spans="1:9">
      <c r="A105" s="295">
        <v>45196</v>
      </c>
      <c r="B105">
        <v>4.609</v>
      </c>
      <c r="C105">
        <v>119.58</v>
      </c>
      <c r="D105">
        <v>37.82</v>
      </c>
      <c r="E105">
        <v>9216.02</v>
      </c>
      <c r="F105">
        <v>809.71720000000005</v>
      </c>
      <c r="G105">
        <v>778.19</v>
      </c>
      <c r="H105">
        <v>385.11970000000002</v>
      </c>
      <c r="I105">
        <v>239.4572</v>
      </c>
    </row>
    <row r="106" spans="1:9">
      <c r="A106" s="295">
        <v>45197</v>
      </c>
      <c r="B106">
        <v>4.5759999999999996</v>
      </c>
      <c r="C106">
        <v>120.52</v>
      </c>
      <c r="D106">
        <v>37.92</v>
      </c>
      <c r="E106">
        <v>9271.5499999999993</v>
      </c>
      <c r="F106">
        <v>809.27419999999995</v>
      </c>
      <c r="G106">
        <v>773.86</v>
      </c>
      <c r="H106">
        <v>384.18700000000001</v>
      </c>
      <c r="I106">
        <v>239.7739</v>
      </c>
    </row>
    <row r="107" spans="1:9">
      <c r="A107" s="295">
        <v>45198</v>
      </c>
      <c r="B107">
        <v>4.5720000000000001</v>
      </c>
      <c r="C107">
        <v>120.17</v>
      </c>
      <c r="D107">
        <v>37.950000000000003</v>
      </c>
      <c r="E107">
        <v>9246.74</v>
      </c>
      <c r="F107">
        <v>812.9248</v>
      </c>
      <c r="G107">
        <v>776.61</v>
      </c>
      <c r="H107">
        <v>384.75799999999998</v>
      </c>
      <c r="I107">
        <v>237.42349999999999</v>
      </c>
    </row>
    <row r="108" spans="1:9">
      <c r="A108" s="295">
        <v>45201</v>
      </c>
      <c r="B108">
        <v>4.68</v>
      </c>
      <c r="C108">
        <v>119.51</v>
      </c>
      <c r="D108">
        <v>37.76</v>
      </c>
      <c r="E108">
        <v>9247.51</v>
      </c>
      <c r="F108">
        <v>806.14179999999999</v>
      </c>
      <c r="G108">
        <v>771.17</v>
      </c>
      <c r="H108">
        <v>382.4119</v>
      </c>
      <c r="I108">
        <v>235.05869999999999</v>
      </c>
    </row>
    <row r="109" spans="1:9">
      <c r="A109" s="295">
        <v>45202</v>
      </c>
      <c r="B109">
        <v>4.7969999999999997</v>
      </c>
      <c r="C109">
        <v>117.94</v>
      </c>
      <c r="D109">
        <v>37.26</v>
      </c>
      <c r="E109">
        <v>9121.14</v>
      </c>
      <c r="F109">
        <v>802.29610000000002</v>
      </c>
      <c r="G109">
        <v>764.06</v>
      </c>
      <c r="H109">
        <v>379.52609999999999</v>
      </c>
      <c r="I109">
        <v>234.44550000000001</v>
      </c>
    </row>
    <row r="110" spans="1:9">
      <c r="A110" s="295">
        <v>45203</v>
      </c>
      <c r="B110">
        <v>4.734</v>
      </c>
      <c r="C110">
        <v>118.63</v>
      </c>
      <c r="D110">
        <v>37.15</v>
      </c>
      <c r="E110">
        <v>9195.14</v>
      </c>
      <c r="F110">
        <v>804.13019999999995</v>
      </c>
      <c r="G110">
        <v>762.52</v>
      </c>
      <c r="H110">
        <v>379.20600000000002</v>
      </c>
      <c r="I110">
        <v>230.3262</v>
      </c>
    </row>
    <row r="111" spans="1:9">
      <c r="A111" s="295">
        <v>45204</v>
      </c>
      <c r="B111">
        <v>4.72</v>
      </c>
      <c r="C111">
        <v>118.88</v>
      </c>
      <c r="D111">
        <v>37.29</v>
      </c>
      <c r="E111">
        <v>9184.81</v>
      </c>
      <c r="F111">
        <v>806.45550000000003</v>
      </c>
      <c r="G111">
        <v>763.39</v>
      </c>
      <c r="H111">
        <v>379.47239999999999</v>
      </c>
      <c r="I111">
        <v>230.39959999999999</v>
      </c>
    </row>
    <row r="112" spans="1:9">
      <c r="A112" s="295">
        <v>45205</v>
      </c>
      <c r="B112">
        <v>4.8029999999999999</v>
      </c>
      <c r="C112">
        <v>120.25</v>
      </c>
      <c r="D112">
        <v>37.83</v>
      </c>
      <c r="E112">
        <v>9294.82</v>
      </c>
      <c r="F112">
        <v>804.60829999999999</v>
      </c>
      <c r="G112">
        <v>761.03</v>
      </c>
      <c r="H112">
        <v>378.54329999999999</v>
      </c>
      <c r="I112">
        <v>232.53870000000001</v>
      </c>
    </row>
    <row r="113" spans="1:9">
      <c r="A113" s="295">
        <v>45208</v>
      </c>
      <c r="B113">
        <v>4.8029999999999999</v>
      </c>
      <c r="C113">
        <v>120.79</v>
      </c>
      <c r="D113">
        <v>37.65</v>
      </c>
      <c r="E113">
        <v>9353.41</v>
      </c>
      <c r="F113">
        <v>807.66499999999996</v>
      </c>
      <c r="G113">
        <v>761.03</v>
      </c>
      <c r="H113">
        <v>378.59530000000001</v>
      </c>
      <c r="I113">
        <v>235.32230000000001</v>
      </c>
    </row>
    <row r="114" spans="1:9">
      <c r="A114" s="295">
        <v>45209</v>
      </c>
      <c r="B114">
        <v>4.6539999999999999</v>
      </c>
      <c r="C114">
        <v>121.78</v>
      </c>
      <c r="D114">
        <v>38.19</v>
      </c>
      <c r="E114">
        <v>9402.31</v>
      </c>
      <c r="F114">
        <v>812.41980000000001</v>
      </c>
      <c r="G114">
        <v>767.71</v>
      </c>
      <c r="H114">
        <v>381.30110000000002</v>
      </c>
      <c r="I114">
        <v>235.01589999999999</v>
      </c>
    </row>
    <row r="115" spans="1:9">
      <c r="A115" s="295">
        <v>45210</v>
      </c>
      <c r="B115">
        <v>4.5590000000000002</v>
      </c>
      <c r="C115">
        <v>122.32</v>
      </c>
      <c r="D115">
        <v>38.43</v>
      </c>
      <c r="E115">
        <v>9443.1299999999992</v>
      </c>
      <c r="F115">
        <v>816.51139999999998</v>
      </c>
      <c r="G115">
        <v>772.22</v>
      </c>
      <c r="H115">
        <v>383.25319999999999</v>
      </c>
      <c r="I115">
        <v>233.7578</v>
      </c>
    </row>
    <row r="116" spans="1:9">
      <c r="A116" s="295">
        <v>45211</v>
      </c>
      <c r="B116">
        <v>4.6989999999999998</v>
      </c>
      <c r="C116">
        <v>121.38</v>
      </c>
      <c r="D116">
        <v>38</v>
      </c>
      <c r="E116">
        <v>9385.16</v>
      </c>
      <c r="F116">
        <v>810.27949999999998</v>
      </c>
      <c r="G116">
        <v>769.09</v>
      </c>
      <c r="H116">
        <v>381.51659999999998</v>
      </c>
      <c r="I116">
        <v>234.52189999999999</v>
      </c>
    </row>
    <row r="117" spans="1:9">
      <c r="A117" s="295">
        <v>45212</v>
      </c>
      <c r="B117">
        <v>4.6130000000000004</v>
      </c>
      <c r="C117">
        <v>120.68</v>
      </c>
      <c r="D117">
        <v>37.86</v>
      </c>
      <c r="E117">
        <v>9338.09</v>
      </c>
      <c r="F117">
        <v>810.62630000000001</v>
      </c>
      <c r="G117">
        <v>769.25</v>
      </c>
      <c r="H117">
        <v>381.62090000000001</v>
      </c>
      <c r="I117">
        <v>238.93690000000001</v>
      </c>
    </row>
    <row r="118" spans="1:9">
      <c r="A118" s="295">
        <v>45215</v>
      </c>
      <c r="B118">
        <v>4.7069999999999999</v>
      </c>
      <c r="C118">
        <v>121.85</v>
      </c>
      <c r="D118">
        <v>38.14</v>
      </c>
      <c r="E118">
        <v>9437.31</v>
      </c>
      <c r="F118">
        <v>809.57479999999998</v>
      </c>
      <c r="G118">
        <v>767.24</v>
      </c>
      <c r="H118">
        <v>380.9624</v>
      </c>
      <c r="I118">
        <v>237.7244</v>
      </c>
    </row>
    <row r="119" spans="1:9">
      <c r="A119" s="295">
        <v>45216</v>
      </c>
      <c r="B119">
        <v>4.8360000000000003</v>
      </c>
      <c r="C119">
        <v>121.84</v>
      </c>
      <c r="D119">
        <v>38.04</v>
      </c>
      <c r="E119">
        <v>9436.36</v>
      </c>
      <c r="F119">
        <v>805.90189999999996</v>
      </c>
      <c r="G119">
        <v>764.08</v>
      </c>
      <c r="H119">
        <v>379.85750000000002</v>
      </c>
      <c r="I119">
        <v>238.04949999999999</v>
      </c>
    </row>
    <row r="120" spans="1:9">
      <c r="A120" s="295">
        <v>45217</v>
      </c>
      <c r="B120">
        <v>4.9160000000000004</v>
      </c>
      <c r="C120">
        <v>120.06</v>
      </c>
      <c r="D120">
        <v>37.46</v>
      </c>
      <c r="E120">
        <v>9309.92</v>
      </c>
      <c r="F120">
        <v>802.1173</v>
      </c>
      <c r="G120">
        <v>760.11</v>
      </c>
      <c r="H120">
        <v>378.39299999999997</v>
      </c>
      <c r="I120">
        <v>240.50280000000001</v>
      </c>
    </row>
    <row r="121" spans="1:9">
      <c r="A121" s="295">
        <v>45218</v>
      </c>
      <c r="B121">
        <v>4.9909999999999997</v>
      </c>
      <c r="C121">
        <v>118.98</v>
      </c>
      <c r="D121">
        <v>37.24</v>
      </c>
      <c r="E121">
        <v>9231.73</v>
      </c>
      <c r="F121">
        <v>800.82259999999997</v>
      </c>
      <c r="G121">
        <v>757.21</v>
      </c>
      <c r="H121">
        <v>377.17070000000001</v>
      </c>
      <c r="I121">
        <v>240.953</v>
      </c>
    </row>
    <row r="122" spans="1:9">
      <c r="A122" s="295">
        <v>45219</v>
      </c>
      <c r="B122">
        <v>4.9160000000000004</v>
      </c>
      <c r="C122">
        <v>117.65</v>
      </c>
      <c r="D122">
        <v>36.79</v>
      </c>
      <c r="E122">
        <v>9115.84</v>
      </c>
      <c r="F122">
        <v>803.3854</v>
      </c>
      <c r="G122">
        <v>758.19</v>
      </c>
      <c r="H122">
        <v>377.68470000000002</v>
      </c>
      <c r="I122">
        <v>240.3877</v>
      </c>
    </row>
    <row r="123" spans="1:9">
      <c r="A123" s="295">
        <v>45222</v>
      </c>
      <c r="B123">
        <v>4.851</v>
      </c>
      <c r="C123">
        <v>117.5</v>
      </c>
      <c r="D123">
        <v>36.76</v>
      </c>
      <c r="E123">
        <v>9100.49</v>
      </c>
      <c r="F123">
        <v>806.01179999999999</v>
      </c>
      <c r="G123">
        <v>758.32</v>
      </c>
      <c r="H123">
        <v>378.02730000000003</v>
      </c>
      <c r="I123">
        <v>238.3287</v>
      </c>
    </row>
    <row r="124" spans="1:9">
      <c r="A124" s="295">
        <v>45223</v>
      </c>
      <c r="B124">
        <v>4.8250000000000002</v>
      </c>
      <c r="C124">
        <v>118.3</v>
      </c>
      <c r="D124">
        <v>37.229999999999997</v>
      </c>
      <c r="E124">
        <v>9166.7999999999993</v>
      </c>
      <c r="F124">
        <v>806.72820000000002</v>
      </c>
      <c r="G124">
        <v>763.99</v>
      </c>
      <c r="H124">
        <v>379.68630000000002</v>
      </c>
      <c r="I124">
        <v>237.7295</v>
      </c>
    </row>
    <row r="125" spans="1:9">
      <c r="A125" s="295">
        <v>45224</v>
      </c>
      <c r="B125">
        <v>4.9569999999999999</v>
      </c>
      <c r="C125">
        <v>116.77</v>
      </c>
      <c r="D125">
        <v>36.74</v>
      </c>
      <c r="E125">
        <v>9035.4</v>
      </c>
      <c r="F125">
        <v>803.03030000000001</v>
      </c>
      <c r="G125">
        <v>762.22</v>
      </c>
      <c r="H125">
        <v>378.94909999999999</v>
      </c>
      <c r="I125">
        <v>238.85339999999999</v>
      </c>
    </row>
    <row r="126" spans="1:9">
      <c r="A126" s="295">
        <v>45225</v>
      </c>
      <c r="B126">
        <v>4.8460000000000001</v>
      </c>
      <c r="C126">
        <v>115.58</v>
      </c>
      <c r="D126">
        <v>36.56</v>
      </c>
      <c r="E126">
        <v>8928.6299999999992</v>
      </c>
      <c r="F126">
        <v>803.98540000000003</v>
      </c>
      <c r="G126">
        <v>762.35</v>
      </c>
      <c r="H126">
        <v>379.06119999999999</v>
      </c>
      <c r="I126">
        <v>237.83840000000001</v>
      </c>
    </row>
    <row r="127" spans="1:9">
      <c r="A127" s="295">
        <v>45226</v>
      </c>
      <c r="B127">
        <v>4.8369999999999997</v>
      </c>
      <c r="C127">
        <v>115.01</v>
      </c>
      <c r="D127">
        <v>36.53</v>
      </c>
      <c r="E127">
        <v>8885.94</v>
      </c>
      <c r="F127">
        <v>806.31550000000004</v>
      </c>
      <c r="G127">
        <v>763.54</v>
      </c>
      <c r="H127">
        <v>379.50009999999997</v>
      </c>
      <c r="I127">
        <v>240.21719999999999</v>
      </c>
    </row>
    <row r="128" spans="1:9">
      <c r="A128" s="295">
        <v>45229</v>
      </c>
      <c r="B128">
        <v>4.8949999999999996</v>
      </c>
      <c r="C128">
        <v>116.43</v>
      </c>
      <c r="D128">
        <v>36.909999999999997</v>
      </c>
      <c r="E128">
        <v>8993.4599999999991</v>
      </c>
      <c r="F128">
        <v>807.35860000000002</v>
      </c>
      <c r="G128">
        <v>763.99</v>
      </c>
      <c r="H128">
        <v>379.73430000000002</v>
      </c>
      <c r="I128">
        <v>237.6952</v>
      </c>
    </row>
    <row r="129" spans="1:9">
      <c r="A129" s="295">
        <v>45230</v>
      </c>
      <c r="B129">
        <v>4.9320000000000004</v>
      </c>
      <c r="C129">
        <v>117.11</v>
      </c>
      <c r="D129">
        <v>36.700000000000003</v>
      </c>
      <c r="E129">
        <v>9052.31</v>
      </c>
      <c r="F129">
        <v>804.0009</v>
      </c>
      <c r="G129">
        <v>765.32</v>
      </c>
      <c r="H129">
        <v>379.70850000000002</v>
      </c>
      <c r="I129">
        <v>238.05410000000001</v>
      </c>
    </row>
    <row r="130" spans="1:9">
      <c r="A130" s="295">
        <v>45231</v>
      </c>
      <c r="B130">
        <v>4.7350000000000003</v>
      </c>
      <c r="C130">
        <v>118.32</v>
      </c>
      <c r="D130">
        <v>37.04</v>
      </c>
      <c r="E130">
        <v>9147.4500000000007</v>
      </c>
      <c r="F130">
        <v>807.18190000000004</v>
      </c>
      <c r="G130">
        <v>768.52</v>
      </c>
      <c r="H130">
        <v>381.16419999999999</v>
      </c>
      <c r="I130">
        <v>237.04990000000001</v>
      </c>
    </row>
    <row r="131" spans="1:9">
      <c r="A131" s="295">
        <v>45232</v>
      </c>
      <c r="B131">
        <v>4.66</v>
      </c>
      <c r="C131">
        <v>120.72</v>
      </c>
      <c r="D131">
        <v>37.69</v>
      </c>
      <c r="E131">
        <v>9320.56</v>
      </c>
      <c r="F131">
        <v>813.51599999999996</v>
      </c>
      <c r="G131">
        <v>778.76</v>
      </c>
      <c r="H131">
        <v>384.9434</v>
      </c>
      <c r="I131">
        <v>239.1071</v>
      </c>
    </row>
    <row r="132" spans="1:9">
      <c r="A132" s="295">
        <v>45233</v>
      </c>
      <c r="B132">
        <v>4.5730000000000004</v>
      </c>
      <c r="C132">
        <v>121.93</v>
      </c>
      <c r="D132">
        <v>38.46</v>
      </c>
      <c r="E132">
        <v>9408.56</v>
      </c>
      <c r="F132">
        <v>821.63980000000004</v>
      </c>
      <c r="G132">
        <v>785.32</v>
      </c>
      <c r="H132">
        <v>387.9683</v>
      </c>
      <c r="I132">
        <v>239.55119999999999</v>
      </c>
    </row>
    <row r="133" spans="1:9">
      <c r="A133" s="295">
        <v>45236</v>
      </c>
      <c r="B133">
        <v>4.6440000000000001</v>
      </c>
      <c r="C133">
        <v>121.89</v>
      </c>
      <c r="D133">
        <v>38.770000000000003</v>
      </c>
      <c r="E133">
        <v>9425.34</v>
      </c>
      <c r="F133">
        <v>819.4511</v>
      </c>
      <c r="G133">
        <v>782.65</v>
      </c>
      <c r="H133">
        <v>387.48950000000002</v>
      </c>
      <c r="I133">
        <v>239.1353</v>
      </c>
    </row>
    <row r="134" spans="1:9">
      <c r="A134" s="295">
        <v>45237</v>
      </c>
      <c r="B134">
        <v>4.5679999999999996</v>
      </c>
      <c r="C134">
        <v>121.99</v>
      </c>
      <c r="D134">
        <v>38.700000000000003</v>
      </c>
      <c r="E134">
        <v>9452.2800000000007</v>
      </c>
      <c r="F134">
        <v>820.11170000000004</v>
      </c>
      <c r="G134">
        <v>783.1</v>
      </c>
      <c r="H134">
        <v>387.77769999999998</v>
      </c>
      <c r="I134">
        <v>234.65819999999999</v>
      </c>
    </row>
    <row r="135" spans="1:9">
      <c r="A135" s="295">
        <v>45238</v>
      </c>
      <c r="B135">
        <v>4.4939999999999998</v>
      </c>
      <c r="C135">
        <v>122.02</v>
      </c>
      <c r="D135">
        <v>38.44</v>
      </c>
      <c r="E135">
        <v>9462.25</v>
      </c>
      <c r="F135">
        <v>823.25850000000003</v>
      </c>
      <c r="G135">
        <v>785.07</v>
      </c>
      <c r="H135">
        <v>388.7878</v>
      </c>
      <c r="I135">
        <v>233.1712</v>
      </c>
    </row>
    <row r="136" spans="1:9">
      <c r="A136" s="295">
        <v>45239</v>
      </c>
      <c r="B136">
        <v>4.6260000000000003</v>
      </c>
      <c r="C136">
        <v>121.31</v>
      </c>
      <c r="D136">
        <v>38.08</v>
      </c>
      <c r="E136">
        <v>9387.59</v>
      </c>
      <c r="F136">
        <v>820.42660000000001</v>
      </c>
      <c r="G136">
        <v>782.41</v>
      </c>
      <c r="H136">
        <v>387.44240000000002</v>
      </c>
      <c r="I136">
        <v>232.7869</v>
      </c>
    </row>
    <row r="137" spans="1:9">
      <c r="A137" s="295">
        <v>45240</v>
      </c>
      <c r="B137">
        <v>4.6529999999999996</v>
      </c>
      <c r="C137">
        <v>122.84</v>
      </c>
      <c r="D137">
        <v>38.35</v>
      </c>
      <c r="E137">
        <v>9535.6299999999992</v>
      </c>
      <c r="F137">
        <v>817.55269999999996</v>
      </c>
      <c r="G137">
        <v>781.4</v>
      </c>
      <c r="H137">
        <v>386.98219999999998</v>
      </c>
      <c r="I137">
        <v>231.55500000000001</v>
      </c>
    </row>
    <row r="138" spans="1:9">
      <c r="A138" s="295">
        <v>45243</v>
      </c>
      <c r="B138">
        <v>4.641</v>
      </c>
      <c r="C138">
        <v>122.88</v>
      </c>
      <c r="D138">
        <v>38.340000000000003</v>
      </c>
      <c r="E138">
        <v>9528.25</v>
      </c>
      <c r="F138">
        <v>817.89139999999998</v>
      </c>
      <c r="G138">
        <v>779.44</v>
      </c>
      <c r="H138">
        <v>386.77069999999998</v>
      </c>
      <c r="I138">
        <v>235.11770000000001</v>
      </c>
    </row>
    <row r="139" spans="1:9">
      <c r="A139" s="295">
        <v>45244</v>
      </c>
      <c r="B139">
        <v>4.4480000000000004</v>
      </c>
      <c r="C139">
        <v>125.46</v>
      </c>
      <c r="D139">
        <v>39.36</v>
      </c>
      <c r="E139">
        <v>9712.01</v>
      </c>
      <c r="F139">
        <v>829.63170000000002</v>
      </c>
      <c r="G139">
        <v>787.81</v>
      </c>
      <c r="H139">
        <v>390.43279999999999</v>
      </c>
      <c r="I139">
        <v>235.7611</v>
      </c>
    </row>
    <row r="140" spans="1:9">
      <c r="A140" s="295">
        <v>45245</v>
      </c>
      <c r="B140">
        <v>4.532</v>
      </c>
      <c r="C140">
        <v>125.66</v>
      </c>
      <c r="D140">
        <v>39.69</v>
      </c>
      <c r="E140">
        <v>9729.31</v>
      </c>
      <c r="F140">
        <v>829.09119999999996</v>
      </c>
      <c r="G140">
        <v>787.42</v>
      </c>
      <c r="H140">
        <v>390.50330000000002</v>
      </c>
      <c r="I140">
        <v>235.73519999999999</v>
      </c>
    </row>
    <row r="141" spans="1:9">
      <c r="A141" s="295">
        <v>45246</v>
      </c>
      <c r="B141">
        <v>4.4370000000000003</v>
      </c>
      <c r="C141">
        <v>125.66</v>
      </c>
      <c r="D141">
        <v>39.31</v>
      </c>
      <c r="E141">
        <v>9743.2199999999993</v>
      </c>
      <c r="F141">
        <v>832.73829999999998</v>
      </c>
      <c r="G141">
        <v>790.98</v>
      </c>
      <c r="H141">
        <v>391.84730000000002</v>
      </c>
      <c r="I141">
        <v>232.15219999999999</v>
      </c>
    </row>
    <row r="142" spans="1:9">
      <c r="A142" s="295">
        <v>45247</v>
      </c>
      <c r="B142">
        <v>4.4359999999999999</v>
      </c>
      <c r="C142">
        <v>126.3</v>
      </c>
      <c r="D142">
        <v>39.36</v>
      </c>
      <c r="E142">
        <v>9755.92</v>
      </c>
      <c r="F142">
        <v>833.98559999999998</v>
      </c>
      <c r="G142">
        <v>792.92</v>
      </c>
      <c r="H142">
        <v>392.60289999999998</v>
      </c>
      <c r="I142">
        <v>232.5044</v>
      </c>
    </row>
    <row r="143" spans="1:9">
      <c r="A143" s="295">
        <v>45250</v>
      </c>
      <c r="B143">
        <v>4.4210000000000003</v>
      </c>
      <c r="C143">
        <v>127.07</v>
      </c>
      <c r="D143">
        <v>39.85</v>
      </c>
      <c r="E143">
        <v>9829.02</v>
      </c>
      <c r="F143">
        <v>837.327</v>
      </c>
      <c r="G143">
        <v>794.72</v>
      </c>
      <c r="H143">
        <v>394.01280000000003</v>
      </c>
      <c r="I143">
        <v>234.364</v>
      </c>
    </row>
    <row r="144" spans="1:9">
      <c r="A144" s="295">
        <v>45251</v>
      </c>
      <c r="B144">
        <v>4.3940000000000001</v>
      </c>
      <c r="C144">
        <v>126.8</v>
      </c>
      <c r="D144">
        <v>39.6</v>
      </c>
      <c r="E144">
        <v>9809.39</v>
      </c>
      <c r="F144">
        <v>839.89689999999996</v>
      </c>
      <c r="G144">
        <v>798.96</v>
      </c>
      <c r="H144">
        <v>395.55950000000001</v>
      </c>
      <c r="I144">
        <v>234.96619999999999</v>
      </c>
    </row>
    <row r="145" spans="1:9">
      <c r="A145" s="295">
        <v>45252</v>
      </c>
      <c r="B145">
        <v>4.4059999999999997</v>
      </c>
      <c r="C145">
        <v>127.23</v>
      </c>
      <c r="D145">
        <v>39.520000000000003</v>
      </c>
      <c r="E145">
        <v>9849.74</v>
      </c>
      <c r="F145">
        <v>835.84960000000001</v>
      </c>
      <c r="G145">
        <v>800.63</v>
      </c>
      <c r="H145">
        <v>395.98160000000001</v>
      </c>
      <c r="I145">
        <v>233.27719999999999</v>
      </c>
    </row>
    <row r="146" spans="1:9">
      <c r="A146" s="295">
        <v>45253</v>
      </c>
      <c r="B146">
        <v>4.4059999999999997</v>
      </c>
      <c r="C146">
        <v>127.23</v>
      </c>
      <c r="D146">
        <v>39.520000000000003</v>
      </c>
      <c r="E146">
        <v>9849.74</v>
      </c>
      <c r="F146">
        <v>836.08640000000003</v>
      </c>
      <c r="G146">
        <v>800.63</v>
      </c>
      <c r="H146">
        <v>396.16079999999999</v>
      </c>
      <c r="I146">
        <v>233.27719999999999</v>
      </c>
    </row>
    <row r="147" spans="1:9">
      <c r="A147" s="295">
        <v>45254</v>
      </c>
      <c r="B147">
        <v>4.468</v>
      </c>
      <c r="C147">
        <v>127.52</v>
      </c>
      <c r="D147">
        <v>39.54</v>
      </c>
      <c r="E147">
        <v>9855.84</v>
      </c>
      <c r="F147">
        <v>834.81679999999994</v>
      </c>
      <c r="G147">
        <v>800.62</v>
      </c>
      <c r="H147">
        <v>396.36180000000002</v>
      </c>
      <c r="I147">
        <v>231.6</v>
      </c>
    </row>
    <row r="148" spans="1:9">
      <c r="A148" s="397">
        <v>45257</v>
      </c>
      <c r="B148" s="99">
        <v>4.468</v>
      </c>
      <c r="C148" s="99">
        <v>127.52</v>
      </c>
      <c r="D148" s="99">
        <v>39.54</v>
      </c>
      <c r="E148" s="99">
        <v>9855.84</v>
      </c>
      <c r="F148" s="99">
        <v>834.81679999999994</v>
      </c>
      <c r="G148" s="99">
        <v>800.62</v>
      </c>
      <c r="H148" s="99">
        <v>396.36180000000002</v>
      </c>
      <c r="I148" s="99">
        <v>231.6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tabSelected="1" zoomScale="80" zoomScaleNormal="80" workbookViewId="0">
      <pane xSplit="4" ySplit="1" topLeftCell="E14" activePane="bottomRight" state="frozen"/>
      <selection sqref="A1:XFD1048576"/>
      <selection pane="topRight" sqref="A1:XFD1048576"/>
      <selection pane="bottomLeft" sqref="A1:XFD1048576"/>
      <selection pane="bottomRight" activeCell="A38" sqref="A38"/>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40" customFormat="1" ht="45">
      <c r="A1" s="235" t="s">
        <v>0</v>
      </c>
      <c r="B1" s="235" t="s">
        <v>3</v>
      </c>
      <c r="C1" s="236" t="s">
        <v>296</v>
      </c>
      <c r="D1" s="236" t="s">
        <v>297</v>
      </c>
      <c r="E1" s="236" t="s">
        <v>298</v>
      </c>
      <c r="F1" s="236" t="s">
        <v>299</v>
      </c>
      <c r="G1" s="236" t="s">
        <v>324</v>
      </c>
      <c r="H1" s="237" t="s">
        <v>288</v>
      </c>
      <c r="I1" s="236" t="s">
        <v>285</v>
      </c>
      <c r="J1" s="235" t="s">
        <v>127</v>
      </c>
      <c r="K1" s="235" t="s">
        <v>5</v>
      </c>
      <c r="L1" s="235" t="s">
        <v>102</v>
      </c>
      <c r="M1" s="236" t="s">
        <v>11</v>
      </c>
      <c r="N1" s="236" t="s">
        <v>120</v>
      </c>
      <c r="O1" s="236" t="s">
        <v>295</v>
      </c>
      <c r="P1" s="236" t="s">
        <v>209</v>
      </c>
      <c r="Q1" s="236" t="s">
        <v>208</v>
      </c>
      <c r="R1" s="237" t="s">
        <v>207</v>
      </c>
      <c r="S1" s="237" t="s">
        <v>210</v>
      </c>
      <c r="T1" s="237" t="s">
        <v>211</v>
      </c>
      <c r="U1" s="237" t="s">
        <v>217</v>
      </c>
      <c r="V1" s="237" t="s">
        <v>218</v>
      </c>
      <c r="W1" s="235" t="s">
        <v>130</v>
      </c>
      <c r="X1" s="238" t="s">
        <v>35</v>
      </c>
      <c r="Y1" s="236" t="s">
        <v>128</v>
      </c>
      <c r="Z1" s="236" t="s">
        <v>216</v>
      </c>
      <c r="AA1" s="236" t="s">
        <v>215</v>
      </c>
      <c r="AB1" s="236" t="s">
        <v>94</v>
      </c>
      <c r="AC1" s="236" t="s">
        <v>205</v>
      </c>
      <c r="AD1" s="236" t="s">
        <v>32</v>
      </c>
      <c r="AE1" s="236" t="s">
        <v>225</v>
      </c>
      <c r="AF1" s="239" t="s">
        <v>346</v>
      </c>
      <c r="AG1" s="235" t="s">
        <v>286</v>
      </c>
      <c r="AH1" s="235" t="s">
        <v>287</v>
      </c>
      <c r="AI1" s="235" t="s">
        <v>347</v>
      </c>
      <c r="AJ1" s="235" t="s">
        <v>212</v>
      </c>
      <c r="AK1" s="235" t="s">
        <v>257</v>
      </c>
      <c r="AL1" s="236" t="s">
        <v>258</v>
      </c>
      <c r="AM1" s="236" t="s">
        <v>119</v>
      </c>
      <c r="AN1" s="236" t="s">
        <v>147</v>
      </c>
      <c r="AO1" s="235" t="s">
        <v>259</v>
      </c>
      <c r="AP1" s="236" t="s">
        <v>206</v>
      </c>
      <c r="AQ1" s="236" t="s">
        <v>31</v>
      </c>
      <c r="AR1" s="236" t="s">
        <v>329</v>
      </c>
      <c r="AS1" s="236" t="s">
        <v>524</v>
      </c>
    </row>
    <row r="2" spans="1:45">
      <c r="A2" s="5" t="s">
        <v>1</v>
      </c>
      <c r="B2" s="5" t="str">
        <f>_xll.BDP(K2&amp;" Corp","SECURITY_NAME")</f>
        <v>MS 0 10/28/35</v>
      </c>
      <c r="C2" s="108">
        <f>U2/H2-1</f>
        <v>4.438812946559012E-2</v>
      </c>
      <c r="D2" s="108">
        <f>S2/O2-1</f>
        <v>0.53363914373088694</v>
      </c>
      <c r="E2" s="108">
        <f t="shared" ref="E2:E7" si="0">U2/R2-1</f>
        <v>-0.95707549607405396</v>
      </c>
      <c r="F2" s="108">
        <f t="shared" ref="F2:F7" si="1">S2/P2-1</f>
        <v>-0.57611359986476207</v>
      </c>
      <c r="G2" s="108">
        <f t="shared" ref="G2:G7" si="2">AI2/$C$38</f>
        <v>9.3631914029030088E-4</v>
      </c>
      <c r="H2" s="125">
        <f>N2 * O2 / AS2</f>
        <v>1519.6367742804962</v>
      </c>
      <c r="I2" s="108"/>
      <c r="J2" s="5" t="str">
        <f>'4. FIEQCMDT_Price'!B$1</f>
        <v>MS 0 10/28/2035 Corp</v>
      </c>
      <c r="K2" s="5" t="s">
        <v>91</v>
      </c>
      <c r="L2" s="5" t="s">
        <v>99</v>
      </c>
      <c r="M2" s="39" t="str">
        <f>_xll.BDP(K2&amp;" Corp","CRNCY")</f>
        <v>TRY</v>
      </c>
      <c r="N2" s="77">
        <v>1000000</v>
      </c>
      <c r="O2" s="77">
        <v>3.27E-2</v>
      </c>
      <c r="P2" s="79">
        <v>0.11831</v>
      </c>
      <c r="Q2" s="79">
        <f>1/0.312513</f>
        <v>3.1998668855375616</v>
      </c>
      <c r="R2" s="77">
        <v>36974</v>
      </c>
      <c r="S2" s="79">
        <f>0.05015</f>
        <v>5.015E-2</v>
      </c>
      <c r="T2" s="79">
        <f>VLOOKUP(M2,'3. FX_Current'!$B$3:$C$23,2,FALSE)</f>
        <v>31.598700000000001</v>
      </c>
      <c r="U2" s="79">
        <f>(S2*N2)/T2</f>
        <v>1587.0906081579305</v>
      </c>
      <c r="V2" s="79"/>
      <c r="W2" s="11">
        <v>42305</v>
      </c>
      <c r="X2" s="82">
        <v>45065</v>
      </c>
      <c r="Y2" s="82" t="str">
        <f>_xll.BDP(K2&amp;" Corp","Maturity")</f>
        <v>28.10.2035</v>
      </c>
      <c r="Z2" s="82"/>
      <c r="AA2" s="82"/>
      <c r="AB2" s="39"/>
      <c r="AC2" s="39"/>
      <c r="AD2" s="314" t="str">
        <f t="shared" ref="AD2:AD25" si="3">M2</f>
        <v>TRY</v>
      </c>
      <c r="AE2" s="77"/>
      <c r="AF2" s="363"/>
      <c r="AG2" s="5"/>
      <c r="AH2" s="5"/>
      <c r="AI2" s="79">
        <f t="shared" ref="AI2:AI7" si="4">U2</f>
        <v>1587.0906081579305</v>
      </c>
      <c r="AJ2" s="148" t="s">
        <v>213</v>
      </c>
      <c r="AK2" s="149">
        <f>_xll.BDP(K2&amp;" corp","COUPON")</f>
        <v>0</v>
      </c>
      <c r="AL2" s="85"/>
      <c r="AM2" s="77" t="s">
        <v>105</v>
      </c>
      <c r="AN2" s="39" t="s">
        <v>145</v>
      </c>
      <c r="AO2" s="5" t="s">
        <v>214</v>
      </c>
      <c r="AP2" s="314" t="s">
        <v>33</v>
      </c>
      <c r="AQ2" s="39">
        <v>0</v>
      </c>
      <c r="AR2" s="307" t="s">
        <v>33</v>
      </c>
      <c r="AS2" s="125">
        <v>21.5183</v>
      </c>
    </row>
    <row r="3" spans="1:45">
      <c r="A3" s="74" t="s">
        <v>1</v>
      </c>
      <c r="B3" s="5" t="str">
        <f>_xll.BDP(K3&amp;" Corp","SECURITY_NAME")</f>
        <v>MBONO 7 3/4 11/13/42</v>
      </c>
      <c r="C3" s="108">
        <f>U3/H3-1</f>
        <v>-1.6738644750448839E-2</v>
      </c>
      <c r="D3" s="108">
        <f>S3/O3-1</f>
        <v>-5.9817974971558718E-2</v>
      </c>
      <c r="E3" s="108">
        <f t="shared" si="0"/>
        <v>-1.5188769530952717E-3</v>
      </c>
      <c r="F3" s="108">
        <f t="shared" si="1"/>
        <v>-0.21017269886173584</v>
      </c>
      <c r="G3" s="108">
        <f t="shared" si="2"/>
        <v>5.833671550361709E-2</v>
      </c>
      <c r="H3" s="125">
        <f t="shared" ref="H3:H25" si="5">N3 * O3 / AS3</f>
        <v>100565.91823809427</v>
      </c>
      <c r="I3" s="108"/>
      <c r="J3" s="5" t="str">
        <f>'4. FIEQCMDT_Price'!C$1</f>
        <v>MBONO 7.75 11/13/2042 Govt</v>
      </c>
      <c r="K3" s="12" t="s">
        <v>92</v>
      </c>
      <c r="L3" s="12" t="s">
        <v>100</v>
      </c>
      <c r="M3" s="39" t="str">
        <f>_xll.BDP(K3&amp;" Corp","CRNCY")</f>
        <v>MXN</v>
      </c>
      <c r="N3" s="77">
        <v>22400</v>
      </c>
      <c r="O3" s="77">
        <v>87.9</v>
      </c>
      <c r="P3" s="79">
        <v>104.633</v>
      </c>
      <c r="Q3" s="79">
        <f>1/0.042254</f>
        <v>23.666398447484262</v>
      </c>
      <c r="R3" s="77">
        <v>99033</v>
      </c>
      <c r="S3" s="79">
        <f>_xll.BDP(K3&amp;" Corp","PX_LAST")</f>
        <v>82.641999999999996</v>
      </c>
      <c r="T3" s="79">
        <f>VLOOKUP(M3,'3. FX_Current'!$B$3:$C$23,2,FALSE)</f>
        <v>18.721</v>
      </c>
      <c r="U3" s="79">
        <f>(S3*N3)/T3</f>
        <v>98882.58105870412</v>
      </c>
      <c r="V3" s="79"/>
      <c r="W3" s="11">
        <v>44441</v>
      </c>
      <c r="X3" s="82" t="str">
        <f>_xll.BDP(K3&amp;" Corp","LAST_UPDATE_DT")</f>
        <v>24.11.2023</v>
      </c>
      <c r="Y3" s="82" t="str">
        <f>_xll.BDP(K3&amp;" Corp","Maturity")</f>
        <v>13.11.2042</v>
      </c>
      <c r="Z3" s="82"/>
      <c r="AA3" s="82"/>
      <c r="AB3" s="39"/>
      <c r="AC3" s="39"/>
      <c r="AD3" s="314" t="str">
        <f t="shared" si="3"/>
        <v>MXN</v>
      </c>
      <c r="AE3" s="77"/>
      <c r="AF3" s="363"/>
      <c r="AG3" s="5"/>
      <c r="AH3" s="5"/>
      <c r="AI3" s="79">
        <f t="shared" si="4"/>
        <v>98882.58105870412</v>
      </c>
      <c r="AJ3" s="148" t="str">
        <f>_xll.BDP(K3&amp;" corp","COUPON_FREQUENCY_DESCRIPTION")</f>
        <v>S/A</v>
      </c>
      <c r="AK3" s="149">
        <f>_xll.BDP(K3&amp;" corp","COUPON")</f>
        <v>7.75</v>
      </c>
      <c r="AL3" s="149">
        <f>IF(_xll.BDP(K3&amp;" Corp","Defaulted")="Y",0,_xll.BDP(K3&amp;" ISIN","YLD_YTM_MID"))</f>
        <v>9.7673717377836766</v>
      </c>
      <c r="AM3" s="77">
        <f>_xll.BDP(K3&amp;" Corp","YAS_MOD_DUR")</f>
        <v>8.6040594041345528</v>
      </c>
      <c r="AN3" s="39" t="s">
        <v>146</v>
      </c>
      <c r="AO3" s="5" t="s">
        <v>214</v>
      </c>
      <c r="AP3" s="314" t="s">
        <v>33</v>
      </c>
      <c r="AQ3" s="39">
        <v>0</v>
      </c>
      <c r="AR3" s="307" t="s">
        <v>33</v>
      </c>
      <c r="AS3" s="125">
        <v>19.578800000000001</v>
      </c>
    </row>
    <row r="4" spans="1:45">
      <c r="A4" s="5" t="s">
        <v>1</v>
      </c>
      <c r="B4" s="5" t="str">
        <f>_xll.BDP(K4&amp;" Corp","SECURITY_NAME")</f>
        <v>RFLB 7.7 03/16/39</v>
      </c>
      <c r="C4" s="108">
        <v>0</v>
      </c>
      <c r="D4" s="108">
        <v>0</v>
      </c>
      <c r="E4" s="108">
        <f t="shared" si="0"/>
        <v>-1</v>
      </c>
      <c r="F4" s="108">
        <f t="shared" si="1"/>
        <v>-1</v>
      </c>
      <c r="G4" s="108">
        <f t="shared" si="2"/>
        <v>0</v>
      </c>
      <c r="H4" s="125">
        <v>0</v>
      </c>
      <c r="I4" s="108"/>
      <c r="J4" s="5" t="str">
        <f>'4. FIEQCMDT_Price'!D$1</f>
        <v>RFLB 7.7 03/16/2039 Govt</v>
      </c>
      <c r="K4" s="136" t="s">
        <v>95</v>
      </c>
      <c r="L4" s="136" t="s">
        <v>98</v>
      </c>
      <c r="M4" s="39" t="str">
        <f>_xll.BDP(K4&amp;" Corp","CRNCY")</f>
        <v>RUB</v>
      </c>
      <c r="N4" s="77">
        <v>9000000</v>
      </c>
      <c r="O4" s="77">
        <v>0</v>
      </c>
      <c r="P4" s="79">
        <v>0.85140000000000005</v>
      </c>
      <c r="Q4" s="79">
        <f>1/0.011518</f>
        <v>86.820628581350931</v>
      </c>
      <c r="R4" s="77">
        <v>88260</v>
      </c>
      <c r="S4" s="79">
        <v>0</v>
      </c>
      <c r="T4" s="79">
        <f>VLOOKUP(M4,'3. FX_Current'!$B$3:$C$23,2,FALSE)</f>
        <v>97.5471</v>
      </c>
      <c r="U4" s="79">
        <v>0</v>
      </c>
      <c r="V4" s="79"/>
      <c r="W4" s="11">
        <v>44610</v>
      </c>
      <c r="X4" s="82" t="str">
        <f>_xll.BDP(K4&amp;" Corp","LAST_UPDATE_DT")</f>
        <v>24.11.2023</v>
      </c>
      <c r="Y4" s="82" t="str">
        <f>_xll.BDP(K4&amp;" Corp","Maturity")</f>
        <v>16.03.2039</v>
      </c>
      <c r="Z4" s="82"/>
      <c r="AA4" s="82"/>
      <c r="AB4" s="39"/>
      <c r="AC4" s="39"/>
      <c r="AD4" s="314" t="str">
        <f t="shared" si="3"/>
        <v>RUB</v>
      </c>
      <c r="AE4" s="77"/>
      <c r="AF4" s="363"/>
      <c r="AG4" s="5"/>
      <c r="AH4" s="5"/>
      <c r="AI4" s="79">
        <f t="shared" si="4"/>
        <v>0</v>
      </c>
      <c r="AJ4" s="148" t="str">
        <f>_xll.BDP(K4&amp;" corp","COUPON_FREQUENCY_DESCRIPTION")</f>
        <v>S/A</v>
      </c>
      <c r="AK4" s="149">
        <f>_xll.BDP(K4&amp;" corp","COUPON")</f>
        <v>7.7</v>
      </c>
      <c r="AL4" s="149">
        <f>IF(_xll.BDP(K4&amp;" Corp","Defaulted")="Y",0,_xll.BDP(K4&amp;" ISIN","YLD_YTM_MID"))</f>
        <v>11.13</v>
      </c>
      <c r="AM4" s="77">
        <f>_xll.BDP(K4&amp;" Corp","YAS_MOD_DUR")</f>
        <v>7.8900736833346894</v>
      </c>
      <c r="AN4" s="39" t="s">
        <v>145</v>
      </c>
      <c r="AO4" s="5" t="s">
        <v>214</v>
      </c>
      <c r="AP4" s="314" t="s">
        <v>33</v>
      </c>
      <c r="AQ4" s="39">
        <v>0</v>
      </c>
      <c r="AR4" s="307" t="s">
        <v>33</v>
      </c>
      <c r="AS4" s="125">
        <v>0</v>
      </c>
    </row>
    <row r="5" spans="1:45">
      <c r="A5" s="5" t="s">
        <v>1</v>
      </c>
      <c r="B5" s="5" t="str">
        <f>_xll.BDP(K5&amp;" Corp","SECURITY_NAME")</f>
        <v>RFLB 5.9 03/12/31</v>
      </c>
      <c r="C5" s="108">
        <v>0</v>
      </c>
      <c r="D5" s="108">
        <v>0</v>
      </c>
      <c r="E5" s="108">
        <f t="shared" si="0"/>
        <v>-1</v>
      </c>
      <c r="F5" s="108">
        <f t="shared" si="1"/>
        <v>-1</v>
      </c>
      <c r="G5" s="108">
        <f t="shared" si="2"/>
        <v>0</v>
      </c>
      <c r="H5" s="125">
        <v>0</v>
      </c>
      <c r="I5" s="108"/>
      <c r="J5" s="5" t="str">
        <f>'4. FIEQCMDT_Price'!E$1</f>
        <v>RFLB 5.9 03/12/2031 Govt</v>
      </c>
      <c r="K5" s="136" t="s">
        <v>96</v>
      </c>
      <c r="L5" s="136" t="s">
        <v>98</v>
      </c>
      <c r="M5" s="39" t="str">
        <f>_xll.BDP(K5&amp;" Corp","CRNCY")</f>
        <v>RUB</v>
      </c>
      <c r="N5" s="77">
        <v>7000000</v>
      </c>
      <c r="O5" s="77">
        <v>0</v>
      </c>
      <c r="P5" s="79">
        <v>0.92090000000000005</v>
      </c>
      <c r="Q5" s="79">
        <f>1/0.011605</f>
        <v>86.169754416199908</v>
      </c>
      <c r="R5" s="77">
        <v>74808</v>
      </c>
      <c r="S5" s="79">
        <v>0</v>
      </c>
      <c r="T5" s="79">
        <f>VLOOKUP(M5,'3. FX_Current'!$B$3:$C$23,2,FALSE)</f>
        <v>97.5471</v>
      </c>
      <c r="U5" s="79">
        <v>0</v>
      </c>
      <c r="V5" s="79"/>
      <c r="W5" s="11">
        <v>44460</v>
      </c>
      <c r="X5" s="82" t="str">
        <f>_xll.BDP(K5&amp;" Corp","LAST_UPDATE_DT")</f>
        <v>24.11.2023</v>
      </c>
      <c r="Y5" s="82" t="str">
        <f>_xll.BDP(K5&amp;" Corp","Maturity")</f>
        <v>12.03.2031</v>
      </c>
      <c r="Z5" s="82"/>
      <c r="AA5" s="82"/>
      <c r="AB5" s="39"/>
      <c r="AC5" s="39"/>
      <c r="AD5" s="314" t="str">
        <f t="shared" si="3"/>
        <v>RUB</v>
      </c>
      <c r="AE5" s="77"/>
      <c r="AF5" s="363"/>
      <c r="AG5" s="5"/>
      <c r="AH5" s="5"/>
      <c r="AI5" s="79">
        <f t="shared" si="4"/>
        <v>0</v>
      </c>
      <c r="AJ5" s="148" t="str">
        <f>_xll.BDP(K5&amp;" corp","COUPON_FREQUENCY_DESCRIPTION")</f>
        <v>S/A</v>
      </c>
      <c r="AK5" s="149">
        <f>_xll.BDP(K5&amp;" corp","COUPON")</f>
        <v>5.9</v>
      </c>
      <c r="AL5" s="149">
        <f>IF(_xll.BDP(K5&amp;" Corp","Defaulted")="Y",0,_xll.BDP(K5&amp;" ISIN","YLD_YTM_MID"))</f>
        <v>10.89</v>
      </c>
      <c r="AM5" s="77">
        <f>_xll.BDP(K5&amp;" Corp","YAS_MOD_DUR")</f>
        <v>5.4360976513832107</v>
      </c>
      <c r="AN5" s="39" t="s">
        <v>145</v>
      </c>
      <c r="AO5" s="5" t="s">
        <v>214</v>
      </c>
      <c r="AP5" s="314" t="s">
        <v>33</v>
      </c>
      <c r="AQ5" s="39">
        <v>0</v>
      </c>
      <c r="AR5" s="307" t="s">
        <v>33</v>
      </c>
      <c r="AS5" s="125">
        <v>0</v>
      </c>
    </row>
    <row r="6" spans="1:45">
      <c r="A6" s="5" t="s">
        <v>1</v>
      </c>
      <c r="B6" s="5" t="str">
        <f>_xll.BDP(K6&amp;" Corp","SECURITY_NAME")</f>
        <v>JPM 0 12/20/27</v>
      </c>
      <c r="C6" s="108">
        <f t="shared" ref="C6:C17" si="6">U6/H6-1</f>
        <v>5.7306241819127024E-2</v>
      </c>
      <c r="D6" s="108">
        <f t="shared" ref="D6:D17" si="7">S6/O6-1</f>
        <v>0.39317005575919883</v>
      </c>
      <c r="E6" s="108">
        <f t="shared" si="0"/>
        <v>1.6635125159385278</v>
      </c>
      <c r="F6" s="108">
        <f t="shared" si="1"/>
        <v>1.9272177375019193</v>
      </c>
      <c r="G6" s="108">
        <f t="shared" si="2"/>
        <v>2.3414901561363045E-2</v>
      </c>
      <c r="H6" s="125">
        <f t="shared" si="5"/>
        <v>37537.847059063883</v>
      </c>
      <c r="I6" s="108"/>
      <c r="J6" s="5" t="str">
        <f>'4. FIEQCMDT_Price'!F$1</f>
        <v>ZO744871  Corp</v>
      </c>
      <c r="K6" s="5" t="s">
        <v>93</v>
      </c>
      <c r="L6" s="5" t="s">
        <v>101</v>
      </c>
      <c r="M6" s="39" t="str">
        <f>_xll.BDP(K6&amp;" Corp","CRNCY")</f>
        <v>ZMW</v>
      </c>
      <c r="N6" s="77">
        <v>2118000</v>
      </c>
      <c r="O6" s="77">
        <v>0.34699999999999998</v>
      </c>
      <c r="P6" s="79">
        <v>0.16514999999999999</v>
      </c>
      <c r="Q6" s="79">
        <f>1/0.0426</f>
        <v>23.474178403755868</v>
      </c>
      <c r="R6" s="77">
        <v>14901</v>
      </c>
      <c r="S6" s="79">
        <f>U6*T6/N6</f>
        <v>0.48343000934844194</v>
      </c>
      <c r="T6" s="79">
        <f>VLOOKUP(M6,'3. FX_Current'!$B$3:$C$23,2,FALSE)</f>
        <v>25.798200000000001</v>
      </c>
      <c r="U6" s="79">
        <v>39689</v>
      </c>
      <c r="V6" s="79"/>
      <c r="W6" s="11">
        <v>44469</v>
      </c>
      <c r="X6" s="82">
        <v>45065</v>
      </c>
      <c r="Y6" s="82" t="str">
        <f>_xll.BDP(K6&amp;" Corp","Maturity")</f>
        <v>20.12.2027</v>
      </c>
      <c r="Z6" s="82"/>
      <c r="AA6" s="82"/>
      <c r="AB6" s="137"/>
      <c r="AC6" s="137"/>
      <c r="AD6" s="314" t="str">
        <f t="shared" si="3"/>
        <v>ZMW</v>
      </c>
      <c r="AE6" s="379"/>
      <c r="AF6" s="364"/>
      <c r="AG6" s="5"/>
      <c r="AH6" s="5"/>
      <c r="AI6" s="79">
        <f t="shared" si="4"/>
        <v>39689</v>
      </c>
      <c r="AJ6" s="148" t="s">
        <v>213</v>
      </c>
      <c r="AK6" s="149">
        <f>_xll.BDP(K6&amp;" corp","COUPON")</f>
        <v>0</v>
      </c>
      <c r="AL6" s="149"/>
      <c r="AM6" s="77" t="s">
        <v>105</v>
      </c>
      <c r="AN6" s="39" t="s">
        <v>145</v>
      </c>
      <c r="AO6" s="5" t="s">
        <v>214</v>
      </c>
      <c r="AP6" s="314" t="s">
        <v>33</v>
      </c>
      <c r="AQ6" s="137">
        <v>3</v>
      </c>
      <c r="AR6" s="308" t="s">
        <v>33</v>
      </c>
      <c r="AS6" s="319">
        <v>19.578800000000001</v>
      </c>
    </row>
    <row r="7" spans="1:45">
      <c r="A7" s="5" t="s">
        <v>1</v>
      </c>
      <c r="B7" s="5" t="str">
        <f>_xll.BDP(K7&amp;" Corp","SECURITY_NAME")</f>
        <v>IFC 0 02/25/41</v>
      </c>
      <c r="C7" s="108">
        <f t="shared" si="6"/>
        <v>5.3424191073516258E-2</v>
      </c>
      <c r="D7" s="108">
        <f t="shared" si="7"/>
        <v>3.5874200426439407E-2</v>
      </c>
      <c r="E7" s="108">
        <f t="shared" si="0"/>
        <v>2.7849980951475395E-3</v>
      </c>
      <c r="F7" s="108">
        <f t="shared" si="1"/>
        <v>-3.7424382241362242E-3</v>
      </c>
      <c r="G7" s="108">
        <f t="shared" si="2"/>
        <v>7.9062354558865677E-2</v>
      </c>
      <c r="H7" s="125">
        <f t="shared" si="5"/>
        <v>127216.74425424288</v>
      </c>
      <c r="I7" s="108"/>
      <c r="J7" s="5" t="str">
        <f>'4. FIEQCMDT_Price'!G$1</f>
        <v>IFC 0 02/25/2041 Corp</v>
      </c>
      <c r="K7" s="5" t="s">
        <v>169</v>
      </c>
      <c r="L7" s="5" t="s">
        <v>170</v>
      </c>
      <c r="M7" s="39" t="str">
        <f>_xll.BDP(K7&amp;" Corp","CRNCY")</f>
        <v>BRL</v>
      </c>
      <c r="N7" s="77">
        <v>3700000</v>
      </c>
      <c r="O7" s="77">
        <v>0.18759999999999999</v>
      </c>
      <c r="P7" s="79">
        <v>0.19506000000000001</v>
      </c>
      <c r="Q7" s="79">
        <f>1/0.192533</f>
        <v>5.1939148094092955</v>
      </c>
      <c r="R7" s="77">
        <f>N7*O7/Q7</f>
        <v>133641.00596000001</v>
      </c>
      <c r="S7" s="79">
        <f>_xll.BDP(K7&amp;" Corp","PX_LAST")/100</f>
        <v>0.19433</v>
      </c>
      <c r="T7" s="79">
        <f>VLOOKUP(M7,'3. FX_Current'!$B$3:$C$23,2,FALSE)</f>
        <v>5.3653000000000004</v>
      </c>
      <c r="U7" s="79">
        <f t="shared" ref="U7:U17" si="8">(S7*N7)/T7</f>
        <v>134013.1959070322</v>
      </c>
      <c r="V7" s="79"/>
      <c r="W7" s="11">
        <v>44775</v>
      </c>
      <c r="X7" s="82" t="str">
        <f>_xll.BDP(K7&amp;" Corp","LAST_UPDATE_DT")</f>
        <v>24.11.2023</v>
      </c>
      <c r="Y7" s="82" t="str">
        <f>_xll.BDP(K7&amp;" Corp","Maturity")</f>
        <v>25.02.2041</v>
      </c>
      <c r="Z7" s="82"/>
      <c r="AA7" s="82"/>
      <c r="AB7" s="40"/>
      <c r="AC7" s="40"/>
      <c r="AD7" s="314" t="str">
        <f t="shared" si="3"/>
        <v>BRL</v>
      </c>
      <c r="AE7" s="380"/>
      <c r="AF7" s="364"/>
      <c r="AG7" s="5"/>
      <c r="AH7" s="5"/>
      <c r="AI7" s="79">
        <f t="shared" si="4"/>
        <v>134013.1959070322</v>
      </c>
      <c r="AJ7" s="148" t="s">
        <v>213</v>
      </c>
      <c r="AK7" s="149">
        <f>_xll.BDP(K7&amp;" corp","COUPON")</f>
        <v>0</v>
      </c>
      <c r="AL7" s="149">
        <f>IF(_xll.BDP(K7&amp;" Corp","Defaulted")="Y",0,_xll.BDP(K7&amp;" ISIN","YLD_YTM_MID"))</f>
        <v>9.966096917572532</v>
      </c>
      <c r="AM7" s="77">
        <f>_xll.BDP(K7&amp;" Corp","YAS_MOD_DUR")</f>
        <v>15.68105483759647</v>
      </c>
      <c r="AN7" s="39" t="s">
        <v>269</v>
      </c>
      <c r="AO7" s="5" t="s">
        <v>214</v>
      </c>
      <c r="AP7" s="314" t="s">
        <v>140</v>
      </c>
      <c r="AQ7" s="40">
        <v>0</v>
      </c>
      <c r="AR7" s="309" t="s">
        <v>33</v>
      </c>
      <c r="AS7" s="320">
        <v>5.4561999999999999</v>
      </c>
    </row>
    <row r="8" spans="1:45" s="9" customFormat="1">
      <c r="B8" s="160" t="s">
        <v>293</v>
      </c>
      <c r="C8" s="128">
        <f t="shared" si="6"/>
        <v>0.10510673303798557</v>
      </c>
      <c r="D8" s="128">
        <f t="shared" si="7"/>
        <v>0.10982295830953737</v>
      </c>
      <c r="E8" s="158">
        <f t="shared" ref="E8:E12" si="9">U8/R8-1</f>
        <v>0.10535691394144409</v>
      </c>
      <c r="F8" s="158">
        <f t="shared" ref="F8:F12" si="10">S8/P8-1</f>
        <v>0.11007654518450827</v>
      </c>
      <c r="G8" s="177"/>
      <c r="H8" s="262">
        <f t="shared" si="5"/>
        <v>52439.868975198871</v>
      </c>
      <c r="I8" s="128"/>
      <c r="J8" s="276" t="str">
        <f>'4. FIEQCMDT_Price'!G$1</f>
        <v>IFC 0 02/25/2041 Corp</v>
      </c>
      <c r="L8" s="276" t="s">
        <v>170</v>
      </c>
      <c r="M8" s="129" t="s">
        <v>47</v>
      </c>
      <c r="N8" s="131">
        <v>1600000</v>
      </c>
      <c r="O8" s="131">
        <v>0.17510000000000001</v>
      </c>
      <c r="P8" s="130">
        <v>0.17505999999999999</v>
      </c>
      <c r="Q8" s="130">
        <f>1/0.18718</f>
        <v>5.342451116572283</v>
      </c>
      <c r="R8" s="131">
        <v>52428</v>
      </c>
      <c r="S8" s="130">
        <f>S7</f>
        <v>0.19433</v>
      </c>
      <c r="T8" s="130">
        <f>T7</f>
        <v>5.3653000000000004</v>
      </c>
      <c r="U8" s="130">
        <f t="shared" si="8"/>
        <v>57951.652284122036</v>
      </c>
      <c r="V8" s="130"/>
      <c r="W8" s="132">
        <v>44775</v>
      </c>
      <c r="X8" s="133"/>
      <c r="Y8" s="133"/>
      <c r="Z8" s="133"/>
      <c r="AA8" s="133"/>
      <c r="AB8" s="134"/>
      <c r="AC8" s="134"/>
      <c r="AD8" s="318" t="str">
        <f t="shared" si="3"/>
        <v>BRL</v>
      </c>
      <c r="AE8" s="381"/>
      <c r="AF8" s="135"/>
      <c r="AI8" s="130"/>
      <c r="AJ8" s="378" t="s">
        <v>213</v>
      </c>
      <c r="AK8" s="151"/>
      <c r="AL8" s="151"/>
      <c r="AM8" s="131"/>
      <c r="AN8" s="265" t="s">
        <v>269</v>
      </c>
      <c r="AP8" s="315"/>
      <c r="AQ8" s="134"/>
      <c r="AR8" s="310"/>
      <c r="AS8" s="321">
        <v>5.3425000000000002</v>
      </c>
    </row>
    <row r="9" spans="1:45" s="9" customFormat="1">
      <c r="B9" s="160" t="s">
        <v>294</v>
      </c>
      <c r="C9" s="128">
        <f t="shared" si="6"/>
        <v>-0.12095982497345914</v>
      </c>
      <c r="D9" s="128">
        <f t="shared" si="7"/>
        <v>-7.5939134569662281E-2</v>
      </c>
      <c r="E9" s="158">
        <f t="shared" si="9"/>
        <v>-0.12096034089647079</v>
      </c>
      <c r="F9" s="158">
        <f t="shared" si="10"/>
        <v>-7.5939134569662281E-2</v>
      </c>
      <c r="G9" s="177"/>
      <c r="H9" s="262">
        <f t="shared" si="5"/>
        <v>86527.94921530594</v>
      </c>
      <c r="I9" s="128"/>
      <c r="J9" s="276" t="str">
        <f>'4. FIEQCMDT_Price'!G$1</f>
        <v>IFC 0 02/25/2041 Corp</v>
      </c>
      <c r="L9" s="276" t="s">
        <v>170</v>
      </c>
      <c r="M9" s="129" t="s">
        <v>47</v>
      </c>
      <c r="N9" s="131">
        <v>2100000</v>
      </c>
      <c r="O9" s="131">
        <v>0.21029999999999999</v>
      </c>
      <c r="P9" s="130">
        <v>0.21029999999999999</v>
      </c>
      <c r="Q9" s="130">
        <f>1/0.195929</f>
        <v>5.1038896743207998</v>
      </c>
      <c r="R9" s="131">
        <v>86528</v>
      </c>
      <c r="S9" s="130">
        <f>S7</f>
        <v>0.19433</v>
      </c>
      <c r="T9" s="130">
        <f>T7</f>
        <v>5.3653000000000004</v>
      </c>
      <c r="U9" s="130">
        <f t="shared" si="8"/>
        <v>76061.543622910176</v>
      </c>
      <c r="V9" s="130"/>
      <c r="W9" s="132">
        <v>44841</v>
      </c>
      <c r="X9" s="133"/>
      <c r="Y9" s="133"/>
      <c r="Z9" s="133"/>
      <c r="AA9" s="133"/>
      <c r="AB9" s="134"/>
      <c r="AC9" s="134"/>
      <c r="AD9" s="318" t="str">
        <f t="shared" si="3"/>
        <v>BRL</v>
      </c>
      <c r="AE9" s="381"/>
      <c r="AF9" s="135"/>
      <c r="AI9" s="130"/>
      <c r="AJ9" s="378" t="s">
        <v>213</v>
      </c>
      <c r="AK9" s="151"/>
      <c r="AL9" s="151"/>
      <c r="AM9" s="131"/>
      <c r="AN9" s="265" t="s">
        <v>269</v>
      </c>
      <c r="AP9" s="315"/>
      <c r="AQ9" s="134"/>
      <c r="AR9" s="310"/>
      <c r="AS9" s="321">
        <v>5.1039000000000003</v>
      </c>
    </row>
    <row r="10" spans="1:45">
      <c r="A10" s="91" t="s">
        <v>1</v>
      </c>
      <c r="B10" s="5" t="str">
        <f>_xll.BDP(K10&amp;" Corp","SECURITY_NAME")</f>
        <v>SAGB 8 1/4 03/31/32</v>
      </c>
      <c r="C10" s="108">
        <f t="shared" si="6"/>
        <v>-1.8806795465394877E-2</v>
      </c>
      <c r="D10" s="108">
        <f t="shared" si="7"/>
        <v>-7.5680888369373811E-3</v>
      </c>
      <c r="E10" s="108">
        <f t="shared" si="9"/>
        <v>-0.1553580751869309</v>
      </c>
      <c r="F10" s="108">
        <f t="shared" si="10"/>
        <v>-4.6360993223755198E-3</v>
      </c>
      <c r="G10" s="108">
        <f t="shared" ref="G10:G25" si="11">AI10/$C$38</f>
        <v>9.0229913687961578E-3</v>
      </c>
      <c r="H10" s="125">
        <f t="shared" si="5"/>
        <v>15587.405390232974</v>
      </c>
      <c r="I10" s="108"/>
      <c r="J10" s="5" t="str">
        <f>'4. FIEQCMDT_Price'!H$1</f>
        <v>SAGB 8.25 03/31/2032 Govt</v>
      </c>
      <c r="K10" s="248" t="s">
        <v>226</v>
      </c>
      <c r="L10" s="93" t="s">
        <v>223</v>
      </c>
      <c r="M10" s="39" t="s">
        <v>42</v>
      </c>
      <c r="N10" s="77">
        <v>370000</v>
      </c>
      <c r="O10" s="77">
        <v>0.85550000000000004</v>
      </c>
      <c r="P10" s="79">
        <v>0.85297999999999996</v>
      </c>
      <c r="Q10" s="79">
        <f>1/0.057205</f>
        <v>17.4809894240014</v>
      </c>
      <c r="R10" s="77">
        <f>N10*O10/Q10</f>
        <v>18107.384674999998</v>
      </c>
      <c r="S10" s="79">
        <f>_xll.BDP(K10&amp;" Corp","PX_LAST")/100</f>
        <v>0.8490255000000001</v>
      </c>
      <c r="T10" s="79">
        <f>VLOOKUP(M10,'3. FX_Current'!B:C,2,FALSE)</f>
        <v>20.5397</v>
      </c>
      <c r="U10" s="79">
        <f t="shared" si="8"/>
        <v>15294.256245222668</v>
      </c>
      <c r="V10" s="79"/>
      <c r="W10" s="13">
        <v>44819</v>
      </c>
      <c r="X10" s="82" t="str">
        <f>_xll.BDP(K10&amp;" Corp","LAST_UPDATE_DT")</f>
        <v>24.11.2023</v>
      </c>
      <c r="Y10" s="82" t="str">
        <f>_xll.BDP(K10&amp;" Corp","Maturity")</f>
        <v>31.03.2032</v>
      </c>
      <c r="Z10" s="82"/>
      <c r="AA10" s="82"/>
      <c r="AB10" s="40"/>
      <c r="AC10" s="40"/>
      <c r="AD10" s="39" t="str">
        <f t="shared" si="3"/>
        <v>ZAR</v>
      </c>
      <c r="AE10" s="380"/>
      <c r="AF10" s="364"/>
      <c r="AG10" s="5"/>
      <c r="AH10" s="5"/>
      <c r="AI10" s="79">
        <f t="shared" ref="AI10:AI25" si="12">U10</f>
        <v>15294.256245222668</v>
      </c>
      <c r="AJ10" s="148" t="str">
        <f>_xll.BDP(K10&amp;" ISIN","COUPON_FREQUENCY_DESCRIPTION")</f>
        <v>S/A</v>
      </c>
      <c r="AK10" s="149">
        <f>_xll.BDP(K10&amp;" corp","COUPON")</f>
        <v>8.25</v>
      </c>
      <c r="AL10" s="149">
        <f>IF(_xll.BDP(K10&amp;" Corp","Defaulted")="Y",0,_xll.BDP(K10&amp;" ISIN","YLD_YTM_MID"))</f>
        <v>11.06348</v>
      </c>
      <c r="AM10" s="77">
        <f>_xll.BDP(K10&amp;" Corp","YAS_MOD_DUR")</f>
        <v>5.5808898936830502</v>
      </c>
      <c r="AN10" s="39" t="s">
        <v>227</v>
      </c>
      <c r="AO10" s="5" t="s">
        <v>214</v>
      </c>
      <c r="AP10" s="314" t="s">
        <v>140</v>
      </c>
      <c r="AQ10" s="40">
        <v>0</v>
      </c>
      <c r="AR10" s="309" t="s">
        <v>33</v>
      </c>
      <c r="AS10" s="320">
        <v>20.307099999999998</v>
      </c>
    </row>
    <row r="11" spans="1:45">
      <c r="A11" s="91" t="s">
        <v>1</v>
      </c>
      <c r="B11" s="5" t="str">
        <f>_xll.BDP(K11&amp;" Corp","SECURITY_NAME")</f>
        <v>POLGB 1 3/4 04/25/32</v>
      </c>
      <c r="C11" s="108">
        <f t="shared" si="6"/>
        <v>7.7694127355853126E-2</v>
      </c>
      <c r="D11" s="108">
        <f t="shared" si="7"/>
        <v>3.0034411562284813E-2</v>
      </c>
      <c r="E11" s="108">
        <f t="shared" si="9"/>
        <v>0.18998183279701353</v>
      </c>
      <c r="F11" s="108">
        <f t="shared" si="10"/>
        <v>0.10827742480117308</v>
      </c>
      <c r="G11" s="108">
        <f t="shared" si="11"/>
        <v>3.1822819031042705E-2</v>
      </c>
      <c r="H11" s="125">
        <f t="shared" si="5"/>
        <v>50051.944359389359</v>
      </c>
      <c r="I11" s="108"/>
      <c r="J11" s="5" t="str">
        <f>'4. FIEQCMDT_Price'!I$1</f>
        <v>POLGB 1.75 04/25/2032 Govt</v>
      </c>
      <c r="K11" s="251" t="s">
        <v>370</v>
      </c>
      <c r="L11" s="203" t="s">
        <v>194</v>
      </c>
      <c r="M11" s="39" t="s">
        <v>43</v>
      </c>
      <c r="N11" s="77">
        <v>315000</v>
      </c>
      <c r="O11" s="77">
        <v>0.72650000000000003</v>
      </c>
      <c r="P11" s="79">
        <v>0.67520999999999998</v>
      </c>
      <c r="Q11" s="79">
        <f>1/0.21334</f>
        <v>4.6873535202024934</v>
      </c>
      <c r="R11" s="77">
        <v>45329</v>
      </c>
      <c r="S11" s="79">
        <f>_xll.BDP(K11&amp;" Corp","PX_LAST")/100</f>
        <v>0.74831999999999999</v>
      </c>
      <c r="T11" s="79">
        <f>VLOOKUP(M11,'3. FX_Current'!B:C,2,FALSE)</f>
        <v>4.37</v>
      </c>
      <c r="U11" s="79">
        <f t="shared" si="8"/>
        <v>53940.68649885583</v>
      </c>
      <c r="V11" s="79"/>
      <c r="W11" s="13">
        <v>44903</v>
      </c>
      <c r="X11" s="82" t="str">
        <f>_xll.BDP(K11&amp;" Corp","LAST_UPDATE_DT")</f>
        <v>24.11.2023</v>
      </c>
      <c r="Y11" s="82">
        <v>48329</v>
      </c>
      <c r="Z11" s="82"/>
      <c r="AA11" s="82"/>
      <c r="AB11" s="40"/>
      <c r="AC11" s="40"/>
      <c r="AD11" s="39" t="str">
        <f t="shared" si="3"/>
        <v>PLN</v>
      </c>
      <c r="AE11" s="380"/>
      <c r="AF11" s="364"/>
      <c r="AG11" s="5"/>
      <c r="AH11" s="5"/>
      <c r="AI11" s="79">
        <f t="shared" si="12"/>
        <v>53940.68649885583</v>
      </c>
      <c r="AJ11" s="148" t="str">
        <f>_xll.BDP(K11&amp;" ISIN","COUPON_FREQUENCY_DESCRIPTION")</f>
        <v>Annual</v>
      </c>
      <c r="AK11" s="149">
        <f>_xll.BDP(K11&amp;" corp","COUPON")</f>
        <v>1.75</v>
      </c>
      <c r="AL11" s="149">
        <f>IF(_xll.BDP(K11&amp;" Corp","Defaulted")="Y",0,_xll.BDP(K11&amp;" ISIN","YLD_YTM_MID"))</f>
        <v>5.5800454576093914</v>
      </c>
      <c r="AM11" s="77">
        <f>_xll.BDP(K11&amp;" Corp","YAS_MOD_DUR")</f>
        <v>7.2812145370709747</v>
      </c>
      <c r="AN11" s="39" t="s">
        <v>373</v>
      </c>
      <c r="AO11" s="5" t="s">
        <v>214</v>
      </c>
      <c r="AP11" s="314" t="s">
        <v>140</v>
      </c>
      <c r="AQ11" s="40">
        <v>0</v>
      </c>
      <c r="AR11" s="309" t="s">
        <v>33</v>
      </c>
      <c r="AS11" s="320">
        <v>4.5721999999999996</v>
      </c>
    </row>
    <row r="12" spans="1:45" ht="17.25" customHeight="1">
      <c r="A12" s="91" t="s">
        <v>1</v>
      </c>
      <c r="B12" s="5" t="str">
        <f>_xll.BDP(K12&amp;" Corp","SECURITY_NAME")</f>
        <v>MBONO 8 11/07/47</v>
      </c>
      <c r="C12" s="108">
        <f t="shared" ref="C12" si="13">U12/H12-1</f>
        <v>-4.3284103828360454E-3</v>
      </c>
      <c r="D12" s="108">
        <f t="shared" ref="D12" si="14">S12/O12-1</f>
        <v>-4.7951466421694677E-2</v>
      </c>
      <c r="E12" s="108">
        <f t="shared" si="9"/>
        <v>-1.1843494635856988E-3</v>
      </c>
      <c r="F12" s="108">
        <f t="shared" si="10"/>
        <v>-4.7951466421694677E-2</v>
      </c>
      <c r="G12" s="108">
        <f t="shared" si="11"/>
        <v>6.1221463231431433E-2</v>
      </c>
      <c r="H12" s="125">
        <f t="shared" si="5"/>
        <v>104223.44168181911</v>
      </c>
      <c r="I12" s="108"/>
      <c r="J12" s="5" t="str">
        <f>'4. FIEQCMDT_Price'!J$1</f>
        <v>MBONO 8 11/07/2047 Govt</v>
      </c>
      <c r="K12" s="251" t="s">
        <v>376</v>
      </c>
      <c r="L12" s="203" t="s">
        <v>100</v>
      </c>
      <c r="M12" s="39" t="s">
        <v>48</v>
      </c>
      <c r="N12" s="77">
        <f>N13+N14</f>
        <v>23200</v>
      </c>
      <c r="O12" s="77">
        <v>87.955600000000004</v>
      </c>
      <c r="P12" s="79">
        <f>O12</f>
        <v>87.955600000000004</v>
      </c>
      <c r="Q12" s="79">
        <f>(Q13*8200+Q14*15000)/23200</f>
        <v>19.64062454191496</v>
      </c>
      <c r="R12" s="77">
        <f>P12*N12/Q12</f>
        <v>103895.36827839818</v>
      </c>
      <c r="S12" s="79">
        <f>_xll.BDP(K12&amp;" Corp","PX_LAST")</f>
        <v>83.738</v>
      </c>
      <c r="T12" s="79">
        <f>VLOOKUP(M12,'3. FX_Current'!B:C,2,FALSE)</f>
        <v>18.721</v>
      </c>
      <c r="U12" s="79">
        <f t="shared" ref="U12" si="15">(S12*N12)/T12</f>
        <v>103772.31985470862</v>
      </c>
      <c r="V12" s="79"/>
      <c r="W12" s="13">
        <v>44909</v>
      </c>
      <c r="X12" s="82" t="str">
        <f>_xll.BDP(K12&amp;" Corp","LAST_UPDATE_DT")</f>
        <v>24.11.2023</v>
      </c>
      <c r="Y12" s="82">
        <v>53884</v>
      </c>
      <c r="Z12" s="82"/>
      <c r="AA12" s="82"/>
      <c r="AB12" s="40"/>
      <c r="AC12" s="40"/>
      <c r="AD12" s="39" t="str">
        <f t="shared" ref="AD12" si="16">M12</f>
        <v>MXN</v>
      </c>
      <c r="AE12" s="380"/>
      <c r="AF12" s="364"/>
      <c r="AG12" s="5"/>
      <c r="AH12" s="5"/>
      <c r="AI12" s="79">
        <f t="shared" ref="AI12" si="17">U12</f>
        <v>103772.31985470862</v>
      </c>
      <c r="AJ12" s="148" t="str">
        <f>_xll.BDP(K12&amp;" ISIN","COUPON_FREQUENCY_DESCRIPTION")</f>
        <v>S/A</v>
      </c>
      <c r="AK12" s="149">
        <f>_xll.BDP(K12&amp;" corp","COUPON")</f>
        <v>8</v>
      </c>
      <c r="AL12" s="149">
        <f>IF(_xll.BDP(K12&amp;" Corp","Defaulted")="Y",0,_xll.BDP(K12&amp;" ISIN","YLD_YTM_MID"))</f>
        <v>9.7609401173263652</v>
      </c>
      <c r="AM12" s="77">
        <f>_xll.BDP(K12&amp;" Corp","YAS_MOD_DUR")</f>
        <v>9.1115483921616836</v>
      </c>
      <c r="AN12" s="39" t="s">
        <v>146</v>
      </c>
      <c r="AO12" s="5" t="s">
        <v>214</v>
      </c>
      <c r="AP12" s="314" t="s">
        <v>140</v>
      </c>
      <c r="AQ12" s="40">
        <v>0</v>
      </c>
      <c r="AR12" s="309" t="s">
        <v>33</v>
      </c>
      <c r="AS12" s="320">
        <v>19.578800000000001</v>
      </c>
    </row>
    <row r="13" spans="1:45" s="9" customFormat="1">
      <c r="A13" s="256"/>
      <c r="B13" s="160" t="s">
        <v>293</v>
      </c>
      <c r="C13" s="128">
        <f t="shared" si="6"/>
        <v>4.6049519839023167E-2</v>
      </c>
      <c r="D13" s="128">
        <f t="shared" si="7"/>
        <v>-6.7609397617191869E-2</v>
      </c>
      <c r="E13" s="158">
        <f t="shared" ref="E13" si="18">U13/R13-1</f>
        <v>2.8305651829171552E-2</v>
      </c>
      <c r="F13" s="158">
        <f t="shared" ref="F13" si="19">S13/P13-1</f>
        <v>-8.3425667942954473E-2</v>
      </c>
      <c r="G13" s="128">
        <f t="shared" si="11"/>
        <v>2.1638620624902485E-2</v>
      </c>
      <c r="H13" s="262">
        <f t="shared" si="5"/>
        <v>35063.490627574029</v>
      </c>
      <c r="I13" s="128"/>
      <c r="J13" s="276" t="str">
        <f>'4. FIEQCMDT_Price'!J$1</f>
        <v>MBONO 8 11/07/2047 Govt</v>
      </c>
      <c r="K13" s="257" t="s">
        <v>376</v>
      </c>
      <c r="L13" s="258" t="s">
        <v>100</v>
      </c>
      <c r="M13" s="129" t="s">
        <v>48</v>
      </c>
      <c r="N13" s="131">
        <v>8200</v>
      </c>
      <c r="O13" s="131">
        <v>89.81</v>
      </c>
      <c r="P13" s="130">
        <v>91.359747999999996</v>
      </c>
      <c r="Q13" s="130">
        <f>1/0.047612</f>
        <v>21.003108460052086</v>
      </c>
      <c r="R13" s="131">
        <f>P13*N13/Q13</f>
        <v>35668.526638563199</v>
      </c>
      <c r="S13" s="130">
        <f>_xll.BDP(K13&amp;" Corp","PX_LAST")</f>
        <v>83.738</v>
      </c>
      <c r="T13" s="130">
        <f>VLOOKUP(M13,'3. FX_Current'!B:C,2,FALSE)</f>
        <v>18.721</v>
      </c>
      <c r="U13" s="130">
        <f t="shared" si="8"/>
        <v>36678.147534853902</v>
      </c>
      <c r="V13" s="130"/>
      <c r="W13" s="259">
        <v>44909</v>
      </c>
      <c r="X13" s="133"/>
      <c r="Y13" s="133"/>
      <c r="Z13" s="133"/>
      <c r="AA13" s="133"/>
      <c r="AB13" s="134"/>
      <c r="AC13" s="134"/>
      <c r="AD13" s="129" t="str">
        <f t="shared" si="3"/>
        <v>MXN</v>
      </c>
      <c r="AE13" s="381"/>
      <c r="AF13" s="135"/>
      <c r="AI13" s="130">
        <f t="shared" si="12"/>
        <v>36678.147534853902</v>
      </c>
      <c r="AJ13" s="150" t="str">
        <f>_xll.BDP(K13&amp;" ISIN","COUPON_FREQUENCY_DESCRIPTION")</f>
        <v>S/A</v>
      </c>
      <c r="AK13" s="151">
        <f>_xll.BDP(K13&amp;" corp","COUPON")</f>
        <v>8</v>
      </c>
      <c r="AL13" s="151">
        <f>IF(_xll.BDP(K13&amp;" Corp","Defaulted")="Y",0,_xll.BDP(K13&amp;" ISIN","YLD_YTM_MID"))</f>
        <v>9.7609401173263652</v>
      </c>
      <c r="AM13" s="131">
        <f>_xll.BDP(K13&amp;" Corp","YAS_MOD_DUR")</f>
        <v>9.1115483921616836</v>
      </c>
      <c r="AN13" s="129" t="s">
        <v>146</v>
      </c>
      <c r="AO13" s="9" t="s">
        <v>214</v>
      </c>
      <c r="AP13" s="315" t="s">
        <v>140</v>
      </c>
      <c r="AQ13" s="134">
        <v>0</v>
      </c>
      <c r="AR13" s="310" t="s">
        <v>33</v>
      </c>
      <c r="AS13" s="321">
        <v>21.0031</v>
      </c>
    </row>
    <row r="14" spans="1:45" s="9" customFormat="1">
      <c r="A14" s="256"/>
      <c r="B14" s="160" t="s">
        <v>294</v>
      </c>
      <c r="C14" s="128">
        <f t="shared" ref="C14" si="20">U14/H14-1</f>
        <v>-2.7858020646346793E-2</v>
      </c>
      <c r="D14" s="128">
        <f t="shared" ref="D14" si="21">S14/O14-1</f>
        <v>-3.6851046503469598E-2</v>
      </c>
      <c r="E14" s="158">
        <f t="shared" ref="E14:E18" si="22">U14/R14-1</f>
        <v>-2.7858090888606135E-2</v>
      </c>
      <c r="F14" s="158">
        <f t="shared" ref="F14:F18" si="23">S14/P14-1</f>
        <v>-3.6851046503469598E-2</v>
      </c>
      <c r="G14" s="128">
        <f t="shared" si="11"/>
        <v>3.9582842606528945E-2</v>
      </c>
      <c r="H14" s="262">
        <f t="shared" si="5"/>
        <v>69016.845013177532</v>
      </c>
      <c r="I14" s="128"/>
      <c r="J14" s="276" t="str">
        <f>'4. FIEQCMDT_Price'!J$1</f>
        <v>MBONO 8 11/07/2047 Govt</v>
      </c>
      <c r="K14" s="260" t="s">
        <v>376</v>
      </c>
      <c r="L14" s="258" t="s">
        <v>100</v>
      </c>
      <c r="M14" s="129" t="s">
        <v>48</v>
      </c>
      <c r="N14" s="131">
        <v>15000</v>
      </c>
      <c r="O14" s="131">
        <v>86.941900000000004</v>
      </c>
      <c r="P14" s="130">
        <v>86.941900000000004</v>
      </c>
      <c r="Q14" s="130">
        <v>18.895800000000001</v>
      </c>
      <c r="R14" s="131">
        <v>69016.850000000006</v>
      </c>
      <c r="S14" s="130">
        <f>_xll.BDP(K14&amp;" Corp","PX_LAST")</f>
        <v>83.738</v>
      </c>
      <c r="T14" s="130">
        <f>VLOOKUP(M14,'3. FX_Current'!B:C,2,FALSE)</f>
        <v>18.721</v>
      </c>
      <c r="U14" s="130">
        <f t="shared" ref="U14" si="24">(S14*N14)/T14</f>
        <v>67094.172319854712</v>
      </c>
      <c r="V14" s="130"/>
      <c r="W14" s="259">
        <v>45212</v>
      </c>
      <c r="X14" s="133"/>
      <c r="Y14" s="133"/>
      <c r="Z14" s="133"/>
      <c r="AA14" s="133"/>
      <c r="AB14" s="134"/>
      <c r="AC14" s="134"/>
      <c r="AD14" s="129" t="s">
        <v>48</v>
      </c>
      <c r="AE14" s="381"/>
      <c r="AF14" s="135"/>
      <c r="AI14" s="130">
        <f>U14</f>
        <v>67094.172319854712</v>
      </c>
      <c r="AJ14" s="150" t="s">
        <v>470</v>
      </c>
      <c r="AK14" s="151">
        <v>8</v>
      </c>
      <c r="AL14" s="151">
        <v>9.76</v>
      </c>
      <c r="AM14" s="131">
        <v>9.2200000000000006</v>
      </c>
      <c r="AN14" s="129" t="s">
        <v>146</v>
      </c>
      <c r="AO14" s="9" t="s">
        <v>214</v>
      </c>
      <c r="AP14" s="315" t="s">
        <v>33</v>
      </c>
      <c r="AQ14" s="134">
        <v>3</v>
      </c>
      <c r="AR14" s="310" t="s">
        <v>33</v>
      </c>
      <c r="AS14" s="321">
        <v>18.895800000000001</v>
      </c>
    </row>
    <row r="15" spans="1:45">
      <c r="A15" s="91" t="s">
        <v>1</v>
      </c>
      <c r="B15" s="5" t="str">
        <f>_xll.BDP(K15&amp;" Corp","SECURITY_NAME")</f>
        <v>HGB 3 10/27/38</v>
      </c>
      <c r="C15" s="108">
        <f t="shared" si="6"/>
        <v>3.4848045944799289E-2</v>
      </c>
      <c r="D15" s="108">
        <f t="shared" si="7"/>
        <v>5.9371303025181676E-2</v>
      </c>
      <c r="E15" s="108">
        <f t="shared" si="22"/>
        <v>7.7650255792905076E-2</v>
      </c>
      <c r="F15" s="108">
        <f t="shared" si="23"/>
        <v>5.9371303025181676E-2</v>
      </c>
      <c r="G15" s="108">
        <f t="shared" si="11"/>
        <v>6.8707924338033938E-2</v>
      </c>
      <c r="H15" s="125">
        <f t="shared" si="5"/>
        <v>112540.29910966459</v>
      </c>
      <c r="I15" s="108"/>
      <c r="J15" s="5" t="str">
        <f>'4. FIEQCMDT_Price'!L$1</f>
        <v>HGB 3 10/27/2038 38/A Govt</v>
      </c>
      <c r="K15" s="251" t="s">
        <v>390</v>
      </c>
      <c r="L15" s="216" t="s">
        <v>222</v>
      </c>
      <c r="M15" s="39" t="s">
        <v>70</v>
      </c>
      <c r="N15" s="77">
        <v>70710000</v>
      </c>
      <c r="O15" s="77">
        <v>0.5917</v>
      </c>
      <c r="P15" s="79">
        <f>O15</f>
        <v>0.5917</v>
      </c>
      <c r="Q15" s="79">
        <f>1/0.002583</f>
        <v>387.14672861014327</v>
      </c>
      <c r="R15" s="77">
        <f>O15*N15/Q15</f>
        <v>108070.41338099999</v>
      </c>
      <c r="S15" s="79">
        <f>_xll.BDP(K15&amp;" Isin","PX_LAST")/100</f>
        <v>0.62683</v>
      </c>
      <c r="T15" s="79">
        <f>VLOOKUP(M15,'3. FX_Current'!B:C,2,FALSE)</f>
        <v>380.58</v>
      </c>
      <c r="U15" s="79">
        <f>(S15*N15)/T15</f>
        <v>116462.10862367964</v>
      </c>
      <c r="V15" s="79"/>
      <c r="W15" s="13">
        <v>44937</v>
      </c>
      <c r="X15" s="82" t="str">
        <f>_xll.BDP(K15&amp;" Isin","LAST_UPDATE_DT")</f>
        <v>24.11.2023</v>
      </c>
      <c r="Y15" s="82">
        <v>50705</v>
      </c>
      <c r="Z15" s="82"/>
      <c r="AA15" s="82"/>
      <c r="AB15" s="40"/>
      <c r="AC15" s="40"/>
      <c r="AD15" s="39" t="str">
        <f t="shared" si="3"/>
        <v>HUF</v>
      </c>
      <c r="AE15" s="380"/>
      <c r="AF15" s="364"/>
      <c r="AG15" s="5"/>
      <c r="AH15" s="5"/>
      <c r="AI15" s="79">
        <f t="shared" si="12"/>
        <v>116462.10862367964</v>
      </c>
      <c r="AJ15" s="148" t="str">
        <f>_xll.BDP(K15&amp;" ISIN","COUPON_FREQUENCY_DESCRIPTION")</f>
        <v>Annual</v>
      </c>
      <c r="AK15" s="149">
        <f>_xll.BDP(K15&amp;" Isin","COUPON")</f>
        <v>3</v>
      </c>
      <c r="AL15" s="149">
        <f>IF(_xll.BDP(K15&amp;" Isin","Defaulted")="Y",0,_xll.BDP(K15&amp;" Isin","YLD_YTM_MID"))</f>
        <v>7.1486090272360121</v>
      </c>
      <c r="AM15" s="77">
        <f>_xll.BDP(K15&amp;" Isin","YAS_MOD_DUR")</f>
        <v>10.579905032580275</v>
      </c>
      <c r="AN15" s="39" t="s">
        <v>391</v>
      </c>
      <c r="AO15" s="5" t="s">
        <v>214</v>
      </c>
      <c r="AP15" s="314" t="s">
        <v>140</v>
      </c>
      <c r="AQ15" s="40">
        <v>0</v>
      </c>
      <c r="AR15" s="309" t="s">
        <v>33</v>
      </c>
      <c r="AS15" s="320">
        <v>371.77</v>
      </c>
    </row>
    <row r="16" spans="1:45">
      <c r="A16" s="91" t="s">
        <v>1</v>
      </c>
      <c r="B16" s="5" t="str">
        <f>_xll.BDP(K16&amp;" Corp","SECURITY_NAME")</f>
        <v>ASIA 0 01/26/35</v>
      </c>
      <c r="C16" s="108">
        <f>U16/H16-1</f>
        <v>0.26572020471566549</v>
      </c>
      <c r="D16" s="108">
        <f>S16/O16-1</f>
        <v>0.12260731319554852</v>
      </c>
      <c r="E16" s="108">
        <f t="shared" si="22"/>
        <v>0.29138186168141189</v>
      </c>
      <c r="F16" s="108">
        <f t="shared" si="23"/>
        <v>9.2050726879059797E-2</v>
      </c>
      <c r="G16" s="108">
        <f t="shared" si="11"/>
        <v>4.7132465739967301E-2</v>
      </c>
      <c r="H16" s="125">
        <f t="shared" si="5"/>
        <v>63119.023009844161</v>
      </c>
      <c r="I16" s="108"/>
      <c r="J16" s="5" t="str">
        <f>'4. FIEQCMDT_Price'!M$1</f>
        <v>ASIA 0 01/26/2035 Corp</v>
      </c>
      <c r="K16" s="242" t="s">
        <v>413</v>
      </c>
      <c r="L16" s="221" t="s">
        <v>414</v>
      </c>
      <c r="M16" s="39" t="s">
        <v>77</v>
      </c>
      <c r="N16" s="327">
        <v>1000000000</v>
      </c>
      <c r="O16" s="77">
        <v>0.3145</v>
      </c>
      <c r="P16" s="79">
        <v>0.32329999999999998</v>
      </c>
      <c r="Q16" s="79">
        <v>5083.67</v>
      </c>
      <c r="R16" s="77">
        <f>O16*N16/Q16</f>
        <v>61864.755186705668</v>
      </c>
      <c r="S16" s="79">
        <f>_xll.BDP(K16&amp;" Isin","PX_LAST")/100</f>
        <v>0.35305999999999998</v>
      </c>
      <c r="T16" s="79">
        <f>VLOOKUP(M16,'3. FX_Current'!B:C,2,FALSE)</f>
        <v>4419.2700000000004</v>
      </c>
      <c r="U16" s="79">
        <f>(S16*N16)/T16</f>
        <v>79891.022725472751</v>
      </c>
      <c r="V16" s="79"/>
      <c r="W16" s="13">
        <v>44963</v>
      </c>
      <c r="X16" s="82" t="str">
        <f>_xll.BDP(K16&amp;" Isin","LAST_UPDATE_DT")</f>
        <v>24.11.2023</v>
      </c>
      <c r="Y16" s="82">
        <v>49335</v>
      </c>
      <c r="Z16" s="82"/>
      <c r="AA16" s="82"/>
      <c r="AB16" s="40"/>
      <c r="AC16" s="40"/>
      <c r="AD16" s="39" t="str">
        <f t="shared" si="3"/>
        <v>COP</v>
      </c>
      <c r="AE16" s="380"/>
      <c r="AF16" s="364"/>
      <c r="AG16" s="5"/>
      <c r="AH16" s="5"/>
      <c r="AI16" s="79">
        <f t="shared" si="12"/>
        <v>79891.022725472751</v>
      </c>
      <c r="AJ16" s="222" t="s">
        <v>213</v>
      </c>
      <c r="AK16" s="149">
        <f>_xll.BDP(K16&amp;" Isin","COUPON")</f>
        <v>0</v>
      </c>
      <c r="AL16" s="149">
        <f>IF(_xll.BDP(K16&amp;" Isin","Defaulted")="Y",0,_xll.BDP(K16&amp;" Isin","YLD_YTM_MID"))</f>
        <v>9.7766440585568724</v>
      </c>
      <c r="AM16" s="77">
        <f>_xll.BDP(K16&amp;" Isin","YAS_MOD_DUR")</f>
        <v>10.16759657963822</v>
      </c>
      <c r="AN16" s="39" t="s">
        <v>145</v>
      </c>
      <c r="AO16" s="5" t="s">
        <v>214</v>
      </c>
      <c r="AP16" s="314" t="s">
        <v>140</v>
      </c>
      <c r="AQ16" s="40">
        <v>0</v>
      </c>
      <c r="AR16" s="309" t="s">
        <v>33</v>
      </c>
      <c r="AS16" s="320">
        <v>4982.6499999999996</v>
      </c>
    </row>
    <row r="17" spans="1:45" s="147" customFormat="1">
      <c r="A17" s="138" t="s">
        <v>2</v>
      </c>
      <c r="B17" s="138" t="str">
        <f>_xll.BDP(K17&amp;" Isin","SECURITY_NAME")</f>
        <v>iShares US Consumer Staples ET</v>
      </c>
      <c r="C17" s="139">
        <f t="shared" si="6"/>
        <v>-7.3156753047366019E-2</v>
      </c>
      <c r="D17" s="139">
        <f t="shared" si="7"/>
        <v>-7.9885808293414629E-2</v>
      </c>
      <c r="E17" s="376">
        <f t="shared" si="22"/>
        <v>-0.11856439021087706</v>
      </c>
      <c r="F17" s="376">
        <f t="shared" si="23"/>
        <v>-8.3389569073556435E-2</v>
      </c>
      <c r="G17" s="109">
        <f t="shared" si="11"/>
        <v>2.0511325270168981E-2</v>
      </c>
      <c r="H17" s="325">
        <f t="shared" si="5"/>
        <v>37511.570922951265</v>
      </c>
      <c r="I17" s="326"/>
      <c r="J17" s="204" t="str">
        <f>_xll.BDP(K17&amp;" ISIN","TICKER_AND_EXCH_CODE")</f>
        <v>IYK US</v>
      </c>
      <c r="K17" s="204" t="s">
        <v>371</v>
      </c>
      <c r="L17" s="204" t="s">
        <v>37</v>
      </c>
      <c r="M17" s="27" t="s">
        <v>52</v>
      </c>
      <c r="N17" s="142">
        <v>200</v>
      </c>
      <c r="O17" s="142">
        <v>206.67</v>
      </c>
      <c r="P17" s="141">
        <v>207.46</v>
      </c>
      <c r="Q17" s="141">
        <v>0.948272</v>
      </c>
      <c r="R17" s="142">
        <v>39444</v>
      </c>
      <c r="S17" s="141">
        <f>_xll.BDP(K17&amp;" isin","PX_LAST")</f>
        <v>190.16</v>
      </c>
      <c r="T17" s="141">
        <f>VLOOKUP(M17,'3. FX_Current'!$B$3:$C$23,2,FALSE)</f>
        <v>1.0939000000000001</v>
      </c>
      <c r="U17" s="205">
        <f t="shared" si="8"/>
        <v>34767.346192522164</v>
      </c>
      <c r="V17" s="362"/>
      <c r="W17" s="143">
        <v>44903</v>
      </c>
      <c r="X17" s="144" t="str">
        <f>_xll.BDP(K17&amp;" ISIN","LAST_UPDATE_DT")</f>
        <v>24.11.2023</v>
      </c>
      <c r="Y17" s="371"/>
      <c r="Z17" s="361"/>
      <c r="AA17" s="361"/>
      <c r="AB17" s="358"/>
      <c r="AC17" s="358"/>
      <c r="AD17" s="140" t="str">
        <f t="shared" si="3"/>
        <v>USD</v>
      </c>
      <c r="AE17" s="382"/>
      <c r="AF17" s="359"/>
      <c r="AG17" s="360"/>
      <c r="AH17" s="360"/>
      <c r="AI17" s="141">
        <f>U17</f>
        <v>34767.346192522164</v>
      </c>
      <c r="AJ17" s="152" t="str">
        <f>_xll.BDP(K17&amp;" ISIN","DVD_FREQ")</f>
        <v>Quarter</v>
      </c>
      <c r="AK17" s="153">
        <f>_xll.BDP(K17&amp;" Equity","EQY_DVD_YLD_IND")</f>
        <v>3.7369667405484348</v>
      </c>
      <c r="AL17" s="356"/>
      <c r="AM17" s="357"/>
      <c r="AN17" s="357"/>
      <c r="AO17" s="145" t="s">
        <v>214</v>
      </c>
      <c r="AP17" s="316" t="s">
        <v>140</v>
      </c>
      <c r="AQ17" s="146">
        <v>0</v>
      </c>
      <c r="AR17" s="311" t="s">
        <v>33</v>
      </c>
      <c r="AS17" s="322">
        <v>1.1019000000000001</v>
      </c>
    </row>
    <row r="18" spans="1:45" s="147" customFormat="1">
      <c r="A18" s="138" t="s">
        <v>2</v>
      </c>
      <c r="B18" s="138" t="str">
        <f>_xll.BDP(K18&amp;" Isin","SECURITY_NAME")</f>
        <v>Lyxor MSCI Russia UCITS ETF</v>
      </c>
      <c r="C18" s="139">
        <v>0</v>
      </c>
      <c r="D18" s="139">
        <v>0</v>
      </c>
      <c r="E18" s="376">
        <f t="shared" si="22"/>
        <v>-1</v>
      </c>
      <c r="F18" s="376">
        <f t="shared" si="23"/>
        <v>-1</v>
      </c>
      <c r="G18" s="109">
        <f t="shared" si="11"/>
        <v>0</v>
      </c>
      <c r="H18" s="325">
        <v>0</v>
      </c>
      <c r="I18" s="326"/>
      <c r="J18" s="204" t="str">
        <f>_xll.BDP(K18&amp;" ISIN","TICKER_AND_EXCH_CODE")</f>
        <v>LYRUS SW</v>
      </c>
      <c r="K18" s="138" t="s">
        <v>97</v>
      </c>
      <c r="L18" s="138" t="s">
        <v>98</v>
      </c>
      <c r="M18" s="140" t="s">
        <v>29</v>
      </c>
      <c r="N18" s="142">
        <v>2422</v>
      </c>
      <c r="O18" s="142">
        <v>0</v>
      </c>
      <c r="P18" s="141">
        <v>51.615206000000001</v>
      </c>
      <c r="Q18" s="141">
        <v>1</v>
      </c>
      <c r="R18" s="142">
        <v>125012</v>
      </c>
      <c r="S18" s="141">
        <v>0</v>
      </c>
      <c r="T18" s="141">
        <f>VLOOKUP(M18,'3. FX_Current'!$B$3:$C$23,2,FALSE)</f>
        <v>1</v>
      </c>
      <c r="U18" s="205">
        <v>0</v>
      </c>
      <c r="V18" s="362"/>
      <c r="W18" s="143">
        <v>44512</v>
      </c>
      <c r="X18" s="144">
        <v>45030</v>
      </c>
      <c r="Y18" s="371"/>
      <c r="Z18" s="361"/>
      <c r="AA18" s="361"/>
      <c r="AB18" s="358"/>
      <c r="AC18" s="358"/>
      <c r="AD18" s="140" t="str">
        <f t="shared" si="3"/>
        <v>EUR</v>
      </c>
      <c r="AE18" s="382"/>
      <c r="AF18" s="359"/>
      <c r="AG18" s="360"/>
      <c r="AH18" s="360"/>
      <c r="AI18" s="141">
        <f t="shared" si="12"/>
        <v>0</v>
      </c>
      <c r="AJ18" s="152" t="str">
        <f>_xll.BDP(K18&amp;" ISIN","DVD_FREQ")</f>
        <v>#N/A N/A</v>
      </c>
      <c r="AK18" s="153">
        <v>0</v>
      </c>
      <c r="AL18" s="356"/>
      <c r="AM18" s="357"/>
      <c r="AN18" s="357"/>
      <c r="AO18" s="145" t="s">
        <v>214</v>
      </c>
      <c r="AP18" s="317" t="s">
        <v>33</v>
      </c>
      <c r="AQ18" s="146">
        <v>0</v>
      </c>
      <c r="AR18" s="311" t="s">
        <v>33</v>
      </c>
      <c r="AS18" s="322">
        <v>0</v>
      </c>
    </row>
    <row r="19" spans="1:45" s="147" customFormat="1">
      <c r="A19" s="138" t="s">
        <v>2</v>
      </c>
      <c r="B19" s="138" t="str">
        <f>_xll.BDP(K19&amp;" Isin","SECURITY_NAME")</f>
        <v>Xtrackers MSCI Korea UCITS ETF</v>
      </c>
      <c r="C19" s="139">
        <f t="shared" ref="C19:C25" si="25">U19/H19-1</f>
        <v>0.1271571298819254</v>
      </c>
      <c r="D19" s="139">
        <f t="shared" ref="D19:D25" si="26">S19/O19-1</f>
        <v>0.1271571298819254</v>
      </c>
      <c r="E19" s="376">
        <f t="shared" ref="E19" si="27">U19/R19-1</f>
        <v>6.1549891640220178E-2</v>
      </c>
      <c r="F19" s="376">
        <f t="shared" ref="F19" si="28">S19/P19-1</f>
        <v>6.15498916402204E-2</v>
      </c>
      <c r="G19" s="109">
        <f t="shared" si="11"/>
        <v>3.8876618450434539E-2</v>
      </c>
      <c r="H19" s="325">
        <f t="shared" si="5"/>
        <v>58463.1</v>
      </c>
      <c r="I19" s="326"/>
      <c r="J19" s="204" t="str">
        <f>_xll.BDP(K19&amp;" ISIN","TICKER_AND_EXCH_CODE")</f>
        <v>XMKO SW</v>
      </c>
      <c r="K19" s="204" t="s">
        <v>408</v>
      </c>
      <c r="L19" s="204" t="s">
        <v>409</v>
      </c>
      <c r="M19" s="27" t="s">
        <v>29</v>
      </c>
      <c r="N19" s="142">
        <v>885</v>
      </c>
      <c r="O19" s="142">
        <v>66.06</v>
      </c>
      <c r="P19" s="141">
        <v>70.142723000000004</v>
      </c>
      <c r="Q19" s="141">
        <v>1</v>
      </c>
      <c r="R19" s="142">
        <f>P19*N19/Q19</f>
        <v>62076.309855000007</v>
      </c>
      <c r="S19" s="141">
        <f>_xll.BDP(J19&amp;" Equity","PX_LAST")</f>
        <v>74.459999999999994</v>
      </c>
      <c r="T19" s="141">
        <f>VLOOKUP(M19,'3. FX_Current'!$B$3:$C$23,2,FALSE)</f>
        <v>1</v>
      </c>
      <c r="U19" s="205">
        <f t="shared" ref="U19:U25" si="29">(S19*N19)/T19</f>
        <v>65897.099999999991</v>
      </c>
      <c r="V19" s="362"/>
      <c r="W19" s="143">
        <v>44956</v>
      </c>
      <c r="X19" s="144" t="str">
        <f>_xll.BDP(K19&amp;" ISIN","LAST_UPDATE_DT")</f>
        <v>24.11.2023</v>
      </c>
      <c r="Y19" s="371"/>
      <c r="Z19" s="361"/>
      <c r="AA19" s="361"/>
      <c r="AB19" s="358"/>
      <c r="AC19" s="358"/>
      <c r="AD19" s="140" t="str">
        <f t="shared" si="3"/>
        <v>EUR</v>
      </c>
      <c r="AE19" s="382"/>
      <c r="AF19" s="359"/>
      <c r="AG19" s="360"/>
      <c r="AH19" s="360"/>
      <c r="AI19" s="141">
        <f>U19</f>
        <v>65897.099999999991</v>
      </c>
      <c r="AJ19" s="152" t="str">
        <f>_xll.BDP(K19&amp;" ISIN","DVD_FREQ")</f>
        <v>None</v>
      </c>
      <c r="AK19" s="153">
        <v>0</v>
      </c>
      <c r="AL19" s="356"/>
      <c r="AM19" s="357"/>
      <c r="AN19" s="357"/>
      <c r="AO19" s="145" t="s">
        <v>214</v>
      </c>
      <c r="AP19" s="316" t="s">
        <v>140</v>
      </c>
      <c r="AQ19" s="146">
        <v>0</v>
      </c>
      <c r="AR19" s="311" t="s">
        <v>33</v>
      </c>
      <c r="AS19" s="322">
        <v>1</v>
      </c>
    </row>
    <row r="20" spans="1:45" s="147" customFormat="1">
      <c r="A20" s="138" t="s">
        <v>2</v>
      </c>
      <c r="B20" s="138" t="str">
        <f>_xll.BDP(K20&amp;" Isin","SECURITY_NAME")</f>
        <v>Lyxor MSCI Indonesia UCITS ETF</v>
      </c>
      <c r="C20" s="139">
        <f t="shared" si="25"/>
        <v>-8.097053726169845E-2</v>
      </c>
      <c r="D20" s="139">
        <f t="shared" si="26"/>
        <v>-8.097053726169845E-2</v>
      </c>
      <c r="E20" s="376">
        <f t="shared" ref="E20:E24" si="30">U20/R20-1</f>
        <v>-4.7670883225104932E-3</v>
      </c>
      <c r="F20" s="376">
        <f t="shared" ref="F20:F24" si="31">S20/P20-1</f>
        <v>-4.7670883225106042E-3</v>
      </c>
      <c r="G20" s="109">
        <f t="shared" si="11"/>
        <v>3.5194917357339678E-2</v>
      </c>
      <c r="H20" s="325">
        <f t="shared" si="5"/>
        <v>64912.5</v>
      </c>
      <c r="I20" s="326"/>
      <c r="J20" s="204" t="s">
        <v>433</v>
      </c>
      <c r="K20" s="204" t="s">
        <v>430</v>
      </c>
      <c r="L20" s="204" t="s">
        <v>431</v>
      </c>
      <c r="M20" s="27" t="s">
        <v>29</v>
      </c>
      <c r="N20" s="142">
        <v>450</v>
      </c>
      <c r="O20" s="142">
        <v>144.25</v>
      </c>
      <c r="P20" s="141">
        <v>133.20500000000001</v>
      </c>
      <c r="Q20" s="141">
        <v>1</v>
      </c>
      <c r="R20" s="142">
        <f>P20*N20/Q20</f>
        <v>59942.250000000007</v>
      </c>
      <c r="S20" s="141">
        <f>_xll.BDP(J20&amp;" Equity","PX_LAST")</f>
        <v>132.57</v>
      </c>
      <c r="T20" s="141">
        <f>VLOOKUP(M20,'3. FX_Current'!$B$3:$C$23,2,FALSE)</f>
        <v>1</v>
      </c>
      <c r="U20" s="205">
        <f t="shared" si="29"/>
        <v>59656.5</v>
      </c>
      <c r="V20" s="362"/>
      <c r="W20" s="143">
        <v>45002</v>
      </c>
      <c r="X20" s="144" t="str">
        <f>_xll.BDP(K20&amp;" ISIN","LAST_UPDATE_DT")</f>
        <v>24.11.2023</v>
      </c>
      <c r="Y20" s="371"/>
      <c r="Z20" s="361"/>
      <c r="AA20" s="361"/>
      <c r="AB20" s="358"/>
      <c r="AC20" s="358"/>
      <c r="AD20" s="140" t="str">
        <f>M20</f>
        <v>EUR</v>
      </c>
      <c r="AE20" s="382"/>
      <c r="AF20" s="359"/>
      <c r="AG20" s="360"/>
      <c r="AH20" s="360"/>
      <c r="AI20" s="141">
        <f>U20</f>
        <v>59656.5</v>
      </c>
      <c r="AJ20" s="152" t="str">
        <f>_xll.BDP(K20&amp;" ISIN","DVD_FREQ")</f>
        <v>#N/A N/A</v>
      </c>
      <c r="AK20" s="153">
        <v>0</v>
      </c>
      <c r="AL20" s="356"/>
      <c r="AM20" s="357"/>
      <c r="AN20" s="357"/>
      <c r="AO20" s="145" t="s">
        <v>214</v>
      </c>
      <c r="AP20" s="316" t="s">
        <v>140</v>
      </c>
      <c r="AQ20" s="146">
        <v>0</v>
      </c>
      <c r="AR20" s="311" t="s">
        <v>33</v>
      </c>
      <c r="AS20" s="322">
        <v>1</v>
      </c>
    </row>
    <row r="21" spans="1:45" s="147" customFormat="1">
      <c r="A21" s="138" t="s">
        <v>2</v>
      </c>
      <c r="B21" s="138" t="str">
        <f>_xll.BDP(K21&amp;" Isin","SECURITY_NAME")</f>
        <v>iShares MSCI Brazil UCITS ETF</v>
      </c>
      <c r="C21" s="139">
        <f t="shared" si="25"/>
        <v>0.27557906670137933</v>
      </c>
      <c r="D21" s="139">
        <f t="shared" si="26"/>
        <v>0.26631812420785828</v>
      </c>
      <c r="E21" s="376">
        <f t="shared" si="30"/>
        <v>0.3065825171545431</v>
      </c>
      <c r="F21" s="376">
        <f t="shared" si="31"/>
        <v>0.3244407622203811</v>
      </c>
      <c r="G21" s="109">
        <f t="shared" si="11"/>
        <v>4.310765220983926E-2</v>
      </c>
      <c r="H21" s="325">
        <f t="shared" si="5"/>
        <v>57282.87503403212</v>
      </c>
      <c r="I21" s="326"/>
      <c r="J21" s="204" t="s">
        <v>435</v>
      </c>
      <c r="K21" s="204" t="s">
        <v>434</v>
      </c>
      <c r="L21" s="204" t="s">
        <v>170</v>
      </c>
      <c r="M21" s="27" t="s">
        <v>52</v>
      </c>
      <c r="N21" s="142">
        <v>2000</v>
      </c>
      <c r="O21" s="142">
        <v>31.56</v>
      </c>
      <c r="P21" s="141">
        <v>30.175000000000001</v>
      </c>
      <c r="Q21" s="141">
        <f xml:space="preserve"> 1/0.926655</f>
        <v>1.0791502770718335</v>
      </c>
      <c r="R21" s="142">
        <f>P21*N21/Q21</f>
        <v>55923.629250000005</v>
      </c>
      <c r="S21" s="141">
        <f>_xll.BDP(J21&amp;" Equity","PX_LAST")</f>
        <v>39.965000000000003</v>
      </c>
      <c r="T21" s="141">
        <f>VLOOKUP(M21,'3. FX_Current'!$B$3:$C$23,2,FALSE)</f>
        <v>1.0939000000000001</v>
      </c>
      <c r="U21" s="205">
        <f t="shared" si="29"/>
        <v>73068.836273882436</v>
      </c>
      <c r="V21" s="362"/>
      <c r="W21" s="143">
        <v>45007</v>
      </c>
      <c r="X21" s="144" t="str">
        <f>_xll.BDP(K21&amp;" ISIN","LAST_UPDATE_DT")</f>
        <v>24.11.2023</v>
      </c>
      <c r="Y21" s="371"/>
      <c r="Z21" s="361"/>
      <c r="AA21" s="361"/>
      <c r="AB21" s="358"/>
      <c r="AC21" s="358"/>
      <c r="AD21" s="140" t="str">
        <f>M21</f>
        <v>USD</v>
      </c>
      <c r="AE21" s="382"/>
      <c r="AF21" s="359"/>
      <c r="AG21" s="360"/>
      <c r="AH21" s="360"/>
      <c r="AI21" s="141">
        <f>U21</f>
        <v>73068.836273882436</v>
      </c>
      <c r="AJ21" s="152" t="str">
        <f>_xll.BDP(K21&amp;" ISIN","DVD_FREQ")</f>
        <v>#N/A N/A</v>
      </c>
      <c r="AK21" s="153">
        <v>1</v>
      </c>
      <c r="AL21" s="356"/>
      <c r="AM21" s="357"/>
      <c r="AN21" s="357"/>
      <c r="AO21" s="145" t="s">
        <v>214</v>
      </c>
      <c r="AP21" s="316" t="s">
        <v>140</v>
      </c>
      <c r="AQ21" s="146">
        <v>0</v>
      </c>
      <c r="AR21" s="311" t="s">
        <v>33</v>
      </c>
      <c r="AS21" s="322">
        <v>1.1019000000000001</v>
      </c>
    </row>
    <row r="22" spans="1:45">
      <c r="A22" s="41" t="s">
        <v>229</v>
      </c>
      <c r="B22" s="41" t="str">
        <f>_xll.BDP(K22&amp;" Isin","SECURITY_NAME")</f>
        <v>Sprott Uranium Miners ETF</v>
      </c>
      <c r="C22" s="123">
        <f t="shared" si="25"/>
        <v>0.61687525320994285</v>
      </c>
      <c r="D22" s="123">
        <f t="shared" si="26"/>
        <v>0.60513643659711081</v>
      </c>
      <c r="E22" s="123">
        <f t="shared" si="30"/>
        <v>0.65725513012762682</v>
      </c>
      <c r="F22" s="123">
        <f t="shared" si="31"/>
        <v>0.49521531100478478</v>
      </c>
      <c r="G22" s="123">
        <f t="shared" si="11"/>
        <v>4.8538579993563535E-2</v>
      </c>
      <c r="H22" s="324">
        <f t="shared" si="5"/>
        <v>50884.835284508568</v>
      </c>
      <c r="I22" s="123"/>
      <c r="J22" s="41" t="str">
        <f>_xll.BDP(K22&amp;" ISIN","TICKER_AND_EXCH_CODE")</f>
        <v>URNM US</v>
      </c>
      <c r="K22" s="41" t="s">
        <v>106</v>
      </c>
      <c r="L22" s="41" t="s">
        <v>37</v>
      </c>
      <c r="M22" s="43" t="str">
        <f>_xll.BDP(K22&amp;" ISIN","CRNCY")</f>
        <v>USD</v>
      </c>
      <c r="N22" s="78">
        <v>1800</v>
      </c>
      <c r="O22" s="78">
        <v>31.15</v>
      </c>
      <c r="P22" s="88">
        <f>66.88/2</f>
        <v>33.44</v>
      </c>
      <c r="Q22" s="88">
        <f>1/0.824776</f>
        <v>1.2124504107781993</v>
      </c>
      <c r="R22" s="78">
        <v>49645</v>
      </c>
      <c r="S22" s="88">
        <f>_xll.BDP(K22&amp;" isin","PX_LAST")</f>
        <v>50</v>
      </c>
      <c r="T22" s="88">
        <f>VLOOKUP(M22,'3. FX_Current'!$B$3:$C$23,2,FALSE)</f>
        <v>1.0939000000000001</v>
      </c>
      <c r="U22" s="88">
        <f t="shared" si="29"/>
        <v>82274.430935186028</v>
      </c>
      <c r="V22" s="88"/>
      <c r="W22" s="349">
        <v>44676</v>
      </c>
      <c r="X22" s="83" t="str">
        <f>_xll.BDP(K22&amp;" ISIN","LAST_UPDATE_DT")</f>
        <v>24.11.2023</v>
      </c>
      <c r="Y22" s="372"/>
      <c r="Z22" s="84"/>
      <c r="AA22" s="84"/>
      <c r="AB22" s="44"/>
      <c r="AC22" s="44"/>
      <c r="AD22" s="43" t="str">
        <f t="shared" si="3"/>
        <v>USD</v>
      </c>
      <c r="AE22" s="383"/>
      <c r="AF22" s="86"/>
      <c r="AG22" s="42"/>
      <c r="AH22" s="42"/>
      <c r="AI22" s="88">
        <f t="shared" si="12"/>
        <v>82274.430935186028</v>
      </c>
      <c r="AJ22" s="350" t="str">
        <f>_xll.BDP(K22&amp;" ISIN","DVD_FREQ")</f>
        <v>Annual</v>
      </c>
      <c r="AK22" s="351">
        <v>0</v>
      </c>
      <c r="AL22" s="154"/>
      <c r="AM22" s="43"/>
      <c r="AN22" s="43"/>
      <c r="AO22" s="10" t="s">
        <v>214</v>
      </c>
      <c r="AP22" s="352" t="s">
        <v>33</v>
      </c>
      <c r="AQ22" s="44">
        <v>0</v>
      </c>
      <c r="AR22" s="353" t="s">
        <v>33</v>
      </c>
      <c r="AS22" s="354">
        <v>1.1019000000000001</v>
      </c>
    </row>
    <row r="23" spans="1:45">
      <c r="A23" s="41" t="s">
        <v>229</v>
      </c>
      <c r="B23" s="41" t="str">
        <f>_xll.BDP(K23&amp;" ISIN","SECURITY_NAME")</f>
        <v>VanEck Oil Refiners ETF</v>
      </c>
      <c r="C23" s="123">
        <f t="shared" ref="C23" si="32">U23/H23-1</f>
        <v>0.11462485911118514</v>
      </c>
      <c r="D23" s="123">
        <f t="shared" ref="D23" si="33">S23/O23-1</f>
        <v>0.10653247425512791</v>
      </c>
      <c r="E23" s="123">
        <f t="shared" si="30"/>
        <v>1.02845785805789</v>
      </c>
      <c r="F23" s="123">
        <f t="shared" si="31"/>
        <v>9.4556603773584769E-2</v>
      </c>
      <c r="G23" s="123">
        <f t="shared" si="11"/>
        <v>4.7699581416044586E-2</v>
      </c>
      <c r="H23" s="324">
        <f t="shared" si="5"/>
        <v>72537.680371494687</v>
      </c>
      <c r="I23" s="123"/>
      <c r="J23" s="41" t="str">
        <f>_xll.BDP(K23&amp;" ISIN","TICKER_AND_EXCH_CODE")</f>
        <v>CRAK US</v>
      </c>
      <c r="K23" s="355" t="s">
        <v>351</v>
      </c>
      <c r="L23" s="42" t="s">
        <v>37</v>
      </c>
      <c r="M23" s="43" t="s">
        <v>52</v>
      </c>
      <c r="N23" s="78">
        <v>2541</v>
      </c>
      <c r="O23" s="78">
        <v>31.455832350000001</v>
      </c>
      <c r="P23" s="88">
        <v>31.8</v>
      </c>
      <c r="Q23" s="88">
        <f>1/0.997158</f>
        <v>1.002850099984155</v>
      </c>
      <c r="R23" s="78">
        <v>39859</v>
      </c>
      <c r="S23" s="88">
        <f>_xll.BDP(K23&amp;" Isin","PX_LAST")</f>
        <v>34.806899999999999</v>
      </c>
      <c r="T23" s="88">
        <f>VLOOKUP(M23,'3. FX_Current'!$B$3:$C$23,2,FALSE)</f>
        <v>1.0939000000000001</v>
      </c>
      <c r="U23" s="88">
        <f t="shared" ref="U23" si="34">(S23*N23)/T23</f>
        <v>80852.301764329444</v>
      </c>
      <c r="V23" s="88"/>
      <c r="W23" s="349">
        <v>44677</v>
      </c>
      <c r="X23" s="83" t="str">
        <f>_xll.BDP(K23&amp;" ISIN","LAST_UPDATE_DT")</f>
        <v>24.11.2023</v>
      </c>
      <c r="Y23" s="372"/>
      <c r="Z23" s="84"/>
      <c r="AA23" s="84"/>
      <c r="AB23" s="44"/>
      <c r="AC23" s="44"/>
      <c r="AD23" s="43" t="str">
        <f t="shared" ref="AD23" si="35">M23</f>
        <v>USD</v>
      </c>
      <c r="AE23" s="383"/>
      <c r="AF23" s="86"/>
      <c r="AG23" s="41"/>
      <c r="AH23" s="41"/>
      <c r="AI23" s="88">
        <f t="shared" ref="AI23" si="36">U23</f>
        <v>80852.301764329444</v>
      </c>
      <c r="AJ23" s="350" t="s">
        <v>213</v>
      </c>
      <c r="AK23" s="351">
        <v>0</v>
      </c>
      <c r="AL23" s="154"/>
      <c r="AM23" s="43"/>
      <c r="AN23" s="43"/>
      <c r="AO23" s="10" t="s">
        <v>214</v>
      </c>
      <c r="AP23" s="352" t="s">
        <v>33</v>
      </c>
      <c r="AQ23" s="44">
        <v>0</v>
      </c>
      <c r="AR23" s="353" t="s">
        <v>33</v>
      </c>
      <c r="AS23" s="354">
        <v>1.1019000000000001</v>
      </c>
    </row>
    <row r="24" spans="1:45" s="276" customFormat="1">
      <c r="A24" s="261"/>
      <c r="B24" s="261"/>
      <c r="C24" s="158">
        <f t="shared" si="25"/>
        <v>6.4726775018032701E-2</v>
      </c>
      <c r="D24" s="158">
        <f t="shared" si="26"/>
        <v>5.6996659580929254E-2</v>
      </c>
      <c r="E24" s="158">
        <f t="shared" si="30"/>
        <v>-3.0924321930563381E-2</v>
      </c>
      <c r="F24" s="158">
        <f t="shared" si="31"/>
        <v>5.6996659580929254E-2</v>
      </c>
      <c r="G24" s="158">
        <f t="shared" si="11"/>
        <v>2.4103212333018993E-2</v>
      </c>
      <c r="H24" s="262">
        <f t="shared" si="5"/>
        <v>38372.011979308467</v>
      </c>
      <c r="I24" s="158"/>
      <c r="J24" s="261" t="str">
        <f>_xll.BDP(K24&amp;" ISIN","TICKER_AND_EXCH_CODE")</f>
        <v>CRAK US</v>
      </c>
      <c r="K24" s="263" t="s">
        <v>351</v>
      </c>
      <c r="L24" s="264" t="s">
        <v>37</v>
      </c>
      <c r="M24" s="265" t="s">
        <v>52</v>
      </c>
      <c r="N24" s="267">
        <v>1284</v>
      </c>
      <c r="O24" s="267">
        <v>32.93</v>
      </c>
      <c r="P24" s="266">
        <v>32.93</v>
      </c>
      <c r="Q24" s="266">
        <f>1/0.997158</f>
        <v>1.002850099984155</v>
      </c>
      <c r="R24" s="267">
        <f>42279.62/Q24</f>
        <v>42159.461319959999</v>
      </c>
      <c r="S24" s="266">
        <f>_xll.BDP(K24&amp;" Isin","PX_LAST")</f>
        <v>34.806899999999999</v>
      </c>
      <c r="T24" s="266">
        <f>VLOOKUP(M24,'3. FX_Current'!$B$3:$C$23,2,FALSE)</f>
        <v>1.0939000000000001</v>
      </c>
      <c r="U24" s="266">
        <f>(S24*N24)/T24</f>
        <v>40855.70856568242</v>
      </c>
      <c r="V24" s="266"/>
      <c r="W24" s="268">
        <v>45226</v>
      </c>
      <c r="X24" s="269" t="str">
        <f>_xll.BDP(K24&amp;" ISIN","LAST_UPDATE_DT")</f>
        <v>24.11.2023</v>
      </c>
      <c r="Y24" s="373"/>
      <c r="Z24" s="270"/>
      <c r="AA24" s="270"/>
      <c r="AB24" s="271"/>
      <c r="AC24" s="271"/>
      <c r="AD24" s="265" t="str">
        <f t="shared" si="3"/>
        <v>USD</v>
      </c>
      <c r="AE24" s="384"/>
      <c r="AF24" s="272"/>
      <c r="AG24" s="261"/>
      <c r="AH24" s="261"/>
      <c r="AI24" s="266">
        <f t="shared" si="12"/>
        <v>40855.70856568242</v>
      </c>
      <c r="AJ24" s="273" t="s">
        <v>213</v>
      </c>
      <c r="AK24" s="274">
        <v>0</v>
      </c>
      <c r="AL24" s="275"/>
      <c r="AM24" s="265"/>
      <c r="AN24" s="265"/>
      <c r="AO24" s="276" t="s">
        <v>214</v>
      </c>
      <c r="AP24" s="318" t="s">
        <v>33</v>
      </c>
      <c r="AQ24" s="271">
        <v>0</v>
      </c>
      <c r="AR24" s="312" t="s">
        <v>33</v>
      </c>
      <c r="AS24" s="323">
        <v>1.1019000000000001</v>
      </c>
    </row>
    <row r="25" spans="1:45" s="276" customFormat="1">
      <c r="A25" s="261"/>
      <c r="B25" s="261"/>
      <c r="C25" s="158">
        <f t="shared" si="25"/>
        <v>0.17066620037875846</v>
      </c>
      <c r="D25" s="158">
        <f t="shared" si="26"/>
        <v>0.1621669449081804</v>
      </c>
      <c r="E25" s="158">
        <f t="shared" ref="E25" si="37">U25/R25-1</f>
        <v>3.4519982600427213E-3</v>
      </c>
      <c r="F25" s="158">
        <f t="shared" ref="F25" si="38">S25/P25-1</f>
        <v>9.4556603773584769E-2</v>
      </c>
      <c r="G25" s="158">
        <f t="shared" si="11"/>
        <v>2.3596369083025599E-2</v>
      </c>
      <c r="H25" s="262">
        <f t="shared" si="5"/>
        <v>34165.668390961066</v>
      </c>
      <c r="I25" s="158"/>
      <c r="J25" s="261" t="str">
        <f>_xll.BDP(K25&amp;" ISIN","TICKER_AND_EXCH_CODE")</f>
        <v>CRAK US</v>
      </c>
      <c r="K25" s="263" t="s">
        <v>351</v>
      </c>
      <c r="L25" s="264" t="s">
        <v>37</v>
      </c>
      <c r="M25" s="265" t="s">
        <v>52</v>
      </c>
      <c r="N25" s="267">
        <f>N23-N24</f>
        <v>1257</v>
      </c>
      <c r="O25" s="267">
        <v>29.95</v>
      </c>
      <c r="P25" s="266">
        <v>31.8</v>
      </c>
      <c r="Q25" s="266">
        <f>1/0.997158</f>
        <v>1.002850099984155</v>
      </c>
      <c r="R25" s="267">
        <v>39859</v>
      </c>
      <c r="S25" s="266">
        <f>_xll.BDP(K25&amp;" Isin","PX_LAST")</f>
        <v>34.806899999999999</v>
      </c>
      <c r="T25" s="266">
        <f>VLOOKUP(M25,'3. FX_Current'!$B$3:$C$23,2,FALSE)</f>
        <v>1.0939000000000001</v>
      </c>
      <c r="U25" s="266">
        <f t="shared" si="29"/>
        <v>39996.593198647039</v>
      </c>
      <c r="V25" s="266"/>
      <c r="W25" s="268">
        <v>44843</v>
      </c>
      <c r="X25" s="269" t="str">
        <f>_xll.BDP(K25&amp;" ISIN","LAST_UPDATE_DT")</f>
        <v>24.11.2023</v>
      </c>
      <c r="Y25" s="373"/>
      <c r="Z25" s="270"/>
      <c r="AA25" s="270"/>
      <c r="AB25" s="271"/>
      <c r="AC25" s="271"/>
      <c r="AD25" s="265" t="str">
        <f t="shared" si="3"/>
        <v>USD</v>
      </c>
      <c r="AE25" s="384"/>
      <c r="AF25" s="272"/>
      <c r="AG25" s="261"/>
      <c r="AH25" s="261"/>
      <c r="AI25" s="266">
        <f t="shared" si="12"/>
        <v>39996.593198647039</v>
      </c>
      <c r="AJ25" s="273" t="s">
        <v>213</v>
      </c>
      <c r="AK25" s="274">
        <v>0</v>
      </c>
      <c r="AL25" s="275"/>
      <c r="AM25" s="265"/>
      <c r="AN25" s="265"/>
      <c r="AO25" s="276" t="s">
        <v>214</v>
      </c>
      <c r="AP25" s="318" t="s">
        <v>33</v>
      </c>
      <c r="AQ25" s="271">
        <v>0</v>
      </c>
      <c r="AR25" s="312" t="s">
        <v>33</v>
      </c>
      <c r="AS25" s="323">
        <v>1.1019000000000001</v>
      </c>
    </row>
    <row r="26" spans="1:45" s="276" customFormat="1">
      <c r="A26" s="328" t="s">
        <v>525</v>
      </c>
      <c r="B26" s="328" t="s">
        <v>471</v>
      </c>
      <c r="C26" s="329">
        <f>U26/AF26</f>
        <v>3.1854545454545455E-2</v>
      </c>
      <c r="D26" s="329"/>
      <c r="E26" s="329"/>
      <c r="F26" s="329"/>
      <c r="G26" s="329">
        <v>6.6500000000000004E-2</v>
      </c>
      <c r="H26" s="330"/>
      <c r="I26" s="329"/>
      <c r="J26" s="328"/>
      <c r="K26" s="331"/>
      <c r="L26" s="332" t="s">
        <v>526</v>
      </c>
      <c r="M26" s="333" t="s">
        <v>68</v>
      </c>
      <c r="N26" s="334"/>
      <c r="O26" s="333"/>
      <c r="P26" s="335"/>
      <c r="Q26" s="335"/>
      <c r="R26" s="334"/>
      <c r="S26" s="335"/>
      <c r="T26" s="335"/>
      <c r="U26" s="367">
        <v>3504</v>
      </c>
      <c r="V26" s="335"/>
      <c r="W26" s="336"/>
      <c r="X26" s="337"/>
      <c r="Y26" s="370">
        <v>45264</v>
      </c>
      <c r="Z26" s="369" t="s">
        <v>33</v>
      </c>
      <c r="AA26" s="338" t="s">
        <v>527</v>
      </c>
      <c r="AB26" s="368" t="s">
        <v>29</v>
      </c>
      <c r="AC26" s="339">
        <v>110000</v>
      </c>
      <c r="AD26" s="333" t="s">
        <v>68</v>
      </c>
      <c r="AE26" s="377">
        <v>1297156.08</v>
      </c>
      <c r="AF26" s="374">
        <v>110000</v>
      </c>
      <c r="AG26" s="328">
        <v>11.792327999999999</v>
      </c>
      <c r="AH26" s="328">
        <f>VLOOKUP(M26,'3. FX_Current'!B:C,2,FALSE)</f>
        <v>11.4345</v>
      </c>
      <c r="AI26" s="335">
        <f>AF26+U26</f>
        <v>113504</v>
      </c>
      <c r="AJ26" s="340"/>
      <c r="AK26" s="341"/>
      <c r="AL26" s="342"/>
      <c r="AM26" s="333"/>
      <c r="AN26" s="333"/>
      <c r="AO26" s="343" t="s">
        <v>528</v>
      </c>
      <c r="AP26" s="344" t="s">
        <v>140</v>
      </c>
      <c r="AQ26" s="377">
        <f>1/VLOOKUP(M26,'9. Margin'!$A:$B,2,FALSE)</f>
        <v>11.111111111111111</v>
      </c>
      <c r="AR26" s="375" t="s">
        <v>33</v>
      </c>
      <c r="AS26" s="345"/>
    </row>
    <row r="27" spans="1:45" s="276" customFormat="1">
      <c r="A27" s="328" t="s">
        <v>525</v>
      </c>
      <c r="B27" s="328" t="s">
        <v>472</v>
      </c>
      <c r="C27" s="329">
        <f t="shared" ref="C27:C30" si="39">U27/AF27</f>
        <v>-3.3858333333333331E-2</v>
      </c>
      <c r="D27" s="329"/>
      <c r="E27" s="329"/>
      <c r="F27" s="329"/>
      <c r="G27" s="329">
        <v>6.2600000000000003E-2</v>
      </c>
      <c r="H27" s="330"/>
      <c r="I27" s="329"/>
      <c r="J27" s="328"/>
      <c r="K27" s="331"/>
      <c r="L27" s="332" t="s">
        <v>37</v>
      </c>
      <c r="M27" s="333" t="s">
        <v>52</v>
      </c>
      <c r="N27" s="334"/>
      <c r="O27" s="333"/>
      <c r="P27" s="335"/>
      <c r="Q27" s="335"/>
      <c r="R27" s="334"/>
      <c r="S27" s="335"/>
      <c r="T27" s="335"/>
      <c r="U27" s="366">
        <v>-4063</v>
      </c>
      <c r="V27" s="335"/>
      <c r="W27" s="336"/>
      <c r="X27" s="337"/>
      <c r="Y27" s="370">
        <v>45264</v>
      </c>
      <c r="Z27" s="369" t="s">
        <v>33</v>
      </c>
      <c r="AA27" s="338" t="s">
        <v>527</v>
      </c>
      <c r="AB27" s="368" t="s">
        <v>29</v>
      </c>
      <c r="AC27" s="339">
        <v>120000</v>
      </c>
      <c r="AD27" s="333" t="s">
        <v>52</v>
      </c>
      <c r="AE27" s="377">
        <v>126860.28</v>
      </c>
      <c r="AF27" s="374">
        <v>120000</v>
      </c>
      <c r="AG27" s="328">
        <v>1.057169</v>
      </c>
      <c r="AH27" s="328">
        <f>VLOOKUP(M27,'3. FX_Current'!B:C,2,FALSE)</f>
        <v>1.0939000000000001</v>
      </c>
      <c r="AI27" s="335">
        <f t="shared" ref="AI27:AI30" si="40">AF27+U27</f>
        <v>115937</v>
      </c>
      <c r="AJ27" s="340"/>
      <c r="AK27" s="341"/>
      <c r="AL27" s="342"/>
      <c r="AM27" s="333"/>
      <c r="AN27" s="333"/>
      <c r="AO27" s="343" t="s">
        <v>528</v>
      </c>
      <c r="AP27" s="344" t="s">
        <v>140</v>
      </c>
      <c r="AQ27" s="377">
        <f>1/VLOOKUP(M27,'9. Margin'!$A:$B,2,FALSE)</f>
        <v>14.285714285714285</v>
      </c>
      <c r="AR27" s="375" t="s">
        <v>33</v>
      </c>
      <c r="AS27" s="345"/>
    </row>
    <row r="28" spans="1:45" s="276" customFormat="1">
      <c r="A28" s="328" t="s">
        <v>525</v>
      </c>
      <c r="B28" s="328" t="s">
        <v>473</v>
      </c>
      <c r="C28" s="329">
        <f t="shared" si="39"/>
        <v>-1.0059999999999999E-2</v>
      </c>
      <c r="D28" s="329"/>
      <c r="E28" s="329"/>
      <c r="F28" s="329"/>
      <c r="G28" s="329">
        <v>6.4299999999999996E-2</v>
      </c>
      <c r="H28" s="330"/>
      <c r="I28" s="329"/>
      <c r="J28" s="328"/>
      <c r="K28" s="331"/>
      <c r="L28" s="332" t="s">
        <v>529</v>
      </c>
      <c r="M28" s="333" t="s">
        <v>63</v>
      </c>
      <c r="N28" s="334"/>
      <c r="O28" s="333"/>
      <c r="P28" s="335"/>
      <c r="Q28" s="335"/>
      <c r="R28" s="334"/>
      <c r="S28" s="335"/>
      <c r="T28" s="335"/>
      <c r="U28" s="366">
        <v>-1006</v>
      </c>
      <c r="V28" s="335"/>
      <c r="W28" s="336"/>
      <c r="X28" s="337"/>
      <c r="Y28" s="370">
        <v>45264</v>
      </c>
      <c r="Z28" s="369" t="s">
        <v>33</v>
      </c>
      <c r="AA28" s="338" t="s">
        <v>527</v>
      </c>
      <c r="AB28" s="368" t="s">
        <v>63</v>
      </c>
      <c r="AC28" s="339">
        <v>2468452</v>
      </c>
      <c r="AD28" s="333" t="s">
        <v>29</v>
      </c>
      <c r="AE28" s="377">
        <v>100000</v>
      </c>
      <c r="AF28" s="374">
        <v>100000</v>
      </c>
      <c r="AG28" s="328">
        <v>24.684519999999999</v>
      </c>
      <c r="AH28" s="328">
        <f>VLOOKUP(M28,'3. FX_Current'!B:C,2,FALSE)</f>
        <v>24.39</v>
      </c>
      <c r="AI28" s="335">
        <f t="shared" si="40"/>
        <v>98994</v>
      </c>
      <c r="AJ28" s="340"/>
      <c r="AK28" s="341"/>
      <c r="AL28" s="342"/>
      <c r="AM28" s="333"/>
      <c r="AN28" s="333"/>
      <c r="AO28" s="343" t="s">
        <v>528</v>
      </c>
      <c r="AP28" s="344" t="s">
        <v>140</v>
      </c>
      <c r="AQ28" s="377">
        <f>1/VLOOKUP(M28,'9. Margin'!$A:$B,2,FALSE)</f>
        <v>11.111111111111111</v>
      </c>
      <c r="AR28" s="375" t="s">
        <v>33</v>
      </c>
      <c r="AS28" s="345"/>
    </row>
    <row r="29" spans="1:45" s="276" customFormat="1">
      <c r="A29" s="328" t="s">
        <v>525</v>
      </c>
      <c r="B29" s="328" t="s">
        <v>474</v>
      </c>
      <c r="C29" s="329">
        <f t="shared" si="39"/>
        <v>-2.4276470588235295E-2</v>
      </c>
      <c r="D29" s="329"/>
      <c r="E29" s="329"/>
      <c r="F29" s="329"/>
      <c r="G29" s="329">
        <v>6.2399999999999997E-2</v>
      </c>
      <c r="H29" s="330"/>
      <c r="I29" s="329"/>
      <c r="J29" s="328"/>
      <c r="K29" s="331"/>
      <c r="L29" s="332" t="s">
        <v>100</v>
      </c>
      <c r="M29" s="333" t="s">
        <v>48</v>
      </c>
      <c r="N29" s="334"/>
      <c r="O29" s="333"/>
      <c r="P29" s="335"/>
      <c r="Q29" s="335"/>
      <c r="R29" s="334"/>
      <c r="S29" s="335"/>
      <c r="T29" s="335"/>
      <c r="U29" s="366">
        <v>-4127</v>
      </c>
      <c r="V29" s="335"/>
      <c r="W29" s="336"/>
      <c r="X29" s="337"/>
      <c r="Y29" s="370">
        <v>45264</v>
      </c>
      <c r="Z29" s="369" t="s">
        <v>33</v>
      </c>
      <c r="AA29" s="338" t="s">
        <v>527</v>
      </c>
      <c r="AB29" s="368" t="s">
        <v>48</v>
      </c>
      <c r="AC29" s="339">
        <v>3267075.64</v>
      </c>
      <c r="AD29" s="333" t="s">
        <v>29</v>
      </c>
      <c r="AE29" s="377">
        <v>170000</v>
      </c>
      <c r="AF29" s="374">
        <v>170000</v>
      </c>
      <c r="AG29" s="328">
        <v>19.218091999999999</v>
      </c>
      <c r="AH29" s="328">
        <f>VLOOKUP(M29,'3. FX_Current'!B:C,2,FALSE)</f>
        <v>18.721</v>
      </c>
      <c r="AI29" s="335">
        <f t="shared" si="40"/>
        <v>165873</v>
      </c>
      <c r="AJ29" s="340"/>
      <c r="AK29" s="341"/>
      <c r="AL29" s="342"/>
      <c r="AM29" s="333"/>
      <c r="AN29" s="333"/>
      <c r="AO29" s="343" t="s">
        <v>528</v>
      </c>
      <c r="AP29" s="344" t="s">
        <v>140</v>
      </c>
      <c r="AQ29" s="377">
        <f>1/VLOOKUP(M29,'9. Margin'!$A:$B,2,FALSE)</f>
        <v>9.0909090909090917</v>
      </c>
      <c r="AR29" s="375" t="s">
        <v>33</v>
      </c>
      <c r="AS29" s="345"/>
    </row>
    <row r="30" spans="1:45" s="276" customFormat="1">
      <c r="A30" s="328" t="s">
        <v>525</v>
      </c>
      <c r="B30" s="328" t="s">
        <v>462</v>
      </c>
      <c r="C30" s="329">
        <f t="shared" si="39"/>
        <v>3.0939999999999999E-2</v>
      </c>
      <c r="D30" s="329"/>
      <c r="E30" s="329"/>
      <c r="F30" s="329"/>
      <c r="G30" s="329">
        <v>6.5699999999999995E-2</v>
      </c>
      <c r="H30" s="330"/>
      <c r="I30" s="329"/>
      <c r="J30" s="328"/>
      <c r="K30" s="331"/>
      <c r="L30" s="332" t="s">
        <v>222</v>
      </c>
      <c r="M30" s="333" t="s">
        <v>70</v>
      </c>
      <c r="N30" s="334"/>
      <c r="O30" s="333"/>
      <c r="P30" s="335"/>
      <c r="Q30" s="335"/>
      <c r="R30" s="334"/>
      <c r="S30" s="335"/>
      <c r="T30" s="335"/>
      <c r="U30" s="367">
        <v>1547</v>
      </c>
      <c r="V30" s="335"/>
      <c r="W30" s="336"/>
      <c r="X30" s="337"/>
      <c r="Y30" s="370">
        <v>45295</v>
      </c>
      <c r="Z30" s="369" t="s">
        <v>33</v>
      </c>
      <c r="AA30" s="338" t="s">
        <v>530</v>
      </c>
      <c r="AB30" s="368" t="s">
        <v>29</v>
      </c>
      <c r="AC30" s="339">
        <v>50000</v>
      </c>
      <c r="AD30" s="333" t="s">
        <v>70</v>
      </c>
      <c r="AE30" s="377">
        <v>19715310</v>
      </c>
      <c r="AF30" s="374">
        <v>50000</v>
      </c>
      <c r="AG30" s="328">
        <v>394.30619999999999</v>
      </c>
      <c r="AH30" s="328">
        <f>VLOOKUP(M30,'3. FX_Current'!B:C,2,FALSE)</f>
        <v>380.58</v>
      </c>
      <c r="AI30" s="335">
        <f t="shared" si="40"/>
        <v>51547</v>
      </c>
      <c r="AJ30" s="340"/>
      <c r="AK30" s="341"/>
      <c r="AL30" s="342"/>
      <c r="AM30" s="333"/>
      <c r="AN30" s="333"/>
      <c r="AO30" s="343" t="s">
        <v>214</v>
      </c>
      <c r="AP30" s="344" t="s">
        <v>140</v>
      </c>
      <c r="AQ30" s="377">
        <f>1/VLOOKUP(M30,'9. Margin'!$A:$B,2,FALSE)</f>
        <v>9.0909090909090917</v>
      </c>
      <c r="AR30" s="375" t="s">
        <v>33</v>
      </c>
      <c r="AS30" s="345"/>
    </row>
    <row r="31" spans="1:45">
      <c r="A31" s="14" t="s">
        <v>38</v>
      </c>
      <c r="B31" s="14" t="s">
        <v>29</v>
      </c>
      <c r="C31" s="38"/>
      <c r="D31" s="38"/>
      <c r="E31" s="38"/>
      <c r="F31" s="38"/>
      <c r="G31" s="122">
        <f>U31/$C$38</f>
        <v>0.36102157036370747</v>
      </c>
      <c r="H31" s="81"/>
      <c r="I31" s="38" t="s">
        <v>4</v>
      </c>
      <c r="J31" s="346"/>
      <c r="K31" s="14"/>
      <c r="L31" s="92" t="s">
        <v>34</v>
      </c>
      <c r="M31" s="38" t="s">
        <v>29</v>
      </c>
      <c r="N31" s="81">
        <v>611943</v>
      </c>
      <c r="O31" s="38"/>
      <c r="P31" s="38"/>
      <c r="Q31" s="38"/>
      <c r="R31" s="81"/>
      <c r="S31" s="81"/>
      <c r="T31" s="80">
        <f>VLOOKUP(M31,'3. FX_Current'!$B:$C,2,FALSE)</f>
        <v>1</v>
      </c>
      <c r="U31" s="81">
        <f>N31/T31</f>
        <v>611943</v>
      </c>
      <c r="V31" s="81">
        <f xml:space="preserve"> AF26 +AF27 +AF30</f>
        <v>280000</v>
      </c>
      <c r="W31" s="14"/>
      <c r="X31" s="116" t="s">
        <v>455</v>
      </c>
      <c r="Y31" s="116"/>
      <c r="Z31" s="81"/>
      <c r="AA31" s="81"/>
      <c r="AB31" s="38"/>
      <c r="AC31" s="38"/>
      <c r="AD31" s="38" t="str">
        <f>M31</f>
        <v>EUR</v>
      </c>
      <c r="AE31" s="81"/>
      <c r="AF31" s="81"/>
      <c r="AG31" s="14"/>
      <c r="AH31" s="14"/>
      <c r="AI31" s="80">
        <f>U31-V31</f>
        <v>331943</v>
      </c>
      <c r="AJ31" s="347"/>
      <c r="AK31" s="347"/>
      <c r="AL31" s="116"/>
      <c r="AM31" s="38"/>
      <c r="AN31" s="38"/>
      <c r="AO31" s="14"/>
      <c r="AP31" s="348"/>
      <c r="AQ31" s="38"/>
      <c r="AR31" s="313" t="s">
        <v>33</v>
      </c>
      <c r="AS31" s="14"/>
    </row>
    <row r="32" spans="1:45">
      <c r="A32" s="14" t="s">
        <v>38</v>
      </c>
      <c r="B32" s="14" t="s">
        <v>52</v>
      </c>
      <c r="C32" s="38"/>
      <c r="D32" s="38"/>
      <c r="E32" s="38"/>
      <c r="F32" s="38"/>
      <c r="G32" s="122">
        <f t="shared" ref="G32:G34" si="41">U32/$C$38</f>
        <v>2.3906884779023158E-2</v>
      </c>
      <c r="H32" s="81"/>
      <c r="I32" s="38" t="s">
        <v>4</v>
      </c>
      <c r="J32" s="346"/>
      <c r="K32" s="14"/>
      <c r="L32" s="365" t="s">
        <v>37</v>
      </c>
      <c r="M32" s="38" t="s">
        <v>52</v>
      </c>
      <c r="N32" s="81">
        <v>44328.03</v>
      </c>
      <c r="O32" s="38"/>
      <c r="P32" s="38"/>
      <c r="Q32" s="38"/>
      <c r="R32" s="81"/>
      <c r="S32" s="81"/>
      <c r="T32" s="80">
        <f>VLOOKUP(M32,'3. FX_Current'!$B:$C,2,FALSE)</f>
        <v>1.0939000000000001</v>
      </c>
      <c r="U32" s="81">
        <f>N32/T32</f>
        <v>40522.927141420601</v>
      </c>
      <c r="V32" s="81"/>
      <c r="W32" s="14"/>
      <c r="X32" s="116" t="s">
        <v>531</v>
      </c>
      <c r="Y32" s="116"/>
      <c r="Z32" s="81"/>
      <c r="AA32" s="81"/>
      <c r="AB32" s="38"/>
      <c r="AC32" s="38"/>
      <c r="AD32" s="38" t="str">
        <f>M32</f>
        <v>USD</v>
      </c>
      <c r="AE32" s="81"/>
      <c r="AF32" s="81"/>
      <c r="AG32" s="14"/>
      <c r="AH32" s="14"/>
      <c r="AI32" s="80">
        <f>U32-V32</f>
        <v>40522.927141420601</v>
      </c>
      <c r="AJ32" s="347"/>
      <c r="AK32" s="347"/>
      <c r="AL32" s="116"/>
      <c r="AM32" s="38"/>
      <c r="AN32" s="38"/>
      <c r="AO32" s="14"/>
      <c r="AP32" s="348"/>
      <c r="AQ32" s="38"/>
      <c r="AR32" s="313" t="s">
        <v>33</v>
      </c>
      <c r="AS32" s="14"/>
    </row>
    <row r="33" spans="1:45">
      <c r="A33" s="14" t="s">
        <v>38</v>
      </c>
      <c r="B33" s="14" t="s">
        <v>42</v>
      </c>
      <c r="C33" s="38"/>
      <c r="D33" s="38"/>
      <c r="E33" s="38"/>
      <c r="F33" s="38"/>
      <c r="G33" s="122">
        <f t="shared" si="41"/>
        <v>4.1209313173989979E-4</v>
      </c>
      <c r="H33" s="81"/>
      <c r="I33" s="38" t="s">
        <v>4</v>
      </c>
      <c r="J33" s="346"/>
      <c r="K33" s="14"/>
      <c r="L33" s="249" t="s">
        <v>37</v>
      </c>
      <c r="M33" s="38" t="s">
        <v>42</v>
      </c>
      <c r="N33" s="81">
        <v>13983.49</v>
      </c>
      <c r="O33" s="38"/>
      <c r="P33" s="38"/>
      <c r="Q33" s="38"/>
      <c r="R33" s="81"/>
      <c r="S33" s="81"/>
      <c r="T33" s="80">
        <v>20.018999999999998</v>
      </c>
      <c r="U33" s="81">
        <f>N33/T33</f>
        <v>698.51091463110049</v>
      </c>
      <c r="V33" s="81"/>
      <c r="W33" s="14"/>
      <c r="X33" s="116" t="s">
        <v>455</v>
      </c>
      <c r="Y33" s="116"/>
      <c r="Z33" s="81"/>
      <c r="AA33" s="81"/>
      <c r="AB33" s="38"/>
      <c r="AC33" s="38"/>
      <c r="AD33" s="38" t="str">
        <f>M33</f>
        <v>ZAR</v>
      </c>
      <c r="AE33" s="81"/>
      <c r="AF33" s="81"/>
      <c r="AG33" s="14"/>
      <c r="AH33" s="14"/>
      <c r="AI33" s="80">
        <f>U33-V33</f>
        <v>698.51091463110049</v>
      </c>
      <c r="AJ33" s="347"/>
      <c r="AK33" s="347"/>
      <c r="AL33" s="116"/>
      <c r="AM33" s="38"/>
      <c r="AN33" s="38"/>
      <c r="AO33" s="14"/>
      <c r="AP33" s="348"/>
      <c r="AQ33" s="38"/>
      <c r="AR33" s="313" t="s">
        <v>33</v>
      </c>
      <c r="AS33" s="14"/>
    </row>
    <row r="34" spans="1:45">
      <c r="A34" s="14" t="s">
        <v>38</v>
      </c>
      <c r="B34" s="14" t="s">
        <v>40</v>
      </c>
      <c r="C34" s="38"/>
      <c r="D34" s="38"/>
      <c r="E34" s="38"/>
      <c r="F34" s="38"/>
      <c r="G34" s="122">
        <f t="shared" si="41"/>
        <v>1.0728225547315126E-3</v>
      </c>
      <c r="H34" s="81"/>
      <c r="I34" s="38" t="s">
        <v>4</v>
      </c>
      <c r="J34" s="346"/>
      <c r="K34" s="14"/>
      <c r="L34" s="127" t="s">
        <v>292</v>
      </c>
      <c r="M34" s="38" t="s">
        <v>40</v>
      </c>
      <c r="N34" s="81">
        <v>297265</v>
      </c>
      <c r="O34" s="38"/>
      <c r="P34" s="38"/>
      <c r="Q34" s="38"/>
      <c r="R34" s="81"/>
      <c r="S34" s="81"/>
      <c r="T34" s="80">
        <f>VLOOKUP(M34,'3. FX_Current'!$B:$C,2,FALSE)</f>
        <v>163.47</v>
      </c>
      <c r="U34" s="81">
        <f>N34/T34</f>
        <v>1818.4682204685876</v>
      </c>
      <c r="V34" s="81"/>
      <c r="W34" s="14"/>
      <c r="X34" s="116" t="s">
        <v>455</v>
      </c>
      <c r="Y34" s="116"/>
      <c r="Z34" s="81"/>
      <c r="AA34" s="81"/>
      <c r="AB34" s="38"/>
      <c r="AC34" s="38"/>
      <c r="AD34" s="38" t="str">
        <f>M34</f>
        <v>JPY</v>
      </c>
      <c r="AE34" s="81"/>
      <c r="AF34" s="81"/>
      <c r="AG34" s="14"/>
      <c r="AH34" s="14"/>
      <c r="AI34" s="80">
        <f>U34-V34</f>
        <v>1818.4682204685876</v>
      </c>
      <c r="AJ34" s="347"/>
      <c r="AK34" s="347"/>
      <c r="AL34" s="116"/>
      <c r="AM34" s="38"/>
      <c r="AN34" s="38"/>
      <c r="AO34" s="14"/>
      <c r="AP34" s="348"/>
      <c r="AQ34" s="38"/>
      <c r="AR34" s="313" t="s">
        <v>33</v>
      </c>
      <c r="AS34" s="14"/>
    </row>
    <row r="35" spans="1:45" ht="15" customHeight="1"/>
    <row r="36" spans="1:45">
      <c r="U36" s="87">
        <f>SUM(U2:U7)+SUM(U10:U12)+SUM(U31:U34)+SUM(U15:U23)</f>
        <v>1695031.6829642737</v>
      </c>
      <c r="AI36" s="87">
        <f>SUM(AI2:AI7) + SUM(AI10:AI12) +SUM(AI15:AI23) + SUM(AI26:AI34)</f>
        <v>1960886.682964274</v>
      </c>
    </row>
    <row r="38" spans="1:45">
      <c r="A38" s="155"/>
      <c r="B38" t="s">
        <v>300</v>
      </c>
      <c r="C38" s="156">
        <f>U36</f>
        <v>1695031.6829642737</v>
      </c>
      <c r="D38" s="32"/>
      <c r="L38" s="115"/>
      <c r="M38" s="75"/>
      <c r="N38"/>
      <c r="O38"/>
      <c r="AG38" s="76"/>
    </row>
    <row r="39" spans="1:45">
      <c r="C39" s="75"/>
      <c r="L39" s="115"/>
      <c r="M39" s="75"/>
      <c r="N39"/>
      <c r="O39"/>
    </row>
    <row r="40" spans="1:45">
      <c r="L40" s="115"/>
      <c r="M40" s="75"/>
      <c r="N40"/>
      <c r="O40"/>
    </row>
    <row r="41" spans="1:45">
      <c r="L41" s="2"/>
      <c r="M41" s="75"/>
    </row>
    <row r="42" spans="1:45">
      <c r="L42" s="115"/>
      <c r="M42" s="75"/>
    </row>
    <row r="43" spans="1:45">
      <c r="L43" s="115"/>
      <c r="M43" s="75"/>
    </row>
    <row r="44" spans="1:45">
      <c r="L44" s="115"/>
      <c r="M44" s="75"/>
      <c r="V44"/>
      <c r="X44"/>
      <c r="Y44"/>
    </row>
    <row r="45" spans="1:45">
      <c r="L45" s="2"/>
      <c r="M45" s="75"/>
    </row>
    <row r="46" spans="1:45">
      <c r="L46" s="115"/>
      <c r="M46" s="75"/>
      <c r="V46"/>
    </row>
    <row r="47" spans="1:45">
      <c r="V47"/>
    </row>
    <row r="48" spans="1:45">
      <c r="V48"/>
    </row>
    <row r="49" spans="22:22">
      <c r="V49"/>
    </row>
  </sheetData>
  <conditionalFormatting sqref="C24:D24 C2:F7 C8:D22 E7:F25">
    <cfRule type="cellIs" dxfId="18" priority="38" operator="equal">
      <formula>0</formula>
    </cfRule>
    <cfRule type="cellIs" dxfId="17" priority="39" operator="lessThan">
      <formula>0</formula>
    </cfRule>
  </conditionalFormatting>
  <conditionalFormatting sqref="C24:D24 C2:F7 C31:F37 C8:D22 E7:F25">
    <cfRule type="cellIs" dxfId="16" priority="37" operator="greaterThan">
      <formula>0</formula>
    </cfRule>
  </conditionalFormatting>
  <conditionalFormatting sqref="D38:F39 C40:F1048576">
    <cfRule type="cellIs" dxfId="15" priority="40" operator="greaterThan">
      <formula>0</formula>
    </cfRule>
  </conditionalFormatting>
  <conditionalFormatting sqref="C23:D23">
    <cfRule type="cellIs" dxfId="14" priority="8" operator="equal">
      <formula>0</formula>
    </cfRule>
    <cfRule type="cellIs" dxfId="13" priority="9" operator="lessThan">
      <formula>0</formula>
    </cfRule>
  </conditionalFormatting>
  <conditionalFormatting sqref="C23:D23">
    <cfRule type="cellIs" dxfId="12" priority="7" operator="greaterThan">
      <formula>0</formula>
    </cfRule>
  </conditionalFormatting>
  <conditionalFormatting sqref="C25:D25 C26:F30">
    <cfRule type="cellIs" dxfId="11" priority="5" operator="equal">
      <formula>0</formula>
    </cfRule>
    <cfRule type="cellIs" dxfId="10" priority="6" operator="lessThan">
      <formula>0</formula>
    </cfRule>
  </conditionalFormatting>
  <conditionalFormatting sqref="C25:D25 C26:F30">
    <cfRule type="cellIs" dxfId="9" priority="4" operator="greaterThan">
      <formula>0</formula>
    </cfRule>
  </conditionalFormatting>
  <pageMargins left="0.7" right="0.7" top="0.75" bottom="0.75" header="0.3" footer="0.3"/>
  <pageSetup paperSize="9" orientation="portrait" r:id="rId1"/>
  <ignoredErrors>
    <ignoredError sqref="J3:J4"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6"/>
  <sheetViews>
    <sheetView workbookViewId="0">
      <pane xSplit="1" ySplit="1" topLeftCell="B625" activePane="bottomRight" state="frozen"/>
      <selection sqref="A1:XFD1048576"/>
      <selection pane="topRight" sqref="A1:XFD1048576"/>
      <selection pane="bottomLeft" sqref="A1:XFD1048576"/>
      <selection pane="bottomRight" activeCell="J1" sqref="J1:AK1048576"/>
    </sheetView>
  </sheetViews>
  <sheetFormatPr defaultColWidth="9" defaultRowHeight="15.75"/>
  <cols>
    <col min="1" max="1" width="10.25" bestFit="1" customWidth="1"/>
    <col min="2" max="5" width="23.875" style="75" bestFit="1" customWidth="1"/>
    <col min="6" max="6" width="19.875" bestFit="1" customWidth="1"/>
    <col min="7" max="7" width="23.25" style="157" bestFit="1" customWidth="1"/>
    <col min="8" max="9" width="11.875" style="75" bestFit="1" customWidth="1"/>
  </cols>
  <sheetData>
    <row r="1" spans="1:9">
      <c r="A1" s="70" t="s">
        <v>9</v>
      </c>
      <c r="B1" s="185" t="s">
        <v>256</v>
      </c>
      <c r="C1" s="185" t="s">
        <v>401</v>
      </c>
      <c r="D1" s="185" t="s">
        <v>124</v>
      </c>
      <c r="E1" s="185" t="s">
        <v>348</v>
      </c>
      <c r="F1" s="70" t="s">
        <v>303</v>
      </c>
      <c r="G1" s="185" t="s">
        <v>302</v>
      </c>
      <c r="H1" s="185" t="s">
        <v>301</v>
      </c>
      <c r="I1" s="185" t="s">
        <v>349</v>
      </c>
    </row>
    <row r="2" spans="1:9">
      <c r="A2" s="95">
        <v>40683</v>
      </c>
      <c r="B2" s="186">
        <v>1190155.0375295556</v>
      </c>
      <c r="C2" s="186">
        <v>141.21001000000001</v>
      </c>
      <c r="D2" s="186"/>
      <c r="E2" s="186"/>
    </row>
    <row r="3" spans="1:9">
      <c r="A3" s="4">
        <v>40690</v>
      </c>
      <c r="B3" s="187">
        <v>1221753.24086</v>
      </c>
      <c r="C3" s="187">
        <v>140.08000000000001</v>
      </c>
      <c r="D3" s="187"/>
      <c r="E3" s="187"/>
    </row>
    <row r="4" spans="1:9">
      <c r="A4" s="4">
        <v>40697</v>
      </c>
      <c r="B4" s="187">
        <v>1206830.21138099</v>
      </c>
      <c r="C4" s="187">
        <v>138.41</v>
      </c>
      <c r="D4" s="187"/>
      <c r="E4" s="187"/>
    </row>
    <row r="5" spans="1:9">
      <c r="A5" s="4">
        <v>40704</v>
      </c>
      <c r="B5" s="187">
        <v>1205721.3231761691</v>
      </c>
      <c r="C5" s="187">
        <v>139.30000000000001</v>
      </c>
      <c r="D5" s="187"/>
      <c r="E5" s="187"/>
    </row>
    <row r="6" spans="1:9">
      <c r="A6" s="4">
        <v>40711</v>
      </c>
      <c r="B6" s="187">
        <v>1210680.0896328199</v>
      </c>
      <c r="C6" s="187">
        <v>139.81</v>
      </c>
      <c r="D6" s="187"/>
      <c r="E6" s="187"/>
    </row>
    <row r="7" spans="1:9">
      <c r="A7" s="4">
        <v>40718</v>
      </c>
      <c r="B7" s="187">
        <v>1205618.7102957342</v>
      </c>
      <c r="C7" s="187">
        <v>138.05000000000001</v>
      </c>
      <c r="D7" s="187"/>
      <c r="E7" s="187"/>
    </row>
    <row r="8" spans="1:9">
      <c r="A8" s="4">
        <v>40725</v>
      </c>
      <c r="B8" s="187">
        <v>1209014.7265036521</v>
      </c>
      <c r="C8" s="187">
        <v>133.75998999999999</v>
      </c>
      <c r="D8" s="187"/>
      <c r="E8" s="187"/>
    </row>
    <row r="9" spans="1:9">
      <c r="A9" s="4">
        <v>40732</v>
      </c>
      <c r="B9" s="187">
        <v>1211100.8319946399</v>
      </c>
      <c r="C9" s="187">
        <v>136.38999999999999</v>
      </c>
      <c r="D9" s="187"/>
      <c r="E9" s="187"/>
    </row>
    <row r="10" spans="1:9">
      <c r="A10" s="4">
        <v>40739</v>
      </c>
      <c r="B10" s="187">
        <v>1205475.2943889783</v>
      </c>
      <c r="C10" s="187">
        <v>134.91999999999999</v>
      </c>
      <c r="D10" s="187"/>
      <c r="E10" s="187"/>
    </row>
    <row r="11" spans="1:9">
      <c r="A11" s="4">
        <v>40746</v>
      </c>
      <c r="B11" s="187">
        <v>1206526.8834664999</v>
      </c>
      <c r="C11" s="187">
        <v>133.13</v>
      </c>
      <c r="D11" s="187"/>
      <c r="E11" s="187"/>
    </row>
    <row r="12" spans="1:9">
      <c r="A12" s="4">
        <v>40753</v>
      </c>
      <c r="B12" s="187">
        <v>1203649.7069025084</v>
      </c>
      <c r="C12" s="187">
        <v>131.17999</v>
      </c>
      <c r="D12" s="187"/>
      <c r="E12" s="187"/>
    </row>
    <row r="13" spans="1:9">
      <c r="A13" s="4">
        <v>40760</v>
      </c>
      <c r="B13" s="187">
        <v>1206968.0719625594</v>
      </c>
      <c r="C13" s="187">
        <v>133.94999999999999</v>
      </c>
      <c r="D13" s="187"/>
      <c r="E13" s="187"/>
    </row>
    <row r="14" spans="1:9">
      <c r="A14" s="4">
        <v>40767</v>
      </c>
      <c r="B14" s="187">
        <v>1195158.2390493525</v>
      </c>
      <c r="C14" s="187">
        <v>132.07001</v>
      </c>
      <c r="D14" s="187"/>
      <c r="E14" s="187"/>
    </row>
    <row r="15" spans="1:9">
      <c r="A15" s="4">
        <v>40774</v>
      </c>
      <c r="B15" s="187">
        <v>1193131.0211693281</v>
      </c>
      <c r="C15" s="187">
        <v>130.09</v>
      </c>
      <c r="D15" s="187"/>
      <c r="E15" s="187"/>
    </row>
    <row r="16" spans="1:9">
      <c r="A16" s="4">
        <v>40781</v>
      </c>
      <c r="B16" s="187">
        <v>1191436.3406697782</v>
      </c>
      <c r="C16" s="187">
        <v>129.50998999999999</v>
      </c>
      <c r="D16" s="187"/>
      <c r="E16" s="187"/>
    </row>
    <row r="17" spans="1:9">
      <c r="A17" s="4">
        <v>40788</v>
      </c>
      <c r="B17" s="187">
        <v>1195983.5130300098</v>
      </c>
      <c r="C17" s="187">
        <v>134.09</v>
      </c>
      <c r="D17" s="187"/>
      <c r="E17" s="187"/>
      <c r="G17"/>
      <c r="H17"/>
      <c r="I17"/>
    </row>
    <row r="18" spans="1:9">
      <c r="A18" s="4">
        <v>40795</v>
      </c>
      <c r="B18" s="187">
        <v>1193762.2597458498</v>
      </c>
      <c r="C18" s="187">
        <v>137.32001</v>
      </c>
      <c r="D18" s="187"/>
      <c r="E18" s="187"/>
      <c r="G18"/>
      <c r="H18"/>
      <c r="I18"/>
    </row>
    <row r="19" spans="1:9">
      <c r="A19" s="4">
        <v>40802</v>
      </c>
      <c r="B19" s="187">
        <v>1182239.1510143122</v>
      </c>
      <c r="C19" s="187">
        <v>132.09</v>
      </c>
      <c r="D19" s="187"/>
      <c r="E19" s="187"/>
      <c r="G19"/>
      <c r="H19"/>
      <c r="I19"/>
    </row>
    <row r="20" spans="1:9">
      <c r="A20" s="4">
        <v>40809</v>
      </c>
      <c r="B20" s="187">
        <v>1148951.0488836803</v>
      </c>
      <c r="C20" s="187">
        <v>127.81</v>
      </c>
      <c r="D20" s="187"/>
      <c r="E20" s="187"/>
      <c r="G20"/>
      <c r="H20"/>
      <c r="I20"/>
    </row>
    <row r="21" spans="1:9">
      <c r="A21" s="4">
        <v>40816</v>
      </c>
      <c r="B21" s="187">
        <v>1146737.56282491</v>
      </c>
      <c r="C21" s="187">
        <v>127.42</v>
      </c>
      <c r="D21" s="187"/>
      <c r="E21" s="187"/>
      <c r="G21"/>
      <c r="H21"/>
      <c r="I21"/>
    </row>
    <row r="22" spans="1:9">
      <c r="A22" s="4">
        <v>40823</v>
      </c>
      <c r="B22" s="187">
        <v>1152464.7638967999</v>
      </c>
      <c r="C22" s="187">
        <v>126.54</v>
      </c>
      <c r="D22" s="187"/>
      <c r="E22" s="187"/>
      <c r="G22"/>
      <c r="H22"/>
      <c r="I22"/>
    </row>
    <row r="23" spans="1:9">
      <c r="A23" s="4">
        <v>40830</v>
      </c>
      <c r="B23" s="187">
        <v>1154070.6149561997</v>
      </c>
      <c r="C23" s="187">
        <v>124.51</v>
      </c>
      <c r="D23" s="187"/>
      <c r="E23" s="187"/>
      <c r="G23"/>
      <c r="H23"/>
      <c r="I23"/>
    </row>
    <row r="24" spans="1:9">
      <c r="A24" s="4">
        <v>40837</v>
      </c>
      <c r="B24" s="187">
        <v>1133396.1257229</v>
      </c>
      <c r="C24" s="187">
        <v>120.41</v>
      </c>
      <c r="D24" s="187"/>
      <c r="E24" s="187"/>
      <c r="G24"/>
      <c r="H24"/>
      <c r="I24"/>
    </row>
    <row r="25" spans="1:9">
      <c r="A25" s="4">
        <v>40844</v>
      </c>
      <c r="B25" s="187">
        <v>1157649.76716278</v>
      </c>
      <c r="C25" s="187">
        <v>124.61</v>
      </c>
      <c r="D25" s="187"/>
      <c r="E25" s="187"/>
      <c r="G25"/>
      <c r="H25"/>
      <c r="I25"/>
    </row>
    <row r="26" spans="1:9">
      <c r="A26" s="4">
        <v>40851</v>
      </c>
      <c r="B26" s="187">
        <v>1156035.5119448199</v>
      </c>
      <c r="C26" s="187">
        <v>128.37</v>
      </c>
      <c r="D26" s="187"/>
      <c r="E26" s="187"/>
      <c r="G26"/>
      <c r="H26"/>
      <c r="I26"/>
    </row>
    <row r="27" spans="1:9">
      <c r="A27" s="4">
        <v>40858</v>
      </c>
      <c r="B27" s="187">
        <v>1143106.9379964999</v>
      </c>
      <c r="C27" s="187">
        <v>125.89</v>
      </c>
      <c r="D27" s="187"/>
      <c r="E27" s="187"/>
      <c r="G27"/>
      <c r="H27"/>
      <c r="I27"/>
    </row>
    <row r="28" spans="1:9">
      <c r="A28" s="4">
        <v>40865</v>
      </c>
      <c r="B28" s="187">
        <v>1119012.6970659702</v>
      </c>
      <c r="C28" s="187">
        <v>123.37</v>
      </c>
      <c r="D28" s="187"/>
      <c r="E28" s="187"/>
      <c r="G28"/>
      <c r="H28"/>
      <c r="I28"/>
    </row>
    <row r="29" spans="1:9">
      <c r="A29" s="4">
        <v>40872</v>
      </c>
      <c r="B29" s="187">
        <v>1088243.1289033999</v>
      </c>
      <c r="C29" s="187">
        <v>119.99</v>
      </c>
      <c r="D29" s="187"/>
      <c r="E29" s="187"/>
      <c r="G29"/>
      <c r="H29"/>
      <c r="I29"/>
    </row>
    <row r="30" spans="1:9">
      <c r="A30" s="4">
        <v>40879</v>
      </c>
      <c r="B30" s="187">
        <v>1131460.5805671799</v>
      </c>
      <c r="C30" s="187">
        <v>124.42</v>
      </c>
      <c r="D30" s="187"/>
      <c r="E30" s="187"/>
      <c r="G30"/>
      <c r="H30"/>
      <c r="I30"/>
    </row>
    <row r="31" spans="1:9">
      <c r="A31" s="4">
        <v>40886</v>
      </c>
      <c r="B31" s="187">
        <v>1137219.7484816499</v>
      </c>
      <c r="C31" s="187">
        <v>126.78</v>
      </c>
      <c r="D31" s="187"/>
      <c r="E31" s="187"/>
      <c r="G31"/>
      <c r="H31"/>
      <c r="I31"/>
    </row>
    <row r="32" spans="1:9">
      <c r="A32" s="4">
        <v>40893</v>
      </c>
      <c r="B32" s="187">
        <v>1130797.3814396001</v>
      </c>
      <c r="C32" s="187">
        <v>126.8</v>
      </c>
      <c r="D32" s="187"/>
      <c r="E32" s="187"/>
      <c r="G32"/>
      <c r="H32"/>
      <c r="I32"/>
    </row>
    <row r="33" spans="1:9">
      <c r="A33" s="4">
        <v>40900</v>
      </c>
      <c r="B33" s="187">
        <v>1131209.6090654999</v>
      </c>
      <c r="C33" s="187">
        <v>128.00998999999999</v>
      </c>
      <c r="D33" s="187"/>
      <c r="E33" s="187"/>
      <c r="G33"/>
      <c r="H33"/>
      <c r="I33"/>
    </row>
    <row r="34" spans="1:9">
      <c r="A34" s="4">
        <v>40907</v>
      </c>
      <c r="B34" s="187">
        <v>1148374.22199897</v>
      </c>
      <c r="C34" s="187">
        <v>126.81</v>
      </c>
      <c r="D34" s="187"/>
      <c r="E34" s="187"/>
      <c r="G34"/>
      <c r="H34"/>
      <c r="I34"/>
    </row>
    <row r="35" spans="1:9">
      <c r="A35" s="4">
        <v>40914</v>
      </c>
      <c r="B35" s="187">
        <v>1173092.5862405698</v>
      </c>
      <c r="C35" s="187">
        <v>128.35001</v>
      </c>
      <c r="D35" s="187"/>
      <c r="E35" s="187"/>
      <c r="G35"/>
      <c r="H35"/>
      <c r="I35"/>
    </row>
    <row r="36" spans="1:9">
      <c r="A36" s="4">
        <v>40921</v>
      </c>
      <c r="B36" s="187">
        <v>1201274.0951217099</v>
      </c>
      <c r="C36" s="187">
        <v>132.52000000000001</v>
      </c>
      <c r="D36" s="187"/>
      <c r="E36" s="187"/>
      <c r="G36"/>
      <c r="H36"/>
      <c r="I36"/>
    </row>
    <row r="37" spans="1:9">
      <c r="A37" s="4">
        <v>40928</v>
      </c>
      <c r="B37" s="187">
        <v>1230954.8004445098</v>
      </c>
      <c r="C37" s="187">
        <v>134.53998999999999</v>
      </c>
      <c r="D37" s="187"/>
      <c r="E37" s="187"/>
      <c r="G37"/>
      <c r="H37"/>
      <c r="I37"/>
    </row>
    <row r="38" spans="1:9">
      <c r="A38" s="4">
        <v>40935</v>
      </c>
      <c r="B38" s="187">
        <v>1235037.52450154</v>
      </c>
      <c r="C38" s="187">
        <v>137.5</v>
      </c>
      <c r="D38" s="187"/>
      <c r="E38" s="187"/>
      <c r="G38"/>
      <c r="H38"/>
      <c r="I38"/>
    </row>
    <row r="39" spans="1:9">
      <c r="A39" s="4">
        <v>40942</v>
      </c>
      <c r="B39" s="187">
        <v>1261552.5113058002</v>
      </c>
      <c r="C39" s="187">
        <v>142.36000000000001</v>
      </c>
      <c r="D39" s="187"/>
      <c r="E39" s="187"/>
      <c r="G39"/>
      <c r="H39"/>
      <c r="I39"/>
    </row>
    <row r="40" spans="1:9">
      <c r="A40" s="4">
        <v>40949</v>
      </c>
      <c r="B40" s="187">
        <v>1260150.7985834901</v>
      </c>
      <c r="C40" s="187">
        <v>144.31</v>
      </c>
      <c r="D40" s="187"/>
      <c r="E40" s="187"/>
      <c r="G40"/>
      <c r="H40"/>
      <c r="I40"/>
    </row>
    <row r="41" spans="1:9">
      <c r="A41" s="4">
        <v>40956</v>
      </c>
      <c r="B41" s="187">
        <v>1281215.19393432</v>
      </c>
      <c r="C41" s="187">
        <v>147.75998999999999</v>
      </c>
      <c r="D41" s="187"/>
      <c r="E41" s="187"/>
      <c r="G41"/>
      <c r="H41"/>
      <c r="I41"/>
    </row>
    <row r="42" spans="1:9">
      <c r="A42" s="4">
        <v>40963</v>
      </c>
      <c r="B42" s="187">
        <v>1276636.99264654</v>
      </c>
      <c r="C42" s="187">
        <v>146.21001000000001</v>
      </c>
      <c r="D42" s="187"/>
      <c r="E42" s="187"/>
      <c r="G42"/>
      <c r="H42"/>
      <c r="I42"/>
    </row>
    <row r="43" spans="1:9">
      <c r="A43" s="4">
        <v>40970</v>
      </c>
      <c r="B43" s="187">
        <v>1296921.599770295</v>
      </c>
      <c r="C43" s="187">
        <v>148.17999</v>
      </c>
      <c r="D43" s="187"/>
      <c r="E43" s="187"/>
      <c r="G43"/>
      <c r="H43"/>
      <c r="I43"/>
    </row>
    <row r="44" spans="1:9">
      <c r="A44" s="4">
        <v>40977</v>
      </c>
      <c r="B44" s="187">
        <v>1290536.2120595798</v>
      </c>
      <c r="C44" s="187">
        <v>147.66999999999999</v>
      </c>
      <c r="D44" s="187"/>
      <c r="E44" s="187"/>
      <c r="G44"/>
      <c r="H44"/>
      <c r="I44"/>
    </row>
    <row r="45" spans="1:9">
      <c r="A45" s="4">
        <v>40984</v>
      </c>
      <c r="B45" s="187">
        <v>1288846.7610205899</v>
      </c>
      <c r="C45" s="187">
        <v>148.64999</v>
      </c>
      <c r="D45" s="187"/>
      <c r="E45" s="187"/>
      <c r="G45"/>
      <c r="H45"/>
      <c r="I45"/>
    </row>
    <row r="46" spans="1:9">
      <c r="A46" s="4">
        <v>40991</v>
      </c>
      <c r="B46" s="187">
        <v>1264381.47227195</v>
      </c>
      <c r="C46" s="187">
        <v>143.22</v>
      </c>
      <c r="D46" s="187"/>
      <c r="E46" s="187"/>
      <c r="G46"/>
      <c r="H46"/>
      <c r="I46"/>
    </row>
    <row r="47" spans="1:9">
      <c r="A47" s="4">
        <v>40998</v>
      </c>
      <c r="B47" s="187">
        <v>1258624.0182300103</v>
      </c>
      <c r="C47" s="187">
        <v>145.78</v>
      </c>
      <c r="D47" s="187"/>
      <c r="E47" s="187"/>
      <c r="G47"/>
      <c r="H47"/>
      <c r="I47"/>
    </row>
    <row r="48" spans="1:9">
      <c r="A48" s="4">
        <v>41005</v>
      </c>
      <c r="B48" s="187">
        <v>1256843.6004947501</v>
      </c>
      <c r="C48" s="187">
        <v>146.03998999999999</v>
      </c>
      <c r="D48" s="187"/>
      <c r="E48" s="187"/>
      <c r="G48"/>
      <c r="H48"/>
      <c r="I48"/>
    </row>
    <row r="49" spans="1:9">
      <c r="A49" s="4">
        <v>41012</v>
      </c>
      <c r="B49" s="187">
        <v>1250290.8736582999</v>
      </c>
      <c r="C49" s="187">
        <v>139.72</v>
      </c>
      <c r="D49" s="187"/>
      <c r="E49" s="187"/>
      <c r="G49"/>
      <c r="H49"/>
      <c r="I49"/>
    </row>
    <row r="50" spans="1:9">
      <c r="A50" s="4">
        <v>41019</v>
      </c>
      <c r="B50" s="187">
        <v>1248227.6718488701</v>
      </c>
      <c r="C50" s="187">
        <v>140.78998999999999</v>
      </c>
      <c r="D50" s="187"/>
      <c r="E50" s="187"/>
      <c r="G50"/>
      <c r="H50"/>
      <c r="I50"/>
    </row>
    <row r="51" spans="1:9">
      <c r="A51" s="4">
        <v>41026</v>
      </c>
      <c r="B51" s="187">
        <v>1252600.5845568201</v>
      </c>
      <c r="C51" s="187">
        <v>140.60001</v>
      </c>
      <c r="D51" s="187"/>
      <c r="E51" s="187"/>
      <c r="G51"/>
      <c r="H51"/>
      <c r="I51"/>
    </row>
    <row r="52" spans="1:9">
      <c r="A52" s="95">
        <v>41033</v>
      </c>
      <c r="B52" s="186">
        <v>1247413.25334535</v>
      </c>
      <c r="C52" s="186">
        <v>141.13</v>
      </c>
      <c r="D52" s="186"/>
      <c r="E52" s="186"/>
      <c r="G52"/>
      <c r="H52"/>
      <c r="I52"/>
    </row>
    <row r="53" spans="1:9">
      <c r="A53" s="4">
        <v>41040</v>
      </c>
      <c r="B53" s="187">
        <v>1236121.3290152801</v>
      </c>
      <c r="C53" s="187">
        <v>140.11000000000001</v>
      </c>
      <c r="D53" s="187"/>
      <c r="E53" s="187"/>
      <c r="G53"/>
      <c r="H53"/>
      <c r="I53"/>
    </row>
    <row r="54" spans="1:9">
      <c r="A54" s="4">
        <v>41047</v>
      </c>
      <c r="B54" s="187">
        <v>1205873.4093784702</v>
      </c>
      <c r="C54" s="187">
        <v>136.21001000000001</v>
      </c>
      <c r="D54" s="187"/>
      <c r="E54" s="187"/>
      <c r="G54"/>
      <c r="H54"/>
      <c r="I54"/>
    </row>
    <row r="55" spans="1:9">
      <c r="A55" s="4">
        <v>41054</v>
      </c>
      <c r="B55" s="187">
        <v>1199513.6499486349</v>
      </c>
      <c r="C55" s="187">
        <v>135.41</v>
      </c>
      <c r="D55" s="187"/>
      <c r="E55" s="187"/>
      <c r="G55"/>
      <c r="H55"/>
      <c r="I55"/>
    </row>
    <row r="56" spans="1:9">
      <c r="A56" s="4">
        <v>41061</v>
      </c>
      <c r="B56" s="187">
        <v>1180295.6414521027</v>
      </c>
      <c r="C56" s="187">
        <v>132.13999999999999</v>
      </c>
      <c r="D56" s="187"/>
      <c r="E56" s="187"/>
      <c r="G56"/>
      <c r="H56"/>
      <c r="I56"/>
    </row>
    <row r="57" spans="1:9">
      <c r="A57" s="4">
        <v>41068</v>
      </c>
      <c r="B57" s="187">
        <v>1202267.296250355</v>
      </c>
      <c r="C57" s="187">
        <v>135.49001000000001</v>
      </c>
      <c r="D57" s="187"/>
      <c r="E57" s="187"/>
      <c r="G57"/>
      <c r="H57"/>
      <c r="I57"/>
    </row>
    <row r="58" spans="1:9">
      <c r="A58" s="4">
        <v>41075</v>
      </c>
      <c r="B58" s="187">
        <v>1197518.7813110999</v>
      </c>
      <c r="C58" s="187">
        <v>132.62</v>
      </c>
      <c r="D58" s="187"/>
      <c r="E58" s="187"/>
      <c r="G58"/>
      <c r="H58"/>
      <c r="I58"/>
    </row>
    <row r="59" spans="1:9">
      <c r="A59" s="4">
        <v>41082</v>
      </c>
      <c r="B59" s="187">
        <v>1200026.0680907499</v>
      </c>
      <c r="C59" s="187">
        <v>135.75998999999999</v>
      </c>
      <c r="D59" s="187"/>
      <c r="E59" s="187"/>
      <c r="G59"/>
      <c r="H59"/>
      <c r="I59"/>
    </row>
    <row r="60" spans="1:9">
      <c r="A60" s="4">
        <v>41089</v>
      </c>
      <c r="B60" s="187">
        <v>1211074.8640077449</v>
      </c>
      <c r="C60" s="187">
        <v>137.02000000000001</v>
      </c>
      <c r="D60" s="187"/>
      <c r="E60" s="187"/>
      <c r="G60"/>
      <c r="H60"/>
      <c r="I60"/>
    </row>
    <row r="61" spans="1:9">
      <c r="A61" s="4">
        <v>41096</v>
      </c>
      <c r="B61" s="187">
        <v>1237515.7169309952</v>
      </c>
      <c r="C61" s="187">
        <v>140.96001000000001</v>
      </c>
      <c r="D61" s="187"/>
      <c r="E61" s="187"/>
      <c r="G61"/>
      <c r="H61"/>
      <c r="I61"/>
    </row>
    <row r="62" spans="1:9">
      <c r="A62" s="4">
        <v>41103</v>
      </c>
      <c r="B62" s="187">
        <v>1236968.4748224451</v>
      </c>
      <c r="C62" s="187">
        <v>143.67999</v>
      </c>
      <c r="D62" s="187"/>
      <c r="E62" s="187"/>
      <c r="G62"/>
      <c r="H62"/>
      <c r="I62"/>
    </row>
    <row r="63" spans="1:9">
      <c r="A63" s="4">
        <v>41110</v>
      </c>
      <c r="B63" s="187">
        <v>1245299.7116933474</v>
      </c>
      <c r="C63" s="187">
        <v>144.62</v>
      </c>
      <c r="D63" s="187"/>
      <c r="E63" s="187"/>
      <c r="G63"/>
      <c r="H63"/>
      <c r="I63"/>
    </row>
    <row r="64" spans="1:9">
      <c r="A64" s="4">
        <v>41117</v>
      </c>
      <c r="B64" s="187">
        <v>1250508.1348895126</v>
      </c>
      <c r="C64" s="187">
        <v>142.88</v>
      </c>
      <c r="D64" s="187"/>
      <c r="E64" s="187"/>
      <c r="G64"/>
      <c r="H64"/>
      <c r="I64"/>
    </row>
    <row r="65" spans="1:9">
      <c r="A65" s="4">
        <v>41124</v>
      </c>
      <c r="B65" s="187">
        <v>1259386.72472652</v>
      </c>
      <c r="C65" s="187">
        <v>144.5</v>
      </c>
      <c r="D65" s="187"/>
      <c r="E65" s="187"/>
      <c r="G65"/>
      <c r="H65"/>
      <c r="I65"/>
    </row>
    <row r="66" spans="1:9">
      <c r="A66" s="4">
        <v>41131</v>
      </c>
      <c r="B66" s="187">
        <v>1275848.05702979</v>
      </c>
      <c r="C66" s="187">
        <v>145.91999999999999</v>
      </c>
      <c r="D66" s="187"/>
      <c r="E66" s="187"/>
      <c r="G66"/>
      <c r="H66"/>
      <c r="I66"/>
    </row>
    <row r="67" spans="1:9">
      <c r="A67" s="4">
        <v>41138</v>
      </c>
      <c r="B67" s="187">
        <v>1284098.9026501102</v>
      </c>
      <c r="C67" s="187">
        <v>146.94999999999999</v>
      </c>
      <c r="D67" s="187"/>
      <c r="E67" s="187"/>
      <c r="G67"/>
      <c r="H67"/>
      <c r="I67"/>
    </row>
    <row r="68" spans="1:9">
      <c r="A68" s="4">
        <v>41145</v>
      </c>
      <c r="B68" s="187">
        <v>1269908.6303523956</v>
      </c>
      <c r="C68" s="187">
        <v>143.25998999999999</v>
      </c>
      <c r="D68" s="187"/>
      <c r="E68" s="187"/>
      <c r="G68"/>
      <c r="H68"/>
      <c r="I68"/>
    </row>
    <row r="69" spans="1:9">
      <c r="A69" s="4">
        <v>41152</v>
      </c>
      <c r="B69" s="187">
        <v>1262170.8813027549</v>
      </c>
      <c r="C69" s="187">
        <v>141.61000000000001</v>
      </c>
      <c r="D69" s="187"/>
      <c r="E69" s="187"/>
      <c r="G69"/>
      <c r="H69"/>
      <c r="I69"/>
    </row>
    <row r="70" spans="1:9">
      <c r="A70" s="4">
        <v>41159</v>
      </c>
      <c r="B70" s="187">
        <v>1270395.0973573211</v>
      </c>
      <c r="C70" s="187">
        <v>141.81</v>
      </c>
      <c r="D70" s="187"/>
      <c r="E70" s="187"/>
      <c r="G70"/>
      <c r="H70"/>
      <c r="I70"/>
    </row>
    <row r="71" spans="1:9">
      <c r="A71" s="4">
        <v>41166</v>
      </c>
      <c r="B71" s="187">
        <v>1277266.9886816244</v>
      </c>
      <c r="C71" s="187">
        <v>139.67999</v>
      </c>
      <c r="D71" s="187"/>
      <c r="E71" s="187"/>
      <c r="G71"/>
      <c r="H71"/>
      <c r="I71"/>
    </row>
    <row r="72" spans="1:9">
      <c r="A72" s="4">
        <v>41173</v>
      </c>
      <c r="B72" s="187">
        <v>1276521.2410982247</v>
      </c>
      <c r="C72" s="187">
        <v>140.35001</v>
      </c>
      <c r="D72" s="187"/>
      <c r="E72" s="187"/>
      <c r="G72"/>
      <c r="H72"/>
      <c r="I72"/>
    </row>
    <row r="73" spans="1:9">
      <c r="A73" s="4">
        <v>41180</v>
      </c>
      <c r="B73" s="187">
        <v>1274790.4470700701</v>
      </c>
      <c r="C73" s="187">
        <v>142.14999</v>
      </c>
      <c r="D73" s="187"/>
      <c r="E73" s="187"/>
      <c r="G73"/>
      <c r="H73"/>
      <c r="I73"/>
    </row>
    <row r="74" spans="1:9">
      <c r="A74" s="4">
        <v>41187</v>
      </c>
      <c r="B74" s="187">
        <v>1274658.8669386327</v>
      </c>
      <c r="C74" s="187">
        <v>141.52000000000001</v>
      </c>
      <c r="D74" s="187"/>
      <c r="E74" s="187"/>
      <c r="G74"/>
      <c r="H74"/>
      <c r="I74"/>
    </row>
    <row r="75" spans="1:9">
      <c r="A75" s="4">
        <v>41194</v>
      </c>
      <c r="B75" s="187">
        <v>1270963.5650358824</v>
      </c>
      <c r="C75" s="187">
        <v>141.5</v>
      </c>
      <c r="D75" s="187"/>
      <c r="E75" s="187"/>
      <c r="G75"/>
      <c r="H75"/>
      <c r="I75"/>
    </row>
    <row r="76" spans="1:9">
      <c r="A76" s="4">
        <v>41201</v>
      </c>
      <c r="B76" s="187">
        <v>1276183.1373522927</v>
      </c>
      <c r="C76" s="187">
        <v>142.66999999999999</v>
      </c>
      <c r="D76" s="187"/>
      <c r="E76" s="187"/>
      <c r="G76"/>
      <c r="H76"/>
      <c r="I76"/>
    </row>
    <row r="77" spans="1:9">
      <c r="A77" s="4">
        <v>41208</v>
      </c>
      <c r="B77" s="187">
        <v>1267166.936335355</v>
      </c>
      <c r="C77" s="187">
        <v>144.06</v>
      </c>
      <c r="D77" s="187"/>
      <c r="E77" s="187"/>
      <c r="G77"/>
      <c r="H77"/>
      <c r="I77"/>
    </row>
    <row r="78" spans="1:9">
      <c r="A78" s="4">
        <v>41215</v>
      </c>
      <c r="B78" s="187">
        <v>1281266.8523640027</v>
      </c>
      <c r="C78" s="187">
        <v>146.06</v>
      </c>
      <c r="D78" s="187"/>
      <c r="E78" s="187"/>
      <c r="G78"/>
      <c r="H78"/>
      <c r="I78"/>
    </row>
    <row r="79" spans="1:9">
      <c r="A79" s="4">
        <v>41222</v>
      </c>
      <c r="B79" s="187">
        <v>1288617.3836589181</v>
      </c>
      <c r="C79" s="187">
        <v>148.83000000000001</v>
      </c>
      <c r="D79" s="187"/>
      <c r="E79" s="187"/>
      <c r="G79"/>
      <c r="H79"/>
      <c r="I79"/>
    </row>
    <row r="80" spans="1:9">
      <c r="A80" s="4">
        <v>41229</v>
      </c>
      <c r="B80" s="187">
        <v>1275992.9119334398</v>
      </c>
      <c r="C80" s="187">
        <v>149.57001</v>
      </c>
      <c r="D80" s="187"/>
      <c r="E80" s="187"/>
      <c r="G80"/>
      <c r="H80"/>
      <c r="I80"/>
    </row>
    <row r="81" spans="1:9">
      <c r="A81" s="4">
        <v>41236</v>
      </c>
      <c r="B81" s="187">
        <v>1288604.9352056149</v>
      </c>
      <c r="C81" s="187">
        <v>149.81</v>
      </c>
      <c r="D81" s="187"/>
      <c r="E81" s="187"/>
      <c r="G81"/>
      <c r="H81"/>
      <c r="I81"/>
    </row>
    <row r="82" spans="1:9">
      <c r="A82" s="4">
        <v>41243</v>
      </c>
      <c r="B82" s="187">
        <v>1290170.5252986653</v>
      </c>
      <c r="C82" s="187">
        <v>150.38</v>
      </c>
      <c r="D82" s="187"/>
      <c r="E82" s="187"/>
      <c r="G82"/>
      <c r="H82"/>
      <c r="I82"/>
    </row>
    <row r="83" spans="1:9">
      <c r="A83" s="4">
        <v>41250</v>
      </c>
      <c r="B83" s="187">
        <v>1313187.2662263575</v>
      </c>
      <c r="C83" s="187">
        <v>150.88</v>
      </c>
      <c r="D83" s="187"/>
      <c r="E83" s="187"/>
      <c r="G83"/>
      <c r="H83"/>
      <c r="I83"/>
    </row>
    <row r="84" spans="1:9">
      <c r="A84" s="4">
        <v>41257</v>
      </c>
      <c r="B84" s="187">
        <v>1320703.3581750551</v>
      </c>
      <c r="C84" s="187">
        <v>151.39999</v>
      </c>
      <c r="D84" s="187"/>
      <c r="E84" s="187"/>
      <c r="G84"/>
      <c r="H84"/>
      <c r="I84"/>
    </row>
    <row r="85" spans="1:9">
      <c r="A85" s="4">
        <v>41264</v>
      </c>
      <c r="B85" s="187">
        <v>1322156.3581750551</v>
      </c>
      <c r="C85" s="187">
        <v>151.42999</v>
      </c>
      <c r="D85" s="187"/>
      <c r="E85" s="187"/>
      <c r="G85"/>
      <c r="H85"/>
      <c r="I85"/>
    </row>
    <row r="86" spans="1:9">
      <c r="A86" s="4">
        <v>41271</v>
      </c>
      <c r="B86" s="187">
        <v>1334873.1928605</v>
      </c>
      <c r="C86" s="187">
        <v>153.94</v>
      </c>
      <c r="D86" s="187"/>
      <c r="E86" s="187"/>
      <c r="G86"/>
      <c r="H86"/>
      <c r="I86"/>
    </row>
    <row r="87" spans="1:9">
      <c r="A87" s="4">
        <v>41278</v>
      </c>
      <c r="B87" s="187">
        <v>1362906.9078181749</v>
      </c>
      <c r="C87" s="187">
        <v>158.72</v>
      </c>
      <c r="D87" s="187"/>
      <c r="E87" s="187"/>
      <c r="G87"/>
      <c r="H87"/>
      <c r="I87"/>
    </row>
    <row r="88" spans="1:9">
      <c r="A88" s="4">
        <v>41285</v>
      </c>
      <c r="B88" s="187">
        <v>1360985.6510313088</v>
      </c>
      <c r="C88" s="187">
        <v>158.03998999999999</v>
      </c>
      <c r="D88" s="187"/>
      <c r="E88" s="187"/>
      <c r="G88"/>
      <c r="H88"/>
      <c r="I88"/>
    </row>
    <row r="89" spans="1:9">
      <c r="A89" s="4">
        <v>41292</v>
      </c>
      <c r="B89" s="187">
        <v>1367968.1513722828</v>
      </c>
      <c r="C89" s="187">
        <v>158.86000000000001</v>
      </c>
      <c r="D89" s="187"/>
      <c r="E89" s="187"/>
      <c r="G89"/>
      <c r="H89"/>
      <c r="I89"/>
    </row>
    <row r="90" spans="1:9">
      <c r="A90" s="4">
        <v>41299</v>
      </c>
      <c r="B90" s="187">
        <v>1357379.6622584849</v>
      </c>
      <c r="C90" s="187">
        <v>158.38999999999999</v>
      </c>
      <c r="D90" s="187"/>
      <c r="E90" s="187"/>
      <c r="G90"/>
      <c r="H90"/>
      <c r="I90"/>
    </row>
    <row r="91" spans="1:9">
      <c r="A91" s="4">
        <v>41306</v>
      </c>
      <c r="B91" s="187">
        <v>1355856.9573633499</v>
      </c>
      <c r="C91" s="187">
        <v>159.41999999999999</v>
      </c>
      <c r="D91" s="187"/>
      <c r="E91" s="187"/>
      <c r="G91"/>
      <c r="H91"/>
      <c r="I91"/>
    </row>
    <row r="92" spans="1:9">
      <c r="A92" s="4">
        <v>41313</v>
      </c>
      <c r="B92" s="187">
        <v>1367114.9626012798</v>
      </c>
      <c r="C92" s="187">
        <v>162.07001</v>
      </c>
      <c r="D92" s="187"/>
      <c r="E92" s="187"/>
      <c r="G92"/>
      <c r="H92"/>
      <c r="I92"/>
    </row>
    <row r="93" spans="1:9">
      <c r="A93" s="4">
        <v>41320</v>
      </c>
      <c r="B93" s="187">
        <v>1372894.4969904451</v>
      </c>
      <c r="C93" s="187">
        <v>164.02</v>
      </c>
      <c r="D93" s="187"/>
      <c r="E93" s="187"/>
      <c r="G93"/>
      <c r="H93"/>
      <c r="I93"/>
    </row>
    <row r="94" spans="1:9">
      <c r="A94" s="4">
        <v>41327</v>
      </c>
      <c r="B94" s="187">
        <v>1368957.7732484227</v>
      </c>
      <c r="C94" s="187">
        <v>165.09</v>
      </c>
      <c r="D94" s="187"/>
      <c r="E94" s="187"/>
      <c r="G94"/>
      <c r="H94"/>
      <c r="I94"/>
    </row>
    <row r="95" spans="1:9">
      <c r="A95" s="4">
        <v>41334</v>
      </c>
      <c r="B95" s="187">
        <v>1369986.2633255948</v>
      </c>
      <c r="C95" s="187">
        <v>166.85001</v>
      </c>
      <c r="D95" s="187"/>
      <c r="E95" s="187"/>
      <c r="G95"/>
      <c r="H95"/>
      <c r="I95"/>
    </row>
    <row r="96" spans="1:9">
      <c r="A96" s="4">
        <v>41341</v>
      </c>
      <c r="B96" s="187">
        <v>1402091.4850667447</v>
      </c>
      <c r="C96" s="187">
        <v>170.81</v>
      </c>
      <c r="D96" s="187"/>
      <c r="E96" s="187"/>
      <c r="G96"/>
      <c r="H96"/>
      <c r="I96"/>
    </row>
    <row r="97" spans="1:9">
      <c r="A97" s="4">
        <v>41348</v>
      </c>
      <c r="B97" s="187">
        <v>1397263.9020197701</v>
      </c>
      <c r="C97" s="187">
        <v>170.5</v>
      </c>
      <c r="D97" s="187"/>
      <c r="E97" s="187"/>
      <c r="G97"/>
      <c r="H97"/>
      <c r="I97"/>
    </row>
    <row r="98" spans="1:9">
      <c r="A98" s="4">
        <v>41355</v>
      </c>
      <c r="B98" s="187">
        <v>1371684.9088523251</v>
      </c>
      <c r="C98" s="187">
        <v>168.8</v>
      </c>
      <c r="D98" s="187"/>
      <c r="E98" s="187"/>
      <c r="G98"/>
      <c r="H98"/>
      <c r="I98"/>
    </row>
    <row r="99" spans="1:9">
      <c r="A99" s="4">
        <v>41364</v>
      </c>
      <c r="B99" s="187">
        <v>1384224.4597838602</v>
      </c>
      <c r="C99" s="187">
        <v>169.85500000000002</v>
      </c>
      <c r="D99" s="187"/>
      <c r="E99" s="187"/>
      <c r="G99"/>
      <c r="H99"/>
      <c r="I99"/>
    </row>
    <row r="100" spans="1:9">
      <c r="A100" s="4">
        <v>41369</v>
      </c>
      <c r="B100" s="187">
        <v>1394094.516495625</v>
      </c>
      <c r="C100" s="187">
        <v>170.91</v>
      </c>
      <c r="D100" s="187"/>
      <c r="E100" s="187"/>
      <c r="G100"/>
      <c r="H100"/>
      <c r="I100"/>
    </row>
    <row r="101" spans="1:9">
      <c r="A101" s="4">
        <v>41376</v>
      </c>
      <c r="B101" s="187">
        <v>1382072.9564302498</v>
      </c>
      <c r="C101" s="187">
        <v>172.86</v>
      </c>
      <c r="D101" s="187"/>
      <c r="E101" s="187"/>
      <c r="G101"/>
      <c r="H101"/>
      <c r="I101"/>
    </row>
    <row r="102" spans="1:9">
      <c r="A102" s="4">
        <v>41383</v>
      </c>
      <c r="B102" s="187">
        <v>1382072.9564302498</v>
      </c>
      <c r="C102" s="187">
        <v>173.02</v>
      </c>
      <c r="D102" s="187"/>
      <c r="E102" s="187"/>
      <c r="G102"/>
      <c r="H102"/>
      <c r="I102"/>
    </row>
    <row r="103" spans="1:9">
      <c r="A103" s="4">
        <v>41390</v>
      </c>
      <c r="B103" s="187">
        <v>1370165.36508926</v>
      </c>
      <c r="C103" s="187">
        <v>173.00998999999999</v>
      </c>
      <c r="D103" s="187"/>
      <c r="E103" s="187"/>
      <c r="G103"/>
      <c r="H103"/>
      <c r="I103"/>
    </row>
    <row r="104" spans="1:9">
      <c r="A104" s="95">
        <v>41397</v>
      </c>
      <c r="B104" s="186">
        <v>1386305.5285131598</v>
      </c>
      <c r="C104" s="186">
        <v>173.16</v>
      </c>
      <c r="D104" s="186"/>
      <c r="E104" s="186"/>
      <c r="G104"/>
      <c r="H104"/>
      <c r="I104"/>
    </row>
    <row r="105" spans="1:9">
      <c r="A105" s="4">
        <v>41404</v>
      </c>
      <c r="B105" s="187">
        <v>1401714.87912544</v>
      </c>
      <c r="C105" s="187">
        <v>176.02</v>
      </c>
      <c r="D105" s="187"/>
      <c r="E105" s="187"/>
      <c r="G105"/>
      <c r="H105"/>
      <c r="I105"/>
    </row>
    <row r="106" spans="1:9">
      <c r="A106" s="4">
        <v>41411</v>
      </c>
      <c r="B106" s="187">
        <v>1404641.4497934002</v>
      </c>
      <c r="C106" s="187">
        <v>179.07001</v>
      </c>
      <c r="D106" s="187"/>
      <c r="E106" s="187"/>
      <c r="G106"/>
      <c r="H106"/>
      <c r="I106"/>
    </row>
    <row r="107" spans="1:9">
      <c r="A107" s="4">
        <v>41418</v>
      </c>
      <c r="B107" s="187">
        <v>1380634.1551832203</v>
      </c>
      <c r="C107" s="187">
        <v>175.78</v>
      </c>
      <c r="D107" s="187"/>
      <c r="E107" s="187"/>
      <c r="G107"/>
      <c r="H107"/>
      <c r="I107"/>
    </row>
    <row r="108" spans="1:9">
      <c r="A108" s="4">
        <v>41425</v>
      </c>
      <c r="B108" s="187">
        <v>1371811.37802321</v>
      </c>
      <c r="C108" s="187">
        <v>171.61</v>
      </c>
      <c r="D108" s="187"/>
      <c r="E108" s="187"/>
      <c r="G108"/>
      <c r="H108"/>
      <c r="I108"/>
    </row>
    <row r="109" spans="1:9">
      <c r="A109" s="4">
        <v>41432</v>
      </c>
      <c r="B109" s="187">
        <v>1303747.434932075</v>
      </c>
      <c r="C109" s="187">
        <v>163.39999</v>
      </c>
      <c r="D109" s="187"/>
      <c r="E109" s="187"/>
      <c r="G109"/>
      <c r="H109"/>
      <c r="I109"/>
    </row>
    <row r="110" spans="1:9">
      <c r="A110" s="4">
        <v>41439</v>
      </c>
      <c r="B110" s="187">
        <v>1291507.7733541725</v>
      </c>
      <c r="C110" s="187">
        <v>158.19</v>
      </c>
      <c r="D110" s="187"/>
      <c r="E110" s="187"/>
      <c r="G110"/>
      <c r="H110"/>
      <c r="I110"/>
    </row>
    <row r="111" spans="1:9">
      <c r="A111" s="4">
        <v>41446</v>
      </c>
      <c r="B111" s="187">
        <v>1244221.9011369126</v>
      </c>
      <c r="C111" s="187">
        <v>157.96001000000001</v>
      </c>
      <c r="D111" s="187"/>
      <c r="E111" s="187"/>
      <c r="G111"/>
      <c r="H111"/>
      <c r="I111"/>
    </row>
    <row r="112" spans="1:9">
      <c r="A112" s="4">
        <v>41453</v>
      </c>
      <c r="B112" s="187">
        <v>1246057.8698918903</v>
      </c>
      <c r="C112" s="187">
        <v>161.49001000000001</v>
      </c>
      <c r="D112" s="187"/>
      <c r="E112" s="187"/>
      <c r="G112"/>
      <c r="H112"/>
      <c r="I112"/>
    </row>
    <row r="113" spans="1:9">
      <c r="A113" s="4">
        <v>41460</v>
      </c>
      <c r="B113" s="187">
        <v>1246630.0495650352</v>
      </c>
      <c r="C113" s="187">
        <v>164.02</v>
      </c>
      <c r="D113" s="187"/>
      <c r="E113" s="187"/>
      <c r="G113"/>
      <c r="H113"/>
      <c r="I113"/>
    </row>
    <row r="114" spans="1:9">
      <c r="A114" s="4">
        <v>41467</v>
      </c>
      <c r="B114" s="187">
        <v>1242586.0247726203</v>
      </c>
      <c r="C114" s="187">
        <v>159.47</v>
      </c>
      <c r="D114" s="187"/>
      <c r="E114" s="187"/>
      <c r="G114"/>
      <c r="H114"/>
      <c r="I114"/>
    </row>
    <row r="115" spans="1:9">
      <c r="A115" s="4">
        <v>41474</v>
      </c>
      <c r="B115" s="187">
        <v>1250529.8781948774</v>
      </c>
      <c r="C115" s="187">
        <v>160.63</v>
      </c>
      <c r="D115" s="187"/>
      <c r="E115" s="187"/>
      <c r="G115"/>
      <c r="H115"/>
      <c r="I115"/>
    </row>
    <row r="116" spans="1:9">
      <c r="A116" s="4">
        <v>41481</v>
      </c>
      <c r="B116" s="187">
        <v>1241832.1213096702</v>
      </c>
      <c r="C116" s="187">
        <v>156.60001</v>
      </c>
      <c r="D116" s="187"/>
      <c r="E116" s="187"/>
      <c r="G116"/>
      <c r="H116"/>
      <c r="I116"/>
    </row>
    <row r="117" spans="1:9">
      <c r="A117" s="4">
        <v>41488</v>
      </c>
      <c r="B117" s="187">
        <v>1241754.36697532</v>
      </c>
      <c r="C117" s="187">
        <v>155.86000000000001</v>
      </c>
      <c r="D117" s="187"/>
      <c r="E117" s="187"/>
      <c r="G117"/>
      <c r="H117"/>
      <c r="I117"/>
    </row>
    <row r="118" spans="1:9">
      <c r="A118" s="4">
        <v>41495</v>
      </c>
      <c r="B118" s="187">
        <v>1245474.0981900599</v>
      </c>
      <c r="C118" s="187">
        <v>153.19999999999999</v>
      </c>
      <c r="D118" s="187"/>
      <c r="E118" s="187"/>
      <c r="G118"/>
      <c r="H118"/>
      <c r="I118"/>
    </row>
    <row r="119" spans="1:9">
      <c r="A119" s="4">
        <v>41502</v>
      </c>
      <c r="B119" s="187">
        <v>1224227.89261541</v>
      </c>
      <c r="C119" s="187">
        <v>151.63</v>
      </c>
      <c r="D119" s="187"/>
      <c r="E119" s="187"/>
      <c r="G119"/>
      <c r="H119"/>
      <c r="I119"/>
    </row>
    <row r="120" spans="1:9">
      <c r="A120" s="4">
        <v>41509</v>
      </c>
      <c r="B120" s="187">
        <v>1227468.0482522349</v>
      </c>
      <c r="C120" s="187">
        <v>146.97</v>
      </c>
      <c r="D120" s="187"/>
      <c r="E120" s="187"/>
      <c r="G120"/>
      <c r="H120"/>
      <c r="I120"/>
    </row>
    <row r="121" spans="1:9">
      <c r="A121" s="4">
        <v>41516</v>
      </c>
      <c r="B121" s="187">
        <v>1216444.5420318837</v>
      </c>
      <c r="C121" s="187">
        <v>146.53998999999999</v>
      </c>
      <c r="D121" s="187"/>
      <c r="E121" s="187"/>
      <c r="G121"/>
      <c r="H121"/>
      <c r="I121"/>
    </row>
    <row r="122" spans="1:9">
      <c r="A122" s="4">
        <v>41523</v>
      </c>
      <c r="B122" s="187">
        <v>1227250.9202490649</v>
      </c>
      <c r="C122" s="187">
        <v>146.57001</v>
      </c>
      <c r="D122" s="187"/>
      <c r="E122" s="187"/>
      <c r="G122"/>
      <c r="H122"/>
      <c r="I122"/>
    </row>
    <row r="123" spans="1:9">
      <c r="A123" s="4">
        <v>41530</v>
      </c>
      <c r="B123" s="187">
        <v>1233183.1783114399</v>
      </c>
      <c r="C123" s="187">
        <v>148.41</v>
      </c>
      <c r="D123" s="187"/>
      <c r="E123" s="187"/>
      <c r="G123"/>
      <c r="H123"/>
      <c r="I123"/>
    </row>
    <row r="124" spans="1:9">
      <c r="A124" s="4">
        <v>41537</v>
      </c>
      <c r="B124" s="187">
        <v>1239107.2833727701</v>
      </c>
      <c r="C124" s="187">
        <v>150.03998999999999</v>
      </c>
      <c r="D124" s="187"/>
      <c r="E124" s="187"/>
      <c r="G124"/>
      <c r="H124"/>
      <c r="I124"/>
    </row>
    <row r="125" spans="1:9">
      <c r="A125" s="4">
        <v>41544</v>
      </c>
      <c r="B125" s="187">
        <v>1232807</v>
      </c>
      <c r="C125" s="187">
        <v>147.71001000000001</v>
      </c>
      <c r="D125" s="187"/>
      <c r="E125" s="187"/>
      <c r="G125"/>
      <c r="H125"/>
      <c r="I125"/>
    </row>
    <row r="126" spans="1:9">
      <c r="A126" s="4">
        <v>41551</v>
      </c>
      <c r="B126" s="187">
        <v>1232796</v>
      </c>
      <c r="C126" s="187">
        <v>147.30000000000001</v>
      </c>
      <c r="D126" s="187"/>
      <c r="E126" s="187"/>
      <c r="G126"/>
      <c r="H126"/>
      <c r="I126"/>
    </row>
    <row r="127" spans="1:9">
      <c r="A127" s="4">
        <v>41558</v>
      </c>
      <c r="B127" s="187">
        <v>1255331</v>
      </c>
      <c r="C127" s="187">
        <v>150.94999999999999</v>
      </c>
      <c r="D127" s="187"/>
      <c r="E127" s="187"/>
      <c r="G127"/>
      <c r="H127"/>
      <c r="I127"/>
    </row>
    <row r="128" spans="1:9">
      <c r="A128" s="4">
        <v>41565</v>
      </c>
      <c r="B128" s="187">
        <v>1258380</v>
      </c>
      <c r="C128" s="187">
        <v>150.06</v>
      </c>
      <c r="D128" s="187"/>
      <c r="E128" s="187"/>
      <c r="G128"/>
      <c r="H128"/>
      <c r="I128"/>
    </row>
    <row r="129" spans="1:9">
      <c r="A129" s="4">
        <v>41572</v>
      </c>
      <c r="B129" s="187">
        <v>1254498</v>
      </c>
      <c r="C129" s="187">
        <v>147.99001000000001</v>
      </c>
      <c r="D129" s="187"/>
      <c r="E129" s="187"/>
      <c r="G129"/>
      <c r="H129"/>
      <c r="I129"/>
    </row>
    <row r="130" spans="1:9">
      <c r="A130" s="4">
        <v>41579</v>
      </c>
      <c r="B130" s="187">
        <v>1264270</v>
      </c>
      <c r="C130" s="187">
        <v>149.94999999999999</v>
      </c>
      <c r="D130" s="187"/>
      <c r="E130" s="187"/>
      <c r="G130"/>
      <c r="H130"/>
      <c r="I130"/>
    </row>
    <row r="131" spans="1:9">
      <c r="A131" s="4">
        <v>41586</v>
      </c>
      <c r="B131" s="187">
        <v>1256178</v>
      </c>
      <c r="C131" s="187">
        <v>150.49001000000001</v>
      </c>
      <c r="D131" s="187"/>
      <c r="E131" s="187"/>
      <c r="G131"/>
      <c r="H131"/>
      <c r="I131"/>
    </row>
    <row r="132" spans="1:9">
      <c r="A132" s="4">
        <v>41593</v>
      </c>
      <c r="B132" s="187">
        <v>1254913</v>
      </c>
      <c r="C132" s="187">
        <v>149.22</v>
      </c>
      <c r="D132" s="187"/>
      <c r="E132" s="187"/>
      <c r="G132"/>
      <c r="H132"/>
      <c r="I132"/>
    </row>
    <row r="133" spans="1:9">
      <c r="A133" s="4">
        <v>41600</v>
      </c>
      <c r="B133" s="187">
        <v>1245104</v>
      </c>
      <c r="C133" s="187">
        <v>148.63999999999999</v>
      </c>
      <c r="D133" s="187"/>
      <c r="E133" s="187"/>
      <c r="G133"/>
      <c r="H133"/>
      <c r="I133"/>
    </row>
    <row r="134" spans="1:9">
      <c r="A134" s="4">
        <v>41607</v>
      </c>
      <c r="B134" s="187">
        <v>1240898</v>
      </c>
      <c r="C134" s="187">
        <v>147.44</v>
      </c>
      <c r="D134" s="187"/>
      <c r="E134" s="187"/>
      <c r="G134"/>
      <c r="H134"/>
      <c r="I134"/>
    </row>
    <row r="135" spans="1:9">
      <c r="A135" s="4">
        <v>41614</v>
      </c>
      <c r="B135" s="187">
        <v>1223792</v>
      </c>
      <c r="C135" s="187">
        <v>145.60001</v>
      </c>
      <c r="D135" s="187"/>
      <c r="E135" s="187"/>
      <c r="G135"/>
      <c r="H135"/>
      <c r="I135"/>
    </row>
    <row r="136" spans="1:9">
      <c r="A136" s="4">
        <v>41621</v>
      </c>
      <c r="B136" s="187">
        <v>1209524</v>
      </c>
      <c r="C136" s="187">
        <v>144.19</v>
      </c>
      <c r="D136" s="187"/>
      <c r="E136" s="187"/>
      <c r="G136"/>
      <c r="H136"/>
      <c r="I136"/>
    </row>
    <row r="137" spans="1:9">
      <c r="A137" s="4">
        <v>41628</v>
      </c>
      <c r="B137" s="187">
        <v>1212882</v>
      </c>
      <c r="C137" s="187">
        <v>144.16999999999999</v>
      </c>
      <c r="D137" s="187"/>
      <c r="E137" s="187"/>
      <c r="G137"/>
      <c r="H137"/>
      <c r="I137"/>
    </row>
    <row r="138" spans="1:9">
      <c r="A138" s="4">
        <v>41635</v>
      </c>
      <c r="B138" s="187">
        <v>1178823</v>
      </c>
      <c r="C138" s="187">
        <v>142.75998999999999</v>
      </c>
      <c r="D138" s="187"/>
      <c r="E138" s="187"/>
      <c r="G138"/>
      <c r="H138"/>
      <c r="I138"/>
    </row>
    <row r="139" spans="1:9">
      <c r="A139" s="4">
        <v>41642</v>
      </c>
      <c r="B139" s="187">
        <v>1211435</v>
      </c>
      <c r="C139" s="187">
        <v>143.88</v>
      </c>
      <c r="D139" s="187"/>
      <c r="E139" s="187"/>
      <c r="G139"/>
      <c r="H139"/>
      <c r="I139"/>
    </row>
    <row r="140" spans="1:9">
      <c r="A140" s="4">
        <v>41649</v>
      </c>
      <c r="B140" s="187">
        <v>1211435</v>
      </c>
      <c r="C140" s="187">
        <v>144.22</v>
      </c>
      <c r="D140" s="187"/>
      <c r="E140" s="187"/>
      <c r="G140"/>
      <c r="H140"/>
      <c r="I140"/>
    </row>
    <row r="141" spans="1:9">
      <c r="A141" s="4">
        <v>41656</v>
      </c>
      <c r="B141" s="187">
        <v>1226658</v>
      </c>
      <c r="C141" s="187">
        <v>145.11000000000001</v>
      </c>
      <c r="D141" s="187"/>
      <c r="E141" s="187"/>
      <c r="G141"/>
      <c r="H141"/>
      <c r="I141"/>
    </row>
    <row r="142" spans="1:9">
      <c r="A142" s="4">
        <v>41663</v>
      </c>
      <c r="B142" s="187">
        <v>1167118</v>
      </c>
      <c r="C142" s="187">
        <v>139.92999</v>
      </c>
      <c r="D142" s="187"/>
      <c r="E142" s="187"/>
      <c r="G142"/>
      <c r="H142"/>
      <c r="I142"/>
    </row>
    <row r="143" spans="1:9">
      <c r="A143" s="4">
        <v>41670</v>
      </c>
      <c r="B143" s="187">
        <v>1169080</v>
      </c>
      <c r="C143" s="187">
        <v>141.11000000000001</v>
      </c>
      <c r="D143" s="187"/>
      <c r="E143" s="187"/>
      <c r="G143"/>
      <c r="H143"/>
      <c r="I143"/>
    </row>
    <row r="144" spans="1:9">
      <c r="A144" s="4">
        <v>41677</v>
      </c>
      <c r="B144" s="187">
        <v>1181998</v>
      </c>
      <c r="C144" s="187">
        <v>141.39999</v>
      </c>
      <c r="D144" s="187"/>
      <c r="E144" s="187"/>
      <c r="G144"/>
      <c r="H144"/>
      <c r="I144"/>
    </row>
    <row r="145" spans="1:9">
      <c r="A145" s="4">
        <v>41684</v>
      </c>
      <c r="B145" s="187">
        <v>1187324</v>
      </c>
      <c r="C145" s="187">
        <v>140.92999</v>
      </c>
      <c r="D145" s="187"/>
      <c r="E145" s="187"/>
      <c r="G145"/>
      <c r="H145"/>
      <c r="I145"/>
    </row>
    <row r="146" spans="1:9">
      <c r="A146" s="4">
        <v>41691</v>
      </c>
      <c r="B146" s="187">
        <v>1158455</v>
      </c>
      <c r="C146" s="187">
        <v>140.46001000000001</v>
      </c>
      <c r="D146" s="187"/>
      <c r="E146" s="187"/>
      <c r="G146"/>
      <c r="H146"/>
      <c r="I146"/>
    </row>
    <row r="147" spans="1:9">
      <c r="A147" s="4">
        <v>41698</v>
      </c>
      <c r="B147" s="187">
        <v>1163786</v>
      </c>
      <c r="C147" s="187">
        <v>140.12</v>
      </c>
      <c r="D147" s="187"/>
      <c r="E147" s="187"/>
      <c r="G147"/>
      <c r="H147"/>
      <c r="I147"/>
    </row>
    <row r="148" spans="1:9">
      <c r="A148" s="4">
        <v>41705</v>
      </c>
      <c r="B148" s="187">
        <v>1139518</v>
      </c>
      <c r="C148" s="187">
        <v>140.86000000000001</v>
      </c>
      <c r="D148" s="187"/>
      <c r="E148" s="187"/>
      <c r="G148"/>
      <c r="H148"/>
      <c r="I148"/>
    </row>
    <row r="149" spans="1:9">
      <c r="A149" s="4">
        <v>41712</v>
      </c>
      <c r="B149" s="187">
        <v>1139518</v>
      </c>
      <c r="C149" s="187">
        <v>138.46001000000001</v>
      </c>
      <c r="D149" s="187"/>
      <c r="E149" s="187"/>
      <c r="G149"/>
      <c r="H149"/>
      <c r="I149"/>
    </row>
    <row r="150" spans="1:9">
      <c r="A150" s="4">
        <v>41719</v>
      </c>
      <c r="B150" s="187">
        <v>1148028</v>
      </c>
      <c r="C150" s="187">
        <v>139.38999999999999</v>
      </c>
      <c r="D150" s="187"/>
      <c r="E150" s="187"/>
      <c r="G150"/>
      <c r="H150"/>
      <c r="I150"/>
    </row>
    <row r="151" spans="1:9">
      <c r="A151" s="4">
        <v>41726</v>
      </c>
      <c r="B151" s="187">
        <v>1164397</v>
      </c>
      <c r="C151" s="187">
        <v>141.86000000000001</v>
      </c>
      <c r="D151" s="187"/>
      <c r="E151" s="187"/>
      <c r="G151"/>
      <c r="H151"/>
      <c r="I151"/>
    </row>
    <row r="152" spans="1:9">
      <c r="A152" s="4">
        <v>41733</v>
      </c>
      <c r="B152" s="187">
        <v>1178750</v>
      </c>
      <c r="C152" s="187">
        <v>141.09</v>
      </c>
      <c r="D152" s="187"/>
      <c r="E152" s="187"/>
      <c r="G152"/>
      <c r="H152"/>
      <c r="I152"/>
    </row>
    <row r="153" spans="1:9">
      <c r="A153" s="4">
        <v>41740</v>
      </c>
      <c r="B153" s="187">
        <v>1171339</v>
      </c>
      <c r="C153" s="187">
        <v>139.41</v>
      </c>
      <c r="D153" s="187"/>
      <c r="E153" s="187"/>
      <c r="G153"/>
      <c r="H153"/>
      <c r="I153"/>
    </row>
    <row r="154" spans="1:9">
      <c r="A154" s="4">
        <v>41747</v>
      </c>
      <c r="B154" s="187">
        <v>1169561</v>
      </c>
      <c r="C154" s="187">
        <v>139.81</v>
      </c>
      <c r="D154" s="187"/>
      <c r="E154" s="187"/>
      <c r="G154"/>
      <c r="H154"/>
      <c r="I154"/>
    </row>
    <row r="155" spans="1:9">
      <c r="A155" s="4">
        <v>41754</v>
      </c>
      <c r="B155" s="187">
        <v>1166307</v>
      </c>
      <c r="C155" s="187">
        <v>139.44</v>
      </c>
      <c r="D155" s="187"/>
      <c r="E155" s="187"/>
      <c r="G155"/>
      <c r="H155"/>
      <c r="I155"/>
    </row>
    <row r="156" spans="1:9">
      <c r="A156" s="4">
        <v>41761</v>
      </c>
      <c r="B156" s="187">
        <v>1190274</v>
      </c>
      <c r="C156" s="187">
        <v>140.21001000000001</v>
      </c>
      <c r="D156" s="187"/>
      <c r="E156" s="187"/>
      <c r="G156"/>
      <c r="H156"/>
      <c r="I156"/>
    </row>
    <row r="157" spans="1:9">
      <c r="A157" s="95">
        <v>41768</v>
      </c>
      <c r="B157" s="186">
        <v>1199808</v>
      </c>
      <c r="C157" s="186">
        <v>141.63999999999999</v>
      </c>
      <c r="D157" s="186"/>
      <c r="E157" s="186"/>
      <c r="G157"/>
      <c r="H157"/>
      <c r="I157"/>
    </row>
    <row r="158" spans="1:9">
      <c r="A158" s="4">
        <v>41775</v>
      </c>
      <c r="B158" s="187">
        <v>1209668</v>
      </c>
      <c r="C158" s="187">
        <v>144.28</v>
      </c>
      <c r="D158" s="187"/>
      <c r="E158" s="187"/>
      <c r="G158"/>
      <c r="H158"/>
      <c r="I158"/>
    </row>
    <row r="159" spans="1:9">
      <c r="A159" s="4">
        <v>41782</v>
      </c>
      <c r="B159" s="187">
        <v>1211851</v>
      </c>
      <c r="C159" s="187">
        <v>144.66999999999999</v>
      </c>
      <c r="D159" s="187"/>
      <c r="E159" s="187"/>
      <c r="G159"/>
      <c r="H159"/>
      <c r="I159"/>
    </row>
    <row r="160" spans="1:9">
      <c r="A160" s="4">
        <v>41789</v>
      </c>
      <c r="B160" s="187">
        <v>1207774</v>
      </c>
      <c r="C160" s="187">
        <v>144.78998999999999</v>
      </c>
      <c r="D160" s="187"/>
      <c r="E160" s="187"/>
      <c r="G160"/>
      <c r="H160"/>
      <c r="I160"/>
    </row>
    <row r="161" spans="1:9">
      <c r="A161" s="97">
        <v>41796</v>
      </c>
      <c r="B161" s="187">
        <v>1217570</v>
      </c>
      <c r="C161" s="187">
        <v>145.19</v>
      </c>
      <c r="D161" s="187"/>
      <c r="E161" s="187"/>
      <c r="G161"/>
      <c r="H161"/>
      <c r="I161"/>
    </row>
    <row r="162" spans="1:9">
      <c r="A162" s="97">
        <v>41803</v>
      </c>
      <c r="B162" s="187">
        <v>1226607</v>
      </c>
      <c r="C162" s="187">
        <v>146.5</v>
      </c>
      <c r="D162" s="187"/>
      <c r="E162" s="187"/>
      <c r="G162"/>
      <c r="H162"/>
      <c r="I162"/>
    </row>
    <row r="163" spans="1:9">
      <c r="A163" s="97">
        <v>41810</v>
      </c>
      <c r="B163" s="187">
        <v>1225604</v>
      </c>
      <c r="C163" s="187">
        <v>144.56</v>
      </c>
      <c r="D163" s="187"/>
      <c r="E163" s="187"/>
      <c r="G163"/>
      <c r="H163"/>
      <c r="I163"/>
    </row>
    <row r="164" spans="1:9">
      <c r="A164" s="97">
        <v>41817</v>
      </c>
      <c r="B164" s="187">
        <v>1225895</v>
      </c>
      <c r="C164" s="187">
        <v>143.87</v>
      </c>
      <c r="D164" s="187"/>
      <c r="E164" s="187"/>
      <c r="G164"/>
      <c r="H164"/>
      <c r="I164"/>
    </row>
    <row r="165" spans="1:9">
      <c r="A165" s="97">
        <v>41824</v>
      </c>
      <c r="B165" s="187">
        <v>1236135</v>
      </c>
      <c r="C165" s="187">
        <v>144.38999999999999</v>
      </c>
      <c r="D165" s="187"/>
      <c r="E165" s="187"/>
      <c r="G165"/>
      <c r="H165"/>
      <c r="I165"/>
    </row>
    <row r="166" spans="1:9">
      <c r="A166" s="97">
        <v>41831</v>
      </c>
      <c r="B166" s="187">
        <v>1232134</v>
      </c>
      <c r="C166" s="187">
        <v>145.87</v>
      </c>
      <c r="D166" s="187"/>
      <c r="E166" s="187"/>
      <c r="G166"/>
      <c r="H166"/>
      <c r="I166"/>
    </row>
    <row r="167" spans="1:9">
      <c r="A167" s="97">
        <v>41838</v>
      </c>
      <c r="B167" s="187">
        <v>1248967</v>
      </c>
      <c r="C167" s="187">
        <v>147.16999999999999</v>
      </c>
      <c r="D167" s="187"/>
      <c r="E167" s="187"/>
      <c r="G167"/>
      <c r="H167"/>
      <c r="I167"/>
    </row>
    <row r="168" spans="1:9">
      <c r="A168" s="97">
        <v>41845</v>
      </c>
      <c r="B168" s="187">
        <v>1266310</v>
      </c>
      <c r="C168" s="187">
        <v>149.10001</v>
      </c>
      <c r="D168" s="187"/>
      <c r="E168" s="187"/>
      <c r="G168"/>
      <c r="H168"/>
      <c r="I168"/>
    </row>
    <row r="169" spans="1:9">
      <c r="A169" s="97">
        <v>41852</v>
      </c>
      <c r="B169" s="187">
        <v>1245402</v>
      </c>
      <c r="C169" s="187">
        <v>146.87</v>
      </c>
      <c r="D169" s="187"/>
      <c r="E169" s="187"/>
      <c r="G169"/>
      <c r="H169"/>
      <c r="I169"/>
    </row>
    <row r="170" spans="1:9">
      <c r="A170" s="97">
        <v>41859</v>
      </c>
      <c r="B170" s="187">
        <v>1239402</v>
      </c>
      <c r="C170" s="187">
        <v>146.21001000000001</v>
      </c>
      <c r="D170" s="187"/>
      <c r="E170" s="187"/>
      <c r="G170"/>
      <c r="H170"/>
      <c r="I170"/>
    </row>
    <row r="171" spans="1:9">
      <c r="A171" s="97">
        <v>41866</v>
      </c>
      <c r="B171" s="187">
        <v>1255000</v>
      </c>
      <c r="C171" s="187">
        <v>146.21001000000001</v>
      </c>
      <c r="D171" s="187"/>
      <c r="E171" s="187"/>
      <c r="G171"/>
      <c r="H171"/>
      <c r="I171"/>
    </row>
    <row r="172" spans="1:9">
      <c r="A172" s="97">
        <v>41873</v>
      </c>
      <c r="B172" s="187">
        <v>1271563</v>
      </c>
      <c r="C172" s="187">
        <v>149.25998999999999</v>
      </c>
      <c r="D172" s="187"/>
      <c r="E172" s="187"/>
      <c r="G172"/>
      <c r="H172"/>
      <c r="I172"/>
    </row>
    <row r="173" spans="1:9">
      <c r="A173" s="97">
        <v>41880</v>
      </c>
      <c r="B173" s="187">
        <v>1287359</v>
      </c>
      <c r="C173" s="187">
        <v>152.75</v>
      </c>
      <c r="D173" s="187"/>
      <c r="E173" s="187"/>
      <c r="G173"/>
      <c r="H173"/>
      <c r="I173"/>
    </row>
    <row r="174" spans="1:9">
      <c r="A174" s="97">
        <v>41887</v>
      </c>
      <c r="B174" s="187">
        <v>1312014</v>
      </c>
      <c r="C174" s="187">
        <v>157.41999999999999</v>
      </c>
      <c r="D174" s="187"/>
      <c r="E174" s="187"/>
      <c r="G174"/>
      <c r="H174"/>
      <c r="I174"/>
    </row>
    <row r="175" spans="1:9">
      <c r="A175" s="97">
        <v>41894</v>
      </c>
      <c r="B175" s="187">
        <v>1298993</v>
      </c>
      <c r="C175" s="187">
        <v>157.12</v>
      </c>
      <c r="D175" s="187"/>
      <c r="E175" s="187"/>
      <c r="G175"/>
      <c r="H175"/>
      <c r="I175"/>
    </row>
    <row r="176" spans="1:9">
      <c r="A176" s="97">
        <v>41901</v>
      </c>
      <c r="B176" s="187">
        <v>1303561</v>
      </c>
      <c r="C176" s="187">
        <v>160.88999999999999</v>
      </c>
      <c r="D176" s="187"/>
      <c r="E176" s="187"/>
      <c r="G176"/>
      <c r="H176"/>
      <c r="I176"/>
    </row>
    <row r="177" spans="1:9">
      <c r="A177" s="97">
        <v>41908</v>
      </c>
      <c r="B177" s="187">
        <v>1304701</v>
      </c>
      <c r="C177" s="187">
        <v>163.09</v>
      </c>
      <c r="D177" s="187"/>
      <c r="E177" s="187"/>
      <c r="G177"/>
      <c r="H177"/>
      <c r="I177"/>
    </row>
    <row r="178" spans="1:9">
      <c r="A178" s="97">
        <v>41915</v>
      </c>
      <c r="B178" s="187">
        <v>1300319</v>
      </c>
      <c r="C178" s="187">
        <v>164.06</v>
      </c>
      <c r="D178" s="187"/>
      <c r="E178" s="187"/>
      <c r="G178"/>
      <c r="H178"/>
      <c r="I178"/>
    </row>
    <row r="179" spans="1:9">
      <c r="A179" s="97">
        <v>41922</v>
      </c>
      <c r="B179" s="187">
        <v>1290045</v>
      </c>
      <c r="C179" s="187">
        <v>163.80000000000001</v>
      </c>
      <c r="D179" s="187"/>
      <c r="E179" s="187"/>
      <c r="G179"/>
      <c r="H179"/>
      <c r="I179"/>
    </row>
    <row r="180" spans="1:9">
      <c r="A180" s="97">
        <v>41929</v>
      </c>
      <c r="B180" s="187">
        <v>1280086</v>
      </c>
      <c r="C180" s="187">
        <v>162.38999999999999</v>
      </c>
      <c r="D180" s="187"/>
      <c r="E180" s="187"/>
      <c r="G180"/>
      <c r="H180"/>
      <c r="I180"/>
    </row>
    <row r="181" spans="1:9">
      <c r="A181" s="97">
        <v>41936</v>
      </c>
      <c r="B181" s="187">
        <v>1298500</v>
      </c>
      <c r="C181" s="187">
        <v>165.28</v>
      </c>
      <c r="D181" s="187"/>
      <c r="E181" s="187"/>
      <c r="G181"/>
      <c r="H181"/>
      <c r="I181"/>
    </row>
    <row r="182" spans="1:9">
      <c r="A182" s="97">
        <v>41943</v>
      </c>
      <c r="B182" s="187">
        <v>1318888</v>
      </c>
      <c r="C182" s="187">
        <v>168.95</v>
      </c>
      <c r="D182" s="187"/>
      <c r="E182" s="187"/>
      <c r="G182"/>
      <c r="H182"/>
      <c r="I182"/>
    </row>
    <row r="183" spans="1:9">
      <c r="A183" s="97">
        <v>41950</v>
      </c>
      <c r="B183" s="187">
        <v>1317152</v>
      </c>
      <c r="C183" s="187">
        <v>168.55</v>
      </c>
      <c r="D183" s="187"/>
      <c r="E183" s="187"/>
      <c r="G183"/>
      <c r="H183"/>
      <c r="I183"/>
    </row>
    <row r="184" spans="1:9">
      <c r="A184" s="97">
        <v>41957</v>
      </c>
      <c r="B184" s="187">
        <v>1311733</v>
      </c>
      <c r="C184" s="187">
        <v>167.47</v>
      </c>
      <c r="D184" s="187"/>
      <c r="E184" s="187"/>
      <c r="G184"/>
      <c r="H184"/>
      <c r="I184"/>
    </row>
    <row r="185" spans="1:9">
      <c r="A185" s="97">
        <v>41964</v>
      </c>
      <c r="B185" s="187">
        <v>1327317</v>
      </c>
      <c r="C185" s="187">
        <v>170.7</v>
      </c>
      <c r="D185" s="187"/>
      <c r="E185" s="187"/>
      <c r="G185"/>
      <c r="H185"/>
      <c r="I185"/>
    </row>
    <row r="186" spans="1:9">
      <c r="A186" s="97">
        <v>41971</v>
      </c>
      <c r="B186" s="187">
        <v>1299819</v>
      </c>
      <c r="C186" s="187">
        <v>169.86</v>
      </c>
      <c r="D186" s="187"/>
      <c r="E186" s="187"/>
      <c r="G186"/>
      <c r="H186"/>
      <c r="I186"/>
    </row>
    <row r="187" spans="1:9">
      <c r="A187" s="97">
        <v>41978</v>
      </c>
      <c r="B187" s="187">
        <v>1301919</v>
      </c>
      <c r="C187" s="187">
        <v>169.63</v>
      </c>
      <c r="D187" s="187"/>
      <c r="E187" s="187"/>
      <c r="G187"/>
      <c r="H187"/>
      <c r="I187"/>
    </row>
    <row r="188" spans="1:9">
      <c r="A188" s="97">
        <v>41985</v>
      </c>
      <c r="B188" s="187">
        <v>1247396</v>
      </c>
      <c r="C188" s="187">
        <v>160.38</v>
      </c>
      <c r="D188" s="187"/>
      <c r="E188" s="187"/>
      <c r="G188"/>
      <c r="H188"/>
      <c r="I188"/>
    </row>
    <row r="189" spans="1:9">
      <c r="A189" s="97">
        <v>41992</v>
      </c>
      <c r="B189" s="187">
        <v>1269326</v>
      </c>
      <c r="C189" s="187">
        <v>164.91</v>
      </c>
      <c r="D189" s="187"/>
      <c r="E189" s="187"/>
      <c r="G189"/>
      <c r="H189"/>
      <c r="I189"/>
    </row>
    <row r="190" spans="1:9">
      <c r="A190" s="97">
        <v>41999</v>
      </c>
      <c r="B190" s="187">
        <v>1303488</v>
      </c>
      <c r="C190" s="187">
        <v>172.27</v>
      </c>
      <c r="D190" s="187"/>
      <c r="E190" s="187"/>
      <c r="G190"/>
      <c r="H190"/>
      <c r="I190"/>
    </row>
    <row r="191" spans="1:9">
      <c r="A191" s="97">
        <v>42006</v>
      </c>
      <c r="B191" s="187">
        <v>1306500</v>
      </c>
      <c r="C191" s="187">
        <v>172.67999</v>
      </c>
      <c r="D191" s="187"/>
      <c r="E191" s="187"/>
      <c r="G191"/>
      <c r="H191"/>
      <c r="I191"/>
    </row>
    <row r="192" spans="1:9">
      <c r="A192" s="97">
        <v>42013</v>
      </c>
      <c r="B192" s="187">
        <v>1337197</v>
      </c>
      <c r="C192" s="187">
        <v>177.63</v>
      </c>
      <c r="D192" s="187"/>
      <c r="E192" s="187"/>
      <c r="G192"/>
      <c r="H192"/>
      <c r="I192"/>
    </row>
    <row r="193" spans="1:9">
      <c r="A193" s="97">
        <v>42020</v>
      </c>
      <c r="B193" s="187">
        <v>1367197</v>
      </c>
      <c r="C193" s="187">
        <v>180.47</v>
      </c>
      <c r="D193" s="187"/>
      <c r="E193" s="187"/>
      <c r="G193"/>
      <c r="H193"/>
      <c r="I193"/>
    </row>
    <row r="194" spans="1:9">
      <c r="A194" s="97">
        <v>42027</v>
      </c>
      <c r="B194" s="187">
        <v>1425525</v>
      </c>
      <c r="C194" s="187">
        <v>187.78</v>
      </c>
      <c r="D194" s="187"/>
      <c r="E194" s="187"/>
      <c r="G194"/>
      <c r="H194"/>
      <c r="I194"/>
    </row>
    <row r="195" spans="1:9">
      <c r="A195" s="97">
        <v>42034</v>
      </c>
      <c r="B195" s="187">
        <v>1397621</v>
      </c>
      <c r="C195" s="187">
        <v>182.23</v>
      </c>
      <c r="D195" s="187"/>
      <c r="E195" s="187"/>
      <c r="G195"/>
      <c r="H195"/>
      <c r="I195"/>
    </row>
    <row r="196" spans="1:9">
      <c r="A196" s="97">
        <v>42041</v>
      </c>
      <c r="B196" s="187">
        <v>1400388</v>
      </c>
      <c r="C196" s="187">
        <v>181.28998999999999</v>
      </c>
      <c r="D196" s="187"/>
      <c r="E196" s="187"/>
      <c r="G196"/>
      <c r="H196"/>
      <c r="I196"/>
    </row>
    <row r="197" spans="1:9">
      <c r="A197" s="97">
        <v>42048</v>
      </c>
      <c r="B197" s="187">
        <v>1404988</v>
      </c>
      <c r="C197" s="187">
        <v>179.42999</v>
      </c>
      <c r="D197" s="187"/>
      <c r="E197" s="187"/>
      <c r="G197"/>
      <c r="H197"/>
      <c r="I197"/>
    </row>
    <row r="198" spans="1:9">
      <c r="A198" s="97">
        <v>42055</v>
      </c>
      <c r="B198" s="187">
        <v>1416375</v>
      </c>
      <c r="C198" s="187">
        <v>182.17</v>
      </c>
      <c r="D198" s="187"/>
      <c r="E198" s="187"/>
      <c r="G198"/>
      <c r="H198"/>
      <c r="I198"/>
    </row>
    <row r="199" spans="1:9">
      <c r="A199" s="97">
        <v>42062</v>
      </c>
      <c r="B199" s="187">
        <v>1437589</v>
      </c>
      <c r="C199" s="187">
        <v>187.89999</v>
      </c>
      <c r="D199" s="187"/>
      <c r="E199" s="187"/>
      <c r="G199"/>
      <c r="H199"/>
      <c r="I199"/>
    </row>
    <row r="200" spans="1:9">
      <c r="A200" s="97">
        <v>42069</v>
      </c>
      <c r="B200" s="187">
        <v>1451796</v>
      </c>
      <c r="C200" s="187">
        <v>195.96001000000001</v>
      </c>
      <c r="D200" s="187"/>
      <c r="E200" s="187"/>
      <c r="G200"/>
      <c r="H200"/>
      <c r="I200"/>
    </row>
    <row r="201" spans="1:9">
      <c r="A201" s="97">
        <v>42076</v>
      </c>
      <c r="B201" s="187">
        <v>1471544</v>
      </c>
      <c r="C201" s="187">
        <v>201.57001</v>
      </c>
      <c r="D201" s="187"/>
      <c r="E201" s="187"/>
      <c r="G201"/>
      <c r="H201"/>
      <c r="I201"/>
    </row>
    <row r="202" spans="1:9">
      <c r="A202" s="97">
        <v>42083</v>
      </c>
      <c r="B202" s="187">
        <v>1449732</v>
      </c>
      <c r="C202" s="187">
        <v>195.67999</v>
      </c>
      <c r="D202" s="187"/>
      <c r="E202" s="187"/>
      <c r="G202"/>
      <c r="H202"/>
      <c r="I202"/>
    </row>
    <row r="203" spans="1:9">
      <c r="A203" s="97">
        <v>42090</v>
      </c>
      <c r="B203" s="187">
        <v>1438805</v>
      </c>
      <c r="C203" s="187">
        <v>194.95</v>
      </c>
      <c r="D203" s="187"/>
      <c r="E203" s="187"/>
      <c r="G203"/>
      <c r="H203"/>
      <c r="I203"/>
    </row>
    <row r="204" spans="1:9">
      <c r="A204" s="97">
        <v>42097</v>
      </c>
      <c r="B204" s="187">
        <v>1453697</v>
      </c>
      <c r="C204" s="187">
        <v>192.74001000000001</v>
      </c>
      <c r="D204" s="187"/>
      <c r="E204" s="187"/>
      <c r="G204"/>
      <c r="H204"/>
      <c r="I204"/>
    </row>
    <row r="205" spans="1:9">
      <c r="A205" s="97">
        <v>42104</v>
      </c>
      <c r="B205" s="187">
        <v>1509866</v>
      </c>
      <c r="C205" s="187">
        <v>207.50998999999999</v>
      </c>
      <c r="D205" s="187"/>
      <c r="E205" s="187"/>
      <c r="G205"/>
      <c r="H205"/>
      <c r="I205"/>
    </row>
    <row r="206" spans="1:9">
      <c r="A206" s="97">
        <v>42111</v>
      </c>
      <c r="B206" s="187">
        <v>1496579</v>
      </c>
      <c r="C206" s="187">
        <v>207.83</v>
      </c>
      <c r="D206" s="187"/>
      <c r="E206" s="187"/>
      <c r="G206"/>
      <c r="H206"/>
      <c r="I206"/>
    </row>
    <row r="207" spans="1:9">
      <c r="A207" s="97">
        <v>42118</v>
      </c>
      <c r="B207" s="187">
        <v>1492168</v>
      </c>
      <c r="C207" s="187">
        <v>206.66</v>
      </c>
      <c r="D207" s="187"/>
      <c r="E207" s="187"/>
      <c r="G207"/>
      <c r="H207"/>
      <c r="I207"/>
    </row>
    <row r="208" spans="1:9">
      <c r="A208" s="97">
        <v>42125</v>
      </c>
      <c r="B208" s="187">
        <v>1444694</v>
      </c>
      <c r="C208" s="187">
        <v>200.42</v>
      </c>
      <c r="D208" s="187"/>
      <c r="E208" s="187"/>
      <c r="G208"/>
      <c r="H208"/>
      <c r="I208"/>
    </row>
    <row r="209" spans="1:9">
      <c r="A209" s="97">
        <v>42132</v>
      </c>
      <c r="B209" s="187">
        <v>1438547</v>
      </c>
      <c r="C209" s="187">
        <v>198.78</v>
      </c>
      <c r="D209" s="187"/>
      <c r="E209" s="187"/>
      <c r="G209"/>
      <c r="H209"/>
      <c r="I209"/>
    </row>
    <row r="210" spans="1:9">
      <c r="A210" s="96">
        <v>42139</v>
      </c>
      <c r="B210" s="186">
        <v>1419246</v>
      </c>
      <c r="C210" s="186">
        <v>196.60001</v>
      </c>
      <c r="D210" s="186"/>
      <c r="E210" s="186"/>
      <c r="G210"/>
      <c r="H210"/>
      <c r="I210"/>
    </row>
    <row r="211" spans="1:9">
      <c r="A211" s="97">
        <v>42146</v>
      </c>
      <c r="B211" s="187">
        <v>1460724</v>
      </c>
      <c r="C211" s="187">
        <v>204.61</v>
      </c>
      <c r="D211" s="187"/>
      <c r="E211" s="187"/>
      <c r="G211"/>
      <c r="H211"/>
      <c r="I211"/>
    </row>
    <row r="212" spans="1:9">
      <c r="A212" s="94">
        <v>42153</v>
      </c>
      <c r="B212" s="187">
        <v>1448377</v>
      </c>
      <c r="C212" s="187">
        <v>203</v>
      </c>
      <c r="D212" s="187"/>
      <c r="E212" s="187"/>
      <c r="G212"/>
      <c r="H212"/>
      <c r="I212"/>
    </row>
    <row r="213" spans="1:9">
      <c r="A213" s="94">
        <v>42160</v>
      </c>
      <c r="B213" s="187">
        <v>1391673</v>
      </c>
      <c r="C213" s="187">
        <v>196.44</v>
      </c>
      <c r="D213" s="187"/>
      <c r="E213" s="187"/>
      <c r="G213"/>
      <c r="H213"/>
      <c r="I213"/>
    </row>
    <row r="214" spans="1:9">
      <c r="A214" s="94">
        <v>42167</v>
      </c>
      <c r="B214" s="187">
        <v>1393567</v>
      </c>
      <c r="C214" s="187">
        <v>194.53</v>
      </c>
      <c r="D214" s="187"/>
      <c r="E214" s="187"/>
      <c r="G214"/>
      <c r="H214"/>
      <c r="I214"/>
    </row>
    <row r="215" spans="1:9">
      <c r="A215" s="94">
        <v>42174</v>
      </c>
      <c r="B215" s="187">
        <v>1395183</v>
      </c>
      <c r="C215" s="187">
        <v>193.14</v>
      </c>
      <c r="D215" s="187"/>
      <c r="E215" s="187"/>
      <c r="G215"/>
      <c r="H215"/>
      <c r="I215"/>
    </row>
    <row r="216" spans="1:9">
      <c r="A216" s="94">
        <v>42181</v>
      </c>
      <c r="B216" s="187">
        <v>1410354</v>
      </c>
      <c r="C216" s="187">
        <v>194.46001000000001</v>
      </c>
      <c r="D216" s="187"/>
      <c r="E216" s="187"/>
      <c r="G216"/>
      <c r="H216"/>
      <c r="I216"/>
    </row>
    <row r="217" spans="1:9">
      <c r="A217" s="94">
        <v>42188</v>
      </c>
      <c r="B217" s="187">
        <v>1412531</v>
      </c>
      <c r="C217" s="187">
        <v>196.17</v>
      </c>
      <c r="D217" s="187"/>
      <c r="E217" s="187"/>
      <c r="G217"/>
      <c r="H217"/>
      <c r="I217"/>
    </row>
    <row r="218" spans="1:9">
      <c r="A218" s="94">
        <v>42195</v>
      </c>
      <c r="B218" s="187">
        <v>1407469</v>
      </c>
      <c r="C218" s="187">
        <v>198.34</v>
      </c>
      <c r="D218" s="187"/>
      <c r="E218" s="187"/>
      <c r="G218"/>
      <c r="H218"/>
      <c r="I218"/>
    </row>
    <row r="219" spans="1:9">
      <c r="A219" s="94">
        <v>42202</v>
      </c>
      <c r="B219" s="187">
        <v>1443973</v>
      </c>
      <c r="C219" s="187">
        <v>206.53998999999999</v>
      </c>
      <c r="D219" s="187"/>
      <c r="E219" s="187"/>
      <c r="G219"/>
      <c r="H219"/>
      <c r="I219"/>
    </row>
    <row r="220" spans="1:9">
      <c r="A220" s="94">
        <v>42209</v>
      </c>
      <c r="B220" s="187">
        <v>1426312</v>
      </c>
      <c r="C220" s="187">
        <v>199.78</v>
      </c>
      <c r="D220" s="187"/>
      <c r="E220" s="187"/>
      <c r="G220"/>
      <c r="H220"/>
      <c r="I220"/>
    </row>
    <row r="221" spans="1:9">
      <c r="A221" s="94">
        <v>42216</v>
      </c>
      <c r="B221" s="187">
        <v>1409937</v>
      </c>
      <c r="C221" s="187">
        <v>195.58</v>
      </c>
      <c r="D221" s="187"/>
      <c r="E221" s="187"/>
      <c r="G221"/>
      <c r="H221"/>
      <c r="I221"/>
    </row>
    <row r="222" spans="1:9">
      <c r="A222" s="94">
        <v>42223</v>
      </c>
      <c r="B222" s="187">
        <v>1403724</v>
      </c>
      <c r="C222" s="187">
        <v>192.91</v>
      </c>
      <c r="D222" s="187"/>
      <c r="E222" s="187"/>
      <c r="G222"/>
      <c r="H222"/>
      <c r="I222"/>
    </row>
    <row r="223" spans="1:9">
      <c r="A223" s="94">
        <v>42230</v>
      </c>
      <c r="B223" s="187">
        <v>1374939</v>
      </c>
      <c r="C223" s="187">
        <v>187.31</v>
      </c>
      <c r="D223" s="187"/>
      <c r="E223" s="187"/>
      <c r="G223"/>
      <c r="H223"/>
      <c r="I223"/>
    </row>
    <row r="224" spans="1:9">
      <c r="A224" s="94">
        <v>42237</v>
      </c>
      <c r="B224" s="187">
        <v>1302203</v>
      </c>
      <c r="C224" s="187">
        <v>178.27</v>
      </c>
      <c r="D224" s="187"/>
      <c r="E224" s="187"/>
      <c r="G224"/>
      <c r="H224"/>
      <c r="I224"/>
    </row>
    <row r="225" spans="1:9">
      <c r="A225" s="94">
        <v>42244</v>
      </c>
      <c r="B225" s="187">
        <v>1325354</v>
      </c>
      <c r="C225" s="187">
        <v>177.81</v>
      </c>
      <c r="D225" s="187"/>
      <c r="E225" s="187"/>
      <c r="G225"/>
      <c r="H225"/>
      <c r="I225"/>
    </row>
    <row r="226" spans="1:9">
      <c r="A226" s="94">
        <v>42251</v>
      </c>
      <c r="B226" s="187">
        <v>1325354</v>
      </c>
      <c r="C226" s="187">
        <v>169.28998999999999</v>
      </c>
      <c r="D226" s="187"/>
      <c r="E226" s="187"/>
      <c r="G226"/>
      <c r="H226"/>
      <c r="I226"/>
    </row>
    <row r="227" spans="1:9">
      <c r="A227" s="94">
        <v>42258</v>
      </c>
      <c r="B227" s="187">
        <v>1269896</v>
      </c>
      <c r="C227" s="187">
        <v>166.46001000000001</v>
      </c>
      <c r="D227" s="187"/>
      <c r="E227" s="187"/>
      <c r="G227"/>
      <c r="H227"/>
      <c r="I227"/>
    </row>
    <row r="228" spans="1:9">
      <c r="A228" s="94">
        <v>42265</v>
      </c>
      <c r="B228" s="187">
        <v>1276993</v>
      </c>
      <c r="C228" s="187">
        <v>165.92999</v>
      </c>
      <c r="D228" s="187"/>
      <c r="E228" s="187"/>
      <c r="G228"/>
      <c r="H228"/>
      <c r="I228"/>
    </row>
    <row r="229" spans="1:9">
      <c r="A229" s="94">
        <v>42272</v>
      </c>
      <c r="B229" s="187">
        <v>1273178</v>
      </c>
      <c r="C229" s="187">
        <v>161.59</v>
      </c>
      <c r="D229" s="187"/>
      <c r="E229" s="187"/>
      <c r="G229"/>
      <c r="H229"/>
      <c r="I229"/>
    </row>
    <row r="230" spans="1:9">
      <c r="A230" s="94">
        <v>42279</v>
      </c>
      <c r="B230" s="187">
        <v>1266875</v>
      </c>
      <c r="C230" s="187">
        <v>162.71001000000001</v>
      </c>
      <c r="D230" s="187"/>
      <c r="E230" s="187"/>
      <c r="G230"/>
      <c r="H230"/>
      <c r="I230"/>
    </row>
    <row r="231" spans="1:9">
      <c r="A231" s="94">
        <v>42286</v>
      </c>
      <c r="B231" s="187">
        <v>1353325</v>
      </c>
      <c r="C231" s="187">
        <v>170.69</v>
      </c>
      <c r="D231" s="187"/>
      <c r="E231" s="187"/>
      <c r="G231"/>
      <c r="H231"/>
      <c r="I231"/>
    </row>
    <row r="232" spans="1:9">
      <c r="A232" s="94">
        <v>42293</v>
      </c>
      <c r="B232" s="187">
        <v>1333699</v>
      </c>
      <c r="C232" s="187">
        <v>167.69</v>
      </c>
      <c r="D232" s="187"/>
      <c r="E232" s="187"/>
      <c r="G232"/>
      <c r="H232"/>
      <c r="I232"/>
    </row>
    <row r="233" spans="1:9">
      <c r="A233" s="94">
        <v>42300</v>
      </c>
      <c r="B233" s="187">
        <v>1369305</v>
      </c>
      <c r="C233" s="187">
        <v>171.53998999999999</v>
      </c>
      <c r="D233" s="187"/>
      <c r="E233" s="187"/>
      <c r="G233"/>
      <c r="H233"/>
      <c r="I233"/>
    </row>
    <row r="234" spans="1:9">
      <c r="A234" s="94">
        <v>42307</v>
      </c>
      <c r="B234" s="187">
        <v>1402537</v>
      </c>
      <c r="C234" s="187">
        <v>172.45</v>
      </c>
      <c r="D234" s="187"/>
      <c r="E234" s="187"/>
      <c r="G234"/>
      <c r="H234"/>
      <c r="I234"/>
    </row>
    <row r="235" spans="1:9">
      <c r="A235" s="94">
        <v>42314</v>
      </c>
      <c r="B235" s="187">
        <v>1394279</v>
      </c>
      <c r="C235" s="187">
        <v>178.12</v>
      </c>
      <c r="D235" s="187"/>
      <c r="E235" s="187"/>
      <c r="G235"/>
      <c r="H235"/>
      <c r="I235"/>
    </row>
    <row r="236" spans="1:9">
      <c r="A236" s="94">
        <v>42321</v>
      </c>
      <c r="B236" s="187">
        <v>1392803</v>
      </c>
      <c r="C236" s="187">
        <v>178.07001</v>
      </c>
      <c r="D236" s="187"/>
      <c r="E236" s="187"/>
      <c r="G236"/>
      <c r="H236"/>
      <c r="I236"/>
    </row>
    <row r="237" spans="1:9">
      <c r="A237" s="94">
        <v>42328</v>
      </c>
      <c r="B237" s="187">
        <v>1458884</v>
      </c>
      <c r="C237" s="187">
        <v>186.42</v>
      </c>
      <c r="D237" s="187"/>
      <c r="E237" s="187"/>
      <c r="G237"/>
      <c r="H237"/>
      <c r="I237"/>
    </row>
    <row r="238" spans="1:9">
      <c r="A238" s="94">
        <v>42335</v>
      </c>
      <c r="B238" s="187">
        <v>1446993</v>
      </c>
      <c r="C238" s="187">
        <v>185.14999</v>
      </c>
      <c r="D238" s="187"/>
      <c r="E238" s="187"/>
      <c r="G238"/>
      <c r="H238"/>
      <c r="I238"/>
    </row>
    <row r="239" spans="1:9">
      <c r="A239" s="94">
        <v>42342</v>
      </c>
      <c r="B239" s="187">
        <v>1406041</v>
      </c>
      <c r="C239" s="187">
        <v>180.60001</v>
      </c>
      <c r="D239" s="187"/>
      <c r="E239" s="187"/>
      <c r="G239"/>
      <c r="H239"/>
      <c r="I239"/>
    </row>
    <row r="240" spans="1:9">
      <c r="A240" s="94">
        <v>42349</v>
      </c>
      <c r="B240" s="187">
        <v>1332891</v>
      </c>
      <c r="C240" s="187">
        <v>172.38</v>
      </c>
      <c r="D240" s="187"/>
      <c r="E240" s="187"/>
      <c r="G240"/>
      <c r="H240"/>
      <c r="I240"/>
    </row>
    <row r="241" spans="1:9">
      <c r="A241" s="94">
        <v>42356</v>
      </c>
      <c r="B241" s="187">
        <v>1343219</v>
      </c>
      <c r="C241" s="187">
        <v>169.23</v>
      </c>
      <c r="D241" s="187"/>
      <c r="E241" s="187"/>
      <c r="G241"/>
      <c r="H241"/>
      <c r="I241"/>
    </row>
    <row r="242" spans="1:9">
      <c r="A242" s="94">
        <v>42363</v>
      </c>
      <c r="B242" s="187">
        <v>1337462</v>
      </c>
      <c r="C242" s="187">
        <v>166.86</v>
      </c>
      <c r="D242" s="187"/>
      <c r="E242" s="187"/>
      <c r="G242"/>
      <c r="H242"/>
      <c r="I242"/>
    </row>
    <row r="243" spans="1:9">
      <c r="A243" s="94">
        <v>42369</v>
      </c>
      <c r="B243" s="187">
        <v>1327364</v>
      </c>
      <c r="C243" s="187">
        <v>165.53998999999999</v>
      </c>
      <c r="D243" s="187"/>
      <c r="E243" s="187"/>
      <c r="G243"/>
      <c r="H243"/>
      <c r="I243"/>
    </row>
    <row r="244" spans="1:9">
      <c r="A244" s="94">
        <v>42377</v>
      </c>
      <c r="B244" s="187">
        <v>1292845</v>
      </c>
      <c r="C244" s="187">
        <v>161.34</v>
      </c>
      <c r="D244" s="187"/>
      <c r="E244" s="187"/>
      <c r="G244"/>
      <c r="H244"/>
      <c r="I244"/>
    </row>
    <row r="245" spans="1:9">
      <c r="A245" s="94">
        <v>42384</v>
      </c>
      <c r="B245" s="187">
        <v>1258689</v>
      </c>
      <c r="C245" s="187">
        <v>156.14999</v>
      </c>
      <c r="D245" s="187"/>
      <c r="E245" s="187"/>
      <c r="G245"/>
      <c r="H245"/>
      <c r="I245"/>
    </row>
    <row r="246" spans="1:9">
      <c r="A246" s="94">
        <v>42391</v>
      </c>
      <c r="B246" s="187">
        <v>1263324</v>
      </c>
      <c r="C246" s="187">
        <v>154.82001</v>
      </c>
      <c r="D246" s="187"/>
      <c r="E246" s="187"/>
      <c r="G246"/>
      <c r="H246"/>
      <c r="I246"/>
    </row>
    <row r="247" spans="1:9">
      <c r="A247" s="94">
        <v>42398</v>
      </c>
      <c r="B247" s="187">
        <v>1317820</v>
      </c>
      <c r="C247" s="187">
        <v>161.89999</v>
      </c>
      <c r="D247" s="187"/>
      <c r="E247" s="187"/>
      <c r="G247"/>
      <c r="H247"/>
      <c r="I247"/>
    </row>
    <row r="248" spans="1:9">
      <c r="A248" s="94">
        <v>42405</v>
      </c>
      <c r="B248" s="187">
        <v>1307820</v>
      </c>
      <c r="C248" s="187">
        <v>160.22</v>
      </c>
      <c r="D248" s="187"/>
      <c r="E248" s="187"/>
      <c r="G248"/>
      <c r="H248"/>
      <c r="I248"/>
    </row>
    <row r="249" spans="1:9">
      <c r="A249" s="94">
        <v>42412</v>
      </c>
      <c r="B249" s="187">
        <v>1266889</v>
      </c>
      <c r="C249" s="187">
        <v>155.75</v>
      </c>
      <c r="D249" s="187"/>
      <c r="E249" s="187"/>
      <c r="G249"/>
      <c r="H249"/>
      <c r="I249"/>
    </row>
    <row r="250" spans="1:9">
      <c r="A250" s="94">
        <v>42419</v>
      </c>
      <c r="B250" s="187">
        <v>1323501</v>
      </c>
      <c r="C250" s="187">
        <v>161.53998999999999</v>
      </c>
      <c r="D250" s="187"/>
      <c r="E250" s="187"/>
      <c r="G250"/>
      <c r="H250"/>
      <c r="I250"/>
    </row>
    <row r="251" spans="1:9">
      <c r="A251" s="94">
        <v>42426</v>
      </c>
      <c r="B251" s="187">
        <v>1336148</v>
      </c>
      <c r="C251" s="187">
        <v>166.11</v>
      </c>
      <c r="D251" s="187"/>
      <c r="E251" s="187"/>
      <c r="G251"/>
      <c r="H251"/>
      <c r="I251"/>
    </row>
    <row r="252" spans="1:9">
      <c r="A252" s="94">
        <v>42433</v>
      </c>
      <c r="B252" s="187">
        <v>1432575</v>
      </c>
      <c r="C252" s="187">
        <v>180.03998999999999</v>
      </c>
      <c r="D252" s="187"/>
      <c r="E252" s="187"/>
      <c r="G252"/>
      <c r="H252"/>
      <c r="I252"/>
    </row>
    <row r="253" spans="1:9">
      <c r="A253" s="94">
        <v>42440</v>
      </c>
      <c r="B253" s="187">
        <v>1511396</v>
      </c>
      <c r="C253" s="187">
        <v>189.28998999999999</v>
      </c>
      <c r="D253" s="187"/>
      <c r="E253" s="187"/>
      <c r="G253"/>
      <c r="H253"/>
      <c r="I253"/>
    </row>
    <row r="254" spans="1:9">
      <c r="A254" s="94">
        <v>42447</v>
      </c>
      <c r="B254" s="187">
        <v>1530450</v>
      </c>
      <c r="C254" s="187">
        <v>189.05</v>
      </c>
      <c r="D254" s="187"/>
      <c r="E254" s="187"/>
      <c r="G254"/>
      <c r="H254"/>
      <c r="I254"/>
    </row>
    <row r="255" spans="1:9">
      <c r="A255" s="94">
        <v>42454</v>
      </c>
      <c r="B255" s="187">
        <v>1523312</v>
      </c>
      <c r="C255" s="187">
        <v>188.78</v>
      </c>
      <c r="D255" s="187"/>
      <c r="E255" s="187"/>
      <c r="G255"/>
      <c r="H255"/>
      <c r="I255"/>
    </row>
    <row r="256" spans="1:9">
      <c r="A256" s="94">
        <v>42461</v>
      </c>
      <c r="B256" s="187">
        <v>1532674</v>
      </c>
      <c r="C256" s="187">
        <v>186.28998999999999</v>
      </c>
      <c r="D256" s="187"/>
      <c r="E256" s="187"/>
      <c r="G256"/>
      <c r="H256"/>
      <c r="I256"/>
    </row>
    <row r="257" spans="1:9">
      <c r="A257" s="94">
        <v>42468</v>
      </c>
      <c r="B257" s="187">
        <v>1515806</v>
      </c>
      <c r="C257" s="187">
        <v>185.64999</v>
      </c>
      <c r="D257" s="187"/>
      <c r="E257" s="187"/>
      <c r="G257"/>
      <c r="H257"/>
      <c r="I257"/>
    </row>
    <row r="258" spans="1:9">
      <c r="A258" s="94">
        <v>42475</v>
      </c>
      <c r="B258" s="187">
        <v>1587074</v>
      </c>
      <c r="C258" s="187">
        <v>195.71001000000001</v>
      </c>
      <c r="D258" s="187"/>
      <c r="E258" s="187"/>
      <c r="G258"/>
      <c r="H258"/>
      <c r="I258"/>
    </row>
    <row r="259" spans="1:9">
      <c r="A259" s="94">
        <v>42482</v>
      </c>
      <c r="B259" s="187">
        <v>1613426</v>
      </c>
      <c r="C259" s="187">
        <v>195.33</v>
      </c>
      <c r="D259" s="187"/>
      <c r="E259" s="187"/>
      <c r="G259"/>
      <c r="H259"/>
      <c r="I259"/>
    </row>
    <row r="260" spans="1:9">
      <c r="A260" s="94">
        <v>42489</v>
      </c>
      <c r="B260" s="187">
        <v>1625301</v>
      </c>
      <c r="C260" s="187">
        <v>196.92999</v>
      </c>
      <c r="D260" s="187"/>
      <c r="E260" s="187"/>
      <c r="G260"/>
      <c r="H260"/>
      <c r="I260"/>
    </row>
    <row r="261" spans="1:9">
      <c r="A261" s="94">
        <v>42496</v>
      </c>
      <c r="B261" s="187">
        <v>1590952</v>
      </c>
      <c r="C261" s="187">
        <v>191.03998999999999</v>
      </c>
      <c r="D261" s="187"/>
      <c r="E261" s="187"/>
      <c r="G261"/>
      <c r="H261"/>
      <c r="I261"/>
    </row>
    <row r="262" spans="1:9">
      <c r="A262" s="95">
        <v>42503</v>
      </c>
      <c r="B262" s="186">
        <v>1613395</v>
      </c>
      <c r="C262" s="186">
        <v>192.64</v>
      </c>
      <c r="D262" s="186"/>
      <c r="E262" s="186"/>
      <c r="G262"/>
      <c r="H262"/>
      <c r="I262"/>
    </row>
    <row r="263" spans="1:9">
      <c r="A263" s="4">
        <v>42510</v>
      </c>
      <c r="B263" s="187">
        <v>1594529</v>
      </c>
      <c r="C263" s="187">
        <v>189.31</v>
      </c>
      <c r="D263" s="187"/>
      <c r="E263" s="187"/>
      <c r="G263"/>
      <c r="H263"/>
      <c r="I263"/>
    </row>
    <row r="264" spans="1:9">
      <c r="A264" s="4">
        <v>42517</v>
      </c>
      <c r="B264" s="187">
        <v>1613744</v>
      </c>
      <c r="C264" s="187">
        <v>190.38</v>
      </c>
      <c r="D264" s="187"/>
      <c r="E264" s="187"/>
      <c r="G264"/>
      <c r="H264"/>
      <c r="I264"/>
    </row>
    <row r="265" spans="1:9">
      <c r="A265" s="4">
        <v>42524</v>
      </c>
      <c r="B265" s="187">
        <v>1610253</v>
      </c>
      <c r="C265" s="187">
        <v>193.62</v>
      </c>
      <c r="D265" s="187"/>
      <c r="E265" s="187"/>
      <c r="G265"/>
      <c r="H265"/>
      <c r="I265"/>
    </row>
    <row r="266" spans="1:9">
      <c r="A266" s="4">
        <v>42531</v>
      </c>
      <c r="B266" s="187">
        <v>1651572</v>
      </c>
      <c r="C266" s="187">
        <v>199.97</v>
      </c>
      <c r="D266" s="187"/>
      <c r="E266" s="187"/>
      <c r="G266"/>
      <c r="H266"/>
      <c r="I266"/>
    </row>
    <row r="267" spans="1:9">
      <c r="A267" s="4">
        <v>42538</v>
      </c>
      <c r="B267" s="187">
        <v>1651712.2474539401</v>
      </c>
      <c r="C267" s="187">
        <v>198.10001</v>
      </c>
      <c r="D267" s="187"/>
      <c r="E267" s="187"/>
      <c r="G267"/>
      <c r="H267"/>
      <c r="I267"/>
    </row>
    <row r="268" spans="1:9">
      <c r="A268" s="4">
        <v>42545</v>
      </c>
      <c r="B268" s="187">
        <v>1651852.4949078802</v>
      </c>
      <c r="C268" s="187">
        <v>198.47</v>
      </c>
      <c r="D268" s="187"/>
      <c r="E268" s="187"/>
      <c r="G268"/>
      <c r="H268"/>
      <c r="I268"/>
    </row>
    <row r="269" spans="1:9">
      <c r="A269" s="4">
        <v>42552</v>
      </c>
      <c r="B269" s="187">
        <v>1774068</v>
      </c>
      <c r="C269" s="187">
        <v>210.23</v>
      </c>
      <c r="D269" s="187"/>
      <c r="E269" s="187"/>
      <c r="G269"/>
      <c r="H269"/>
      <c r="I269"/>
    </row>
    <row r="270" spans="1:9">
      <c r="A270" s="4">
        <v>42559</v>
      </c>
      <c r="B270" s="187">
        <v>1775969</v>
      </c>
      <c r="C270" s="187">
        <v>210.13</v>
      </c>
      <c r="D270" s="187"/>
      <c r="E270" s="187"/>
      <c r="G270"/>
      <c r="H270"/>
      <c r="I270"/>
    </row>
    <row r="271" spans="1:9">
      <c r="A271" s="4">
        <v>42566</v>
      </c>
      <c r="B271" s="187">
        <v>1805593</v>
      </c>
      <c r="C271" s="187">
        <v>213.47</v>
      </c>
      <c r="D271" s="187"/>
      <c r="E271" s="187"/>
      <c r="G271"/>
      <c r="H271"/>
      <c r="I271"/>
    </row>
    <row r="272" spans="1:9">
      <c r="A272" s="4">
        <v>42573</v>
      </c>
      <c r="B272" s="187">
        <v>1786642</v>
      </c>
      <c r="C272" s="187">
        <v>215.12</v>
      </c>
      <c r="D272" s="187"/>
      <c r="E272" s="187"/>
      <c r="G272"/>
      <c r="H272"/>
      <c r="I272"/>
    </row>
    <row r="273" spans="1:9">
      <c r="A273" s="4">
        <v>42580</v>
      </c>
      <c r="B273" s="187">
        <v>1758893</v>
      </c>
      <c r="C273" s="187">
        <v>212.37</v>
      </c>
      <c r="D273" s="187"/>
      <c r="E273" s="187"/>
      <c r="G273"/>
      <c r="H273"/>
      <c r="I273"/>
    </row>
    <row r="274" spans="1:9">
      <c r="A274" s="4">
        <v>42587</v>
      </c>
      <c r="B274" s="187">
        <v>1790540.5</v>
      </c>
      <c r="C274" s="187">
        <v>215.69</v>
      </c>
      <c r="D274" s="187"/>
      <c r="E274" s="187"/>
      <c r="G274"/>
      <c r="H274"/>
      <c r="I274"/>
    </row>
    <row r="275" spans="1:9">
      <c r="A275" s="4">
        <v>42594</v>
      </c>
      <c r="B275" s="187">
        <v>1822188</v>
      </c>
      <c r="C275" s="187">
        <v>218.8</v>
      </c>
      <c r="D275" s="187"/>
      <c r="E275" s="187"/>
      <c r="G275"/>
      <c r="H275"/>
      <c r="I275"/>
    </row>
    <row r="276" spans="1:9">
      <c r="A276" s="4">
        <v>42601</v>
      </c>
      <c r="B276" s="187">
        <v>1789482</v>
      </c>
      <c r="C276" s="187">
        <v>218.64999</v>
      </c>
      <c r="D276" s="187"/>
      <c r="E276" s="187"/>
      <c r="G276"/>
      <c r="H276"/>
      <c r="I276"/>
    </row>
    <row r="277" spans="1:9">
      <c r="A277" s="4">
        <v>42608</v>
      </c>
      <c r="B277" s="187">
        <v>1762958</v>
      </c>
      <c r="C277" s="187">
        <v>215.41</v>
      </c>
      <c r="D277" s="187"/>
      <c r="E277" s="187"/>
      <c r="G277"/>
      <c r="H277"/>
      <c r="I277"/>
    </row>
    <row r="278" spans="1:9">
      <c r="A278" s="4">
        <v>42615</v>
      </c>
      <c r="B278" s="187">
        <v>1756157</v>
      </c>
      <c r="C278" s="187">
        <v>215.39999</v>
      </c>
      <c r="D278" s="187"/>
      <c r="E278" s="187"/>
      <c r="G278"/>
      <c r="H278"/>
      <c r="I278"/>
    </row>
    <row r="279" spans="1:9">
      <c r="A279" s="4">
        <v>42622</v>
      </c>
      <c r="B279" s="187">
        <v>1770067</v>
      </c>
      <c r="C279" s="187">
        <v>218.00998999999999</v>
      </c>
      <c r="D279" s="187"/>
      <c r="E279" s="187"/>
      <c r="G279"/>
      <c r="H279"/>
      <c r="I279"/>
    </row>
    <row r="280" spans="1:9">
      <c r="A280" s="4">
        <v>42629</v>
      </c>
      <c r="B280" s="187">
        <v>1742349</v>
      </c>
      <c r="C280" s="187">
        <v>215.67</v>
      </c>
      <c r="D280" s="187"/>
      <c r="E280" s="187"/>
      <c r="G280"/>
      <c r="H280"/>
      <c r="I280"/>
    </row>
    <row r="281" spans="1:9">
      <c r="A281" s="4">
        <v>42636</v>
      </c>
      <c r="B281" s="187">
        <v>1797135</v>
      </c>
      <c r="C281" s="187">
        <v>223.56</v>
      </c>
      <c r="D281" s="187"/>
      <c r="E281" s="187"/>
      <c r="G281"/>
      <c r="H281"/>
      <c r="I281"/>
    </row>
    <row r="282" spans="1:9">
      <c r="A282" s="4">
        <v>42643</v>
      </c>
      <c r="B282" s="187">
        <v>1814216</v>
      </c>
      <c r="C282" s="187">
        <v>225.11</v>
      </c>
      <c r="D282" s="187"/>
      <c r="E282" s="187"/>
      <c r="G282"/>
      <c r="H282"/>
      <c r="I282"/>
    </row>
    <row r="283" spans="1:9">
      <c r="A283" s="4">
        <v>42650</v>
      </c>
      <c r="B283" s="187">
        <v>1858640</v>
      </c>
      <c r="C283" s="187">
        <v>227.10001</v>
      </c>
      <c r="D283" s="187"/>
      <c r="E283" s="187"/>
      <c r="G283"/>
      <c r="H283"/>
      <c r="I283"/>
    </row>
    <row r="284" spans="1:9">
      <c r="A284" s="4">
        <v>42657</v>
      </c>
      <c r="B284" s="187">
        <v>1862899</v>
      </c>
      <c r="C284" s="187">
        <v>227.89999</v>
      </c>
      <c r="D284" s="187"/>
      <c r="E284" s="187"/>
      <c r="G284"/>
      <c r="H284"/>
      <c r="I284"/>
    </row>
    <row r="285" spans="1:9">
      <c r="A285" s="4">
        <v>42664</v>
      </c>
      <c r="B285" s="187">
        <v>1926102</v>
      </c>
      <c r="C285" s="187">
        <v>233.75998999999999</v>
      </c>
      <c r="D285" s="187"/>
      <c r="E285" s="187"/>
      <c r="G285"/>
      <c r="H285"/>
      <c r="I285"/>
    </row>
    <row r="286" spans="1:9">
      <c r="A286" s="4">
        <v>42671</v>
      </c>
      <c r="B286" s="187">
        <v>1909378</v>
      </c>
      <c r="C286" s="187">
        <v>234.85001</v>
      </c>
      <c r="D286" s="187"/>
      <c r="E286" s="187"/>
      <c r="G286"/>
      <c r="H286"/>
      <c r="I286"/>
    </row>
    <row r="287" spans="1:9">
      <c r="A287" s="4">
        <v>42678</v>
      </c>
      <c r="B287" s="187">
        <v>1852676</v>
      </c>
      <c r="C287" s="187">
        <v>229.37</v>
      </c>
      <c r="D287" s="187"/>
      <c r="E287" s="187"/>
      <c r="G287"/>
      <c r="H287"/>
      <c r="I287"/>
    </row>
    <row r="288" spans="1:9">
      <c r="A288" s="4">
        <v>42685</v>
      </c>
      <c r="B288" s="187">
        <v>1853408</v>
      </c>
      <c r="C288" s="187">
        <v>223.3</v>
      </c>
      <c r="D288" s="187"/>
      <c r="E288" s="187"/>
      <c r="G288"/>
      <c r="H288"/>
      <c r="I288"/>
    </row>
    <row r="289" spans="1:9">
      <c r="A289" s="4">
        <v>42692</v>
      </c>
      <c r="B289" s="187">
        <v>1821570</v>
      </c>
      <c r="C289" s="187">
        <v>222.14</v>
      </c>
      <c r="D289" s="187"/>
      <c r="E289" s="187"/>
      <c r="G289"/>
      <c r="H289"/>
      <c r="I289"/>
    </row>
    <row r="290" spans="1:9">
      <c r="A290" s="4">
        <v>42699</v>
      </c>
      <c r="B290" s="187">
        <v>1831518.5</v>
      </c>
      <c r="C290" s="187">
        <v>221.11</v>
      </c>
      <c r="D290" s="187"/>
      <c r="E290" s="187"/>
      <c r="G290"/>
      <c r="H290"/>
      <c r="I290"/>
    </row>
    <row r="291" spans="1:9">
      <c r="A291" s="4">
        <v>42706</v>
      </c>
      <c r="B291" s="187">
        <v>1841467</v>
      </c>
      <c r="C291" s="187">
        <v>218.28998999999999</v>
      </c>
      <c r="D291" s="187"/>
      <c r="E291" s="187"/>
      <c r="G291"/>
      <c r="H291"/>
      <c r="I291"/>
    </row>
    <row r="292" spans="1:9">
      <c r="A292" s="4">
        <v>42713</v>
      </c>
      <c r="B292" s="187">
        <v>1870376</v>
      </c>
      <c r="C292" s="187">
        <v>226.62</v>
      </c>
      <c r="D292" s="187"/>
      <c r="E292" s="187"/>
      <c r="G292"/>
      <c r="H292"/>
      <c r="I292"/>
    </row>
    <row r="293" spans="1:9">
      <c r="A293" s="4">
        <v>42720</v>
      </c>
      <c r="B293" s="187">
        <v>1926464</v>
      </c>
      <c r="C293" s="187">
        <v>229</v>
      </c>
      <c r="D293" s="187"/>
      <c r="E293" s="187"/>
      <c r="G293"/>
      <c r="H293"/>
      <c r="I293"/>
    </row>
    <row r="294" spans="1:9">
      <c r="A294" s="4">
        <v>42727</v>
      </c>
      <c r="B294" s="187">
        <v>1942008</v>
      </c>
      <c r="C294" s="187">
        <v>233.92999</v>
      </c>
      <c r="D294" s="187"/>
      <c r="E294" s="187"/>
      <c r="G294"/>
      <c r="H294"/>
      <c r="I294"/>
    </row>
    <row r="295" spans="1:9">
      <c r="A295" s="4">
        <v>42734</v>
      </c>
      <c r="B295" s="187">
        <v>1959527</v>
      </c>
      <c r="C295" s="187">
        <v>234.36</v>
      </c>
      <c r="D295" s="187"/>
      <c r="E295" s="187"/>
      <c r="G295"/>
      <c r="H295"/>
      <c r="I295"/>
    </row>
    <row r="296" spans="1:9">
      <c r="A296" s="4">
        <v>42741</v>
      </c>
      <c r="B296" s="187">
        <v>1940409</v>
      </c>
      <c r="C296" s="187">
        <v>237.52</v>
      </c>
      <c r="D296" s="187"/>
      <c r="E296" s="187"/>
      <c r="G296"/>
      <c r="H296"/>
      <c r="I296"/>
    </row>
    <row r="297" spans="1:9">
      <c r="A297" s="4">
        <v>42748</v>
      </c>
      <c r="B297" s="187">
        <v>1940263</v>
      </c>
      <c r="C297" s="187">
        <v>239.38</v>
      </c>
      <c r="D297" s="187"/>
      <c r="E297" s="187"/>
      <c r="G297"/>
      <c r="H297"/>
      <c r="I297"/>
    </row>
    <row r="298" spans="1:9">
      <c r="A298" s="4">
        <v>42755</v>
      </c>
      <c r="B298" s="187">
        <v>1931553</v>
      </c>
      <c r="C298" s="187">
        <v>239.81</v>
      </c>
      <c r="D298" s="187"/>
      <c r="E298" s="187"/>
      <c r="G298"/>
      <c r="H298"/>
      <c r="I298"/>
    </row>
    <row r="299" spans="1:9">
      <c r="A299" s="4">
        <v>42762</v>
      </c>
      <c r="B299" s="187">
        <v>1935789</v>
      </c>
      <c r="C299" s="187">
        <v>242.66</v>
      </c>
      <c r="D299" s="187"/>
      <c r="E299" s="187"/>
      <c r="G299"/>
      <c r="H299"/>
      <c r="I299"/>
    </row>
    <row r="300" spans="1:9">
      <c r="A300" s="4">
        <v>42769</v>
      </c>
      <c r="B300" s="187">
        <v>1949864</v>
      </c>
      <c r="C300" s="187">
        <v>244.42999</v>
      </c>
      <c r="D300" s="187"/>
      <c r="E300" s="187"/>
      <c r="G300"/>
      <c r="H300"/>
      <c r="I300"/>
    </row>
    <row r="301" spans="1:9">
      <c r="A301" s="4">
        <v>42776</v>
      </c>
      <c r="B301" s="187">
        <v>2006836</v>
      </c>
      <c r="C301" s="187">
        <v>252.45</v>
      </c>
      <c r="D301" s="187"/>
      <c r="E301" s="187"/>
      <c r="G301"/>
      <c r="H301"/>
      <c r="I301"/>
    </row>
    <row r="302" spans="1:9">
      <c r="A302" s="4">
        <v>42783</v>
      </c>
      <c r="B302" s="187">
        <v>2074529</v>
      </c>
      <c r="C302" s="187">
        <v>256.70001000000002</v>
      </c>
      <c r="D302" s="187"/>
      <c r="E302" s="187"/>
      <c r="G302"/>
      <c r="H302"/>
      <c r="I302"/>
    </row>
    <row r="303" spans="1:9">
      <c r="A303" s="4">
        <v>42790</v>
      </c>
      <c r="B303" s="187">
        <v>2105727</v>
      </c>
      <c r="C303" s="187">
        <v>262.63</v>
      </c>
      <c r="D303" s="187"/>
      <c r="E303" s="187"/>
      <c r="G303"/>
      <c r="H303"/>
      <c r="I303"/>
    </row>
    <row r="304" spans="1:9">
      <c r="A304" s="4">
        <v>42797</v>
      </c>
      <c r="B304" s="187">
        <v>2099775</v>
      </c>
      <c r="C304" s="187">
        <v>260.70001000000002</v>
      </c>
      <c r="D304" s="187"/>
      <c r="E304" s="187"/>
      <c r="G304"/>
      <c r="H304"/>
      <c r="I304"/>
    </row>
    <row r="305" spans="1:9">
      <c r="A305" s="4">
        <v>42804</v>
      </c>
      <c r="B305" s="187">
        <v>2055858</v>
      </c>
      <c r="C305" s="187">
        <v>260.5</v>
      </c>
      <c r="D305" s="187"/>
      <c r="E305" s="187"/>
      <c r="G305"/>
      <c r="H305"/>
      <c r="I305"/>
    </row>
    <row r="306" spans="1:9">
      <c r="A306" s="4">
        <v>42811</v>
      </c>
      <c r="B306" s="187">
        <v>2082352</v>
      </c>
      <c r="C306" s="187">
        <v>265.48000999999999</v>
      </c>
      <c r="D306" s="187"/>
      <c r="E306" s="187"/>
      <c r="G306"/>
      <c r="H306"/>
      <c r="I306"/>
    </row>
    <row r="307" spans="1:9">
      <c r="A307" s="4">
        <v>42818</v>
      </c>
      <c r="B307" s="187">
        <v>2111897</v>
      </c>
      <c r="C307" s="187">
        <v>269.73000999999999</v>
      </c>
      <c r="D307" s="187"/>
      <c r="E307" s="187"/>
      <c r="G307"/>
      <c r="H307"/>
      <c r="I307"/>
    </row>
    <row r="308" spans="1:9">
      <c r="A308" s="4">
        <v>42825</v>
      </c>
      <c r="B308" s="187">
        <v>2140995</v>
      </c>
      <c r="C308" s="187">
        <v>271.73000999999999</v>
      </c>
      <c r="D308" s="187"/>
      <c r="E308" s="187"/>
      <c r="G308"/>
      <c r="H308"/>
      <c r="I308"/>
    </row>
    <row r="309" spans="1:9">
      <c r="A309" s="4">
        <v>42832</v>
      </c>
      <c r="B309" s="187">
        <v>2154348</v>
      </c>
      <c r="C309" s="187">
        <v>266.77999999999997</v>
      </c>
      <c r="D309" s="187"/>
      <c r="E309" s="187"/>
      <c r="G309"/>
      <c r="H309"/>
      <c r="I309"/>
    </row>
    <row r="310" spans="1:9">
      <c r="A310" s="4">
        <v>42839</v>
      </c>
      <c r="B310" s="187">
        <v>2166649</v>
      </c>
      <c r="C310" s="187">
        <v>270.13</v>
      </c>
      <c r="D310" s="187"/>
      <c r="E310" s="187"/>
      <c r="G310"/>
      <c r="H310"/>
      <c r="I310"/>
    </row>
    <row r="311" spans="1:9">
      <c r="A311" s="4">
        <v>42846</v>
      </c>
      <c r="B311" s="187">
        <v>2138136</v>
      </c>
      <c r="C311" s="187">
        <v>270.27999999999997</v>
      </c>
      <c r="D311" s="187"/>
      <c r="E311" s="187"/>
      <c r="G311"/>
      <c r="H311"/>
      <c r="I311"/>
    </row>
    <row r="312" spans="1:9">
      <c r="A312" s="4">
        <v>42853</v>
      </c>
      <c r="B312" s="187">
        <v>2106669</v>
      </c>
      <c r="C312" s="187">
        <v>267.89999</v>
      </c>
      <c r="D312" s="187"/>
      <c r="E312" s="187"/>
      <c r="G312"/>
      <c r="H312"/>
      <c r="I312"/>
    </row>
    <row r="313" spans="1:9">
      <c r="A313" s="4">
        <v>42860</v>
      </c>
      <c r="B313" s="187">
        <v>2080503</v>
      </c>
      <c r="C313" s="187">
        <v>267.20999</v>
      </c>
      <c r="D313" s="187"/>
      <c r="E313" s="187"/>
      <c r="G313"/>
      <c r="H313"/>
      <c r="I313"/>
    </row>
    <row r="314" spans="1:9">
      <c r="A314" s="95">
        <v>42867</v>
      </c>
      <c r="B314" s="186">
        <v>2105606</v>
      </c>
      <c r="C314" s="186">
        <v>261.98000999999999</v>
      </c>
      <c r="D314" s="186"/>
      <c r="E314" s="186"/>
      <c r="G314"/>
      <c r="H314"/>
      <c r="I314"/>
    </row>
    <row r="315" spans="1:9">
      <c r="A315" s="4">
        <v>42874</v>
      </c>
      <c r="B315" s="187">
        <v>2036856</v>
      </c>
      <c r="C315" s="187">
        <v>248.78</v>
      </c>
      <c r="D315" s="187"/>
      <c r="E315" s="187"/>
      <c r="G315"/>
      <c r="H315"/>
      <c r="I315"/>
    </row>
    <row r="316" spans="1:9">
      <c r="A316" s="4">
        <v>42881</v>
      </c>
      <c r="B316" s="187">
        <v>2055738</v>
      </c>
      <c r="C316" s="187">
        <v>256.45999</v>
      </c>
      <c r="D316" s="187"/>
      <c r="E316" s="187"/>
      <c r="G316"/>
      <c r="H316"/>
      <c r="I316"/>
    </row>
    <row r="317" spans="1:9">
      <c r="A317" s="4">
        <v>42888</v>
      </c>
      <c r="B317" s="187">
        <v>2055744</v>
      </c>
      <c r="C317" s="187">
        <v>255.85001</v>
      </c>
      <c r="D317" s="187"/>
      <c r="E317" s="187"/>
      <c r="G317"/>
      <c r="H317"/>
      <c r="I317"/>
    </row>
    <row r="318" spans="1:9">
      <c r="A318" s="4">
        <v>42895</v>
      </c>
      <c r="B318" s="187">
        <v>2067121</v>
      </c>
      <c r="C318" s="187">
        <v>259.20999</v>
      </c>
      <c r="D318" s="187"/>
      <c r="E318" s="187"/>
      <c r="G318"/>
      <c r="H318"/>
      <c r="I318"/>
    </row>
    <row r="319" spans="1:9">
      <c r="A319" s="4">
        <v>42902</v>
      </c>
      <c r="B319" s="187">
        <v>2089264</v>
      </c>
      <c r="C319" s="187">
        <v>265.17998999999998</v>
      </c>
      <c r="D319" s="187"/>
      <c r="E319" s="187"/>
      <c r="G319"/>
      <c r="H319"/>
      <c r="I319"/>
    </row>
    <row r="320" spans="1:9">
      <c r="A320" s="4">
        <v>42909</v>
      </c>
      <c r="B320" s="187">
        <v>2067408</v>
      </c>
      <c r="C320" s="187">
        <v>263.94</v>
      </c>
      <c r="D320" s="187"/>
      <c r="E320" s="187"/>
      <c r="G320"/>
      <c r="H320"/>
      <c r="I320"/>
    </row>
    <row r="321" spans="1:9">
      <c r="A321" s="4">
        <v>42916</v>
      </c>
      <c r="B321" s="187">
        <v>2082403</v>
      </c>
      <c r="C321" s="187">
        <v>257.38</v>
      </c>
      <c r="D321" s="187"/>
      <c r="E321" s="187"/>
      <c r="G321"/>
      <c r="H321"/>
      <c r="I321"/>
    </row>
    <row r="322" spans="1:9">
      <c r="A322" s="4">
        <v>42923</v>
      </c>
      <c r="B322" s="187">
        <v>2034638</v>
      </c>
      <c r="C322" s="187">
        <v>255.72</v>
      </c>
      <c r="D322" s="187"/>
      <c r="E322" s="187"/>
      <c r="G322"/>
      <c r="H322"/>
      <c r="I322"/>
    </row>
    <row r="323" spans="1:9">
      <c r="A323" s="4">
        <v>42930</v>
      </c>
      <c r="B323" s="187">
        <v>2068390</v>
      </c>
      <c r="C323" s="187">
        <v>259.98998999999998</v>
      </c>
      <c r="D323" s="187"/>
      <c r="E323" s="187"/>
      <c r="G323"/>
      <c r="H323"/>
      <c r="I323"/>
    </row>
    <row r="324" spans="1:9">
      <c r="A324" s="4">
        <v>42937</v>
      </c>
      <c r="B324" s="187">
        <v>2060798</v>
      </c>
      <c r="C324" s="187">
        <v>257.04001</v>
      </c>
      <c r="D324" s="187"/>
      <c r="E324" s="187"/>
      <c r="G324"/>
      <c r="H324"/>
      <c r="I324"/>
    </row>
    <row r="325" spans="1:9">
      <c r="A325" s="4">
        <v>42944</v>
      </c>
      <c r="B325" s="187">
        <v>2043689</v>
      </c>
      <c r="C325" s="187">
        <v>253.95</v>
      </c>
      <c r="D325" s="187"/>
      <c r="E325" s="187"/>
      <c r="G325"/>
      <c r="H325"/>
      <c r="I325"/>
    </row>
    <row r="326" spans="1:9">
      <c r="A326" s="4">
        <v>42951</v>
      </c>
      <c r="B326" s="187">
        <v>1945839</v>
      </c>
      <c r="C326" s="187">
        <v>252.22</v>
      </c>
      <c r="D326" s="187"/>
      <c r="E326" s="187"/>
      <c r="G326"/>
      <c r="H326"/>
      <c r="I326"/>
    </row>
    <row r="327" spans="1:9">
      <c r="A327" s="4">
        <v>42958</v>
      </c>
      <c r="B327" s="187">
        <v>1980893</v>
      </c>
      <c r="C327" s="187">
        <v>252.16</v>
      </c>
      <c r="D327" s="187"/>
      <c r="E327" s="187"/>
      <c r="G327"/>
      <c r="H327"/>
      <c r="I327"/>
    </row>
    <row r="328" spans="1:9">
      <c r="A328" s="4">
        <v>42965</v>
      </c>
      <c r="B328" s="187">
        <v>2005088</v>
      </c>
      <c r="C328" s="187">
        <v>257.89001000000002</v>
      </c>
      <c r="D328" s="187"/>
      <c r="E328" s="187"/>
      <c r="G328"/>
      <c r="H328"/>
      <c r="I328"/>
    </row>
    <row r="329" spans="1:9">
      <c r="A329" s="4">
        <v>42972</v>
      </c>
      <c r="B329" s="187">
        <v>2002921</v>
      </c>
      <c r="C329" s="187">
        <v>256.62</v>
      </c>
      <c r="D329" s="187"/>
      <c r="E329" s="187"/>
      <c r="G329"/>
      <c r="H329"/>
      <c r="I329"/>
    </row>
    <row r="330" spans="1:9">
      <c r="A330" s="4">
        <v>42979</v>
      </c>
      <c r="B330" s="187">
        <v>2014727</v>
      </c>
      <c r="C330" s="187">
        <v>259.48000999999999</v>
      </c>
      <c r="D330" s="187"/>
      <c r="E330" s="187"/>
      <c r="G330"/>
      <c r="H330"/>
      <c r="I330"/>
    </row>
    <row r="331" spans="1:9">
      <c r="A331" s="4">
        <v>42986</v>
      </c>
      <c r="B331" s="187">
        <v>2034205</v>
      </c>
      <c r="C331" s="187">
        <v>259.35001</v>
      </c>
      <c r="D331" s="187"/>
      <c r="E331" s="187"/>
      <c r="G331"/>
      <c r="H331"/>
      <c r="I331"/>
    </row>
    <row r="332" spans="1:9">
      <c r="A332" s="4">
        <v>42993</v>
      </c>
      <c r="B332" s="187">
        <v>2053869</v>
      </c>
      <c r="C332" s="187">
        <v>261.04001</v>
      </c>
      <c r="D332" s="187"/>
      <c r="E332" s="187"/>
      <c r="G332"/>
      <c r="H332"/>
      <c r="I332"/>
    </row>
    <row r="333" spans="1:9">
      <c r="A333" s="4">
        <v>43000</v>
      </c>
      <c r="B333" s="187">
        <v>1998906</v>
      </c>
      <c r="C333" s="187">
        <v>260.98998999999998</v>
      </c>
      <c r="D333" s="187"/>
      <c r="E333" s="187"/>
      <c r="G333"/>
      <c r="H333"/>
      <c r="I333"/>
    </row>
    <row r="334" spans="1:9">
      <c r="A334" s="4">
        <v>43007</v>
      </c>
      <c r="B334" s="187">
        <v>2022871</v>
      </c>
      <c r="C334" s="187">
        <v>264.20999</v>
      </c>
      <c r="D334" s="187"/>
      <c r="E334" s="187"/>
      <c r="G334"/>
      <c r="H334"/>
      <c r="I334"/>
    </row>
    <row r="335" spans="1:9">
      <c r="A335" s="4">
        <v>43014</v>
      </c>
      <c r="B335" s="187">
        <v>2051077</v>
      </c>
      <c r="C335" s="187">
        <v>266.95001000000002</v>
      </c>
      <c r="D335" s="187"/>
      <c r="E335" s="187"/>
      <c r="G335"/>
      <c r="H335"/>
      <c r="I335"/>
    </row>
    <row r="336" spans="1:9">
      <c r="A336" s="4">
        <v>43021</v>
      </c>
      <c r="B336" s="187">
        <v>2024897</v>
      </c>
      <c r="C336" s="187">
        <v>266.39999</v>
      </c>
      <c r="D336" s="187"/>
      <c r="E336" s="187"/>
      <c r="G336"/>
      <c r="H336"/>
      <c r="I336"/>
    </row>
    <row r="337" spans="1:9">
      <c r="A337" s="4">
        <v>43026</v>
      </c>
      <c r="B337" s="187">
        <v>2038131</v>
      </c>
      <c r="C337" s="187">
        <v>266.60000000000002</v>
      </c>
      <c r="D337" s="187"/>
      <c r="E337" s="187"/>
      <c r="G337"/>
      <c r="H337"/>
      <c r="I337"/>
    </row>
    <row r="338" spans="1:9">
      <c r="A338" s="4">
        <v>43028</v>
      </c>
      <c r="B338" s="187">
        <v>2028535</v>
      </c>
      <c r="C338" s="187">
        <v>266.64999</v>
      </c>
      <c r="D338" s="187"/>
      <c r="E338" s="187"/>
      <c r="G338"/>
      <c r="H338"/>
      <c r="I338"/>
    </row>
    <row r="339" spans="1:9">
      <c r="A339" s="4">
        <v>43035</v>
      </c>
      <c r="B339" s="187">
        <v>2030633</v>
      </c>
      <c r="C339" s="187">
        <v>265.27999999999997</v>
      </c>
      <c r="D339" s="187"/>
      <c r="E339" s="187"/>
      <c r="G339"/>
      <c r="H339"/>
      <c r="I339"/>
    </row>
    <row r="340" spans="1:9">
      <c r="A340" s="4">
        <v>43042</v>
      </c>
      <c r="B340" s="187">
        <v>2032462</v>
      </c>
      <c r="C340" s="187">
        <v>265.06</v>
      </c>
      <c r="D340" s="187"/>
      <c r="E340" s="187"/>
      <c r="G340"/>
      <c r="H340"/>
      <c r="I340"/>
    </row>
    <row r="341" spans="1:9">
      <c r="A341" s="4">
        <v>43049</v>
      </c>
      <c r="B341" s="187">
        <v>2035132</v>
      </c>
      <c r="C341" s="187">
        <v>263.37</v>
      </c>
      <c r="D341" s="187"/>
      <c r="E341" s="187"/>
      <c r="G341"/>
      <c r="H341"/>
      <c r="I341"/>
    </row>
    <row r="342" spans="1:9">
      <c r="A342" s="4">
        <v>43056</v>
      </c>
      <c r="B342" s="187">
        <v>2001422</v>
      </c>
      <c r="C342" s="187">
        <v>261.48000999999999</v>
      </c>
      <c r="D342" s="187"/>
      <c r="E342" s="187"/>
      <c r="G342"/>
      <c r="H342"/>
      <c r="I342"/>
    </row>
    <row r="343" spans="1:9">
      <c r="A343" s="4">
        <v>43063</v>
      </c>
      <c r="B343" s="187">
        <v>2014506</v>
      </c>
      <c r="C343" s="187">
        <v>261.08999999999997</v>
      </c>
      <c r="D343" s="187"/>
      <c r="E343" s="187"/>
      <c r="G343"/>
      <c r="H343"/>
      <c r="I343"/>
    </row>
    <row r="344" spans="1:9">
      <c r="A344" s="4">
        <v>43070</v>
      </c>
      <c r="B344" s="187">
        <v>2019672</v>
      </c>
      <c r="C344" s="187">
        <v>263.07999000000001</v>
      </c>
      <c r="D344" s="187"/>
      <c r="E344" s="187"/>
      <c r="G344"/>
      <c r="H344"/>
      <c r="I344"/>
    </row>
    <row r="345" spans="1:9">
      <c r="A345" s="4">
        <v>43077</v>
      </c>
      <c r="B345" s="187">
        <v>2060880</v>
      </c>
      <c r="C345" s="187">
        <v>267.44</v>
      </c>
      <c r="D345" s="187"/>
      <c r="E345" s="187"/>
      <c r="G345"/>
      <c r="H345"/>
      <c r="I345"/>
    </row>
    <row r="346" spans="1:9">
      <c r="A346" s="4">
        <v>43084</v>
      </c>
      <c r="B346" s="187">
        <v>2079782</v>
      </c>
      <c r="C346" s="187">
        <v>269.14001000000002</v>
      </c>
      <c r="D346" s="187"/>
      <c r="E346" s="187"/>
      <c r="G346"/>
      <c r="H346"/>
      <c r="I346"/>
    </row>
    <row r="347" spans="1:9">
      <c r="A347" s="4">
        <v>43091</v>
      </c>
      <c r="B347" s="187">
        <v>2062477</v>
      </c>
      <c r="C347" s="187">
        <v>269.60998999999998</v>
      </c>
      <c r="D347" s="187"/>
      <c r="E347" s="187"/>
      <c r="G347"/>
      <c r="H347"/>
      <c r="I347"/>
    </row>
    <row r="348" spans="1:9">
      <c r="A348" s="4">
        <v>43098</v>
      </c>
      <c r="B348" s="187">
        <v>2009046</v>
      </c>
      <c r="C348" s="187">
        <v>267.32999000000001</v>
      </c>
      <c r="D348" s="187"/>
      <c r="E348" s="187"/>
      <c r="G348"/>
      <c r="H348"/>
      <c r="I348"/>
    </row>
    <row r="349" spans="1:9">
      <c r="A349" s="4">
        <v>43105</v>
      </c>
      <c r="B349" s="187">
        <v>2033484</v>
      </c>
      <c r="C349" s="187">
        <v>270.73000999999999</v>
      </c>
      <c r="D349" s="187"/>
      <c r="E349" s="187"/>
      <c r="G349"/>
      <c r="H349"/>
      <c r="I349"/>
    </row>
    <row r="350" spans="1:9">
      <c r="A350" s="4">
        <v>43112</v>
      </c>
      <c r="B350" s="187">
        <v>2051971</v>
      </c>
      <c r="C350" s="187">
        <v>273.39999</v>
      </c>
      <c r="D350" s="187"/>
      <c r="E350" s="187"/>
      <c r="G350"/>
      <c r="H350"/>
      <c r="I350"/>
    </row>
    <row r="351" spans="1:9">
      <c r="A351" s="4">
        <v>43119</v>
      </c>
      <c r="B351" s="187">
        <v>2037387</v>
      </c>
      <c r="C351" s="187">
        <v>273.5</v>
      </c>
      <c r="D351" s="187"/>
      <c r="E351" s="187"/>
      <c r="G351"/>
      <c r="H351"/>
      <c r="I351"/>
    </row>
    <row r="352" spans="1:9">
      <c r="A352" s="4">
        <v>43126</v>
      </c>
      <c r="B352" s="187">
        <v>1975091</v>
      </c>
      <c r="C352" s="187">
        <v>272.66000000000003</v>
      </c>
      <c r="D352" s="187"/>
      <c r="E352" s="187"/>
      <c r="G352"/>
      <c r="H352"/>
      <c r="I352"/>
    </row>
    <row r="353" spans="1:9">
      <c r="A353" s="4">
        <v>43133</v>
      </c>
      <c r="B353" s="187">
        <v>1997910</v>
      </c>
      <c r="C353" s="187">
        <v>272.04998999999998</v>
      </c>
      <c r="D353" s="187"/>
      <c r="E353" s="187"/>
      <c r="G353"/>
      <c r="H353"/>
      <c r="I353"/>
    </row>
    <row r="354" spans="1:9">
      <c r="A354" s="4">
        <v>43140</v>
      </c>
      <c r="B354" s="187">
        <v>1967718</v>
      </c>
      <c r="C354" s="187">
        <v>272.70001000000002</v>
      </c>
      <c r="D354" s="187"/>
      <c r="E354" s="187"/>
      <c r="G354"/>
      <c r="H354"/>
      <c r="I354"/>
    </row>
    <row r="355" spans="1:9">
      <c r="A355" s="4">
        <v>43147</v>
      </c>
      <c r="B355" s="187">
        <v>1973295</v>
      </c>
      <c r="C355" s="187">
        <v>272.63</v>
      </c>
      <c r="D355" s="187"/>
      <c r="E355" s="187"/>
      <c r="G355"/>
      <c r="H355"/>
      <c r="I355"/>
    </row>
    <row r="356" spans="1:9">
      <c r="A356" s="4">
        <v>43154</v>
      </c>
      <c r="B356" s="187">
        <v>1987201.5</v>
      </c>
      <c r="C356" s="187">
        <v>276.06</v>
      </c>
      <c r="D356" s="187"/>
      <c r="E356" s="187"/>
      <c r="G356"/>
      <c r="H356"/>
      <c r="I356"/>
    </row>
    <row r="357" spans="1:9">
      <c r="A357" s="4">
        <v>43160</v>
      </c>
      <c r="B357" s="187">
        <v>2001108</v>
      </c>
      <c r="C357" s="187">
        <v>276.10000000000002</v>
      </c>
      <c r="D357" s="187"/>
      <c r="E357" s="187"/>
      <c r="G357"/>
      <c r="H357"/>
      <c r="I357"/>
    </row>
    <row r="358" spans="1:9">
      <c r="A358" s="4">
        <v>43168</v>
      </c>
      <c r="B358" s="187">
        <v>1978631</v>
      </c>
      <c r="C358" s="187">
        <v>276.39001000000002</v>
      </c>
      <c r="D358" s="187"/>
      <c r="E358" s="187"/>
      <c r="G358"/>
      <c r="H358"/>
      <c r="I358"/>
    </row>
    <row r="359" spans="1:9">
      <c r="A359" s="4">
        <v>43175</v>
      </c>
      <c r="B359" s="187">
        <v>1956271</v>
      </c>
      <c r="C359" s="187">
        <v>277.57001000000002</v>
      </c>
      <c r="D359" s="187"/>
      <c r="E359" s="187"/>
      <c r="G359"/>
      <c r="H359"/>
      <c r="I359"/>
    </row>
    <row r="360" spans="1:9">
      <c r="A360" s="4">
        <v>43182</v>
      </c>
      <c r="B360" s="187">
        <v>1945661</v>
      </c>
      <c r="C360" s="187">
        <v>276.23998999999998</v>
      </c>
      <c r="D360" s="187"/>
      <c r="E360" s="187"/>
      <c r="G360"/>
      <c r="H360"/>
      <c r="I360"/>
    </row>
    <row r="361" spans="1:9">
      <c r="A361" s="4">
        <v>43192</v>
      </c>
      <c r="B361" s="187">
        <v>1943394</v>
      </c>
      <c r="C361" s="187">
        <v>274.90996999999999</v>
      </c>
      <c r="D361" s="187"/>
      <c r="E361" s="187"/>
      <c r="G361"/>
      <c r="H361"/>
      <c r="I361"/>
    </row>
    <row r="362" spans="1:9">
      <c r="A362" s="4">
        <v>43195</v>
      </c>
      <c r="B362" s="187">
        <v>1974727</v>
      </c>
      <c r="C362" s="187">
        <v>273.57995</v>
      </c>
      <c r="D362" s="187"/>
      <c r="E362" s="187"/>
      <c r="G362"/>
      <c r="H362"/>
      <c r="I362"/>
    </row>
    <row r="363" spans="1:9">
      <c r="A363" s="4">
        <v>43202</v>
      </c>
      <c r="B363" s="187">
        <v>1978894</v>
      </c>
      <c r="C363" s="187">
        <v>272.24993000000001</v>
      </c>
      <c r="D363" s="187"/>
      <c r="E363" s="187"/>
      <c r="G363"/>
      <c r="H363"/>
      <c r="I363"/>
    </row>
    <row r="364" spans="1:9">
      <c r="A364" s="4">
        <v>43209</v>
      </c>
      <c r="B364" s="187">
        <v>1984238</v>
      </c>
      <c r="C364" s="187">
        <v>270.91991000000002</v>
      </c>
      <c r="D364" s="187"/>
      <c r="E364" s="187"/>
      <c r="G364"/>
      <c r="H364"/>
      <c r="I364"/>
    </row>
    <row r="365" spans="1:9">
      <c r="A365" s="4">
        <v>43216</v>
      </c>
      <c r="B365" s="187">
        <v>2011262</v>
      </c>
      <c r="C365" s="187">
        <v>269.58989000000003</v>
      </c>
      <c r="D365" s="187"/>
      <c r="E365" s="187"/>
      <c r="G365"/>
      <c r="H365"/>
      <c r="I365"/>
    </row>
    <row r="366" spans="1:9">
      <c r="A366" s="4">
        <v>43220</v>
      </c>
      <c r="B366" s="187">
        <v>2006147</v>
      </c>
      <c r="C366" s="187">
        <v>268.25986999999998</v>
      </c>
      <c r="D366" s="187"/>
      <c r="E366" s="187"/>
      <c r="G366"/>
      <c r="H366"/>
      <c r="I366"/>
    </row>
    <row r="367" spans="1:9">
      <c r="A367" s="4">
        <v>43224</v>
      </c>
      <c r="B367" s="187">
        <v>1951019</v>
      </c>
      <c r="C367" s="187">
        <v>261.39001000000002</v>
      </c>
      <c r="D367" s="187"/>
      <c r="E367" s="187"/>
      <c r="G367"/>
      <c r="H367"/>
      <c r="I367"/>
    </row>
    <row r="368" spans="1:9">
      <c r="A368" s="95">
        <v>43231</v>
      </c>
      <c r="B368" s="186">
        <v>1891420</v>
      </c>
      <c r="C368" s="186">
        <v>253.34</v>
      </c>
      <c r="D368" s="186"/>
      <c r="E368" s="186"/>
      <c r="G368"/>
      <c r="H368"/>
      <c r="I368"/>
    </row>
    <row r="369" spans="1:9">
      <c r="A369" s="4">
        <v>43243</v>
      </c>
      <c r="B369" s="187">
        <v>1866387</v>
      </c>
      <c r="C369" s="187">
        <v>249.24006</v>
      </c>
      <c r="D369" s="187"/>
      <c r="E369" s="187"/>
      <c r="G369"/>
      <c r="H369"/>
      <c r="I369"/>
    </row>
    <row r="370" spans="1:9">
      <c r="A370" s="4">
        <v>43251</v>
      </c>
      <c r="B370" s="187">
        <v>1871427</v>
      </c>
      <c r="C370" s="187">
        <v>243.67810700000001</v>
      </c>
      <c r="D370" s="187"/>
      <c r="E370" s="187"/>
      <c r="G370"/>
      <c r="H370"/>
      <c r="I370"/>
    </row>
    <row r="371" spans="1:9">
      <c r="A371" s="4">
        <v>43266</v>
      </c>
      <c r="B371" s="187">
        <v>1790047</v>
      </c>
      <c r="C371" s="187">
        <v>227.23</v>
      </c>
      <c r="D371" s="187"/>
      <c r="E371" s="187"/>
      <c r="G371"/>
      <c r="H371"/>
      <c r="I371"/>
    </row>
    <row r="372" spans="1:9">
      <c r="A372" s="4">
        <v>43272</v>
      </c>
      <c r="B372" s="187">
        <v>1788607</v>
      </c>
      <c r="C372" s="187">
        <v>228.64360275000001</v>
      </c>
      <c r="D372" s="187"/>
      <c r="E372" s="187"/>
      <c r="G372"/>
      <c r="H372"/>
      <c r="I372"/>
    </row>
    <row r="373" spans="1:9">
      <c r="A373" s="4">
        <v>43280</v>
      </c>
      <c r="B373" s="187">
        <v>1775942</v>
      </c>
      <c r="C373" s="187">
        <v>220.05</v>
      </c>
      <c r="D373" s="187"/>
      <c r="E373" s="187"/>
      <c r="G373"/>
      <c r="H373"/>
      <c r="I373"/>
    </row>
    <row r="374" spans="1:9">
      <c r="A374" s="4">
        <v>43287</v>
      </c>
      <c r="B374" s="187">
        <v>1763528</v>
      </c>
      <c r="C374" s="187">
        <v>214.82001</v>
      </c>
      <c r="D374" s="187"/>
      <c r="E374" s="187"/>
      <c r="G374"/>
      <c r="H374"/>
      <c r="I374"/>
    </row>
    <row r="375" spans="1:9">
      <c r="A375" s="4">
        <v>43294</v>
      </c>
      <c r="B375" s="187">
        <v>1778081</v>
      </c>
      <c r="C375" s="187">
        <v>214.74001000000001</v>
      </c>
      <c r="D375" s="187"/>
      <c r="E375" s="187"/>
      <c r="G375"/>
      <c r="H375"/>
      <c r="I375"/>
    </row>
    <row r="376" spans="1:9">
      <c r="A376" s="4">
        <v>43301</v>
      </c>
      <c r="B376" s="187">
        <v>1777680</v>
      </c>
      <c r="C376" s="187">
        <v>219.2</v>
      </c>
      <c r="D376" s="187"/>
      <c r="E376" s="187"/>
      <c r="G376"/>
      <c r="H376"/>
      <c r="I376"/>
    </row>
    <row r="377" spans="1:9">
      <c r="A377" s="4">
        <v>43308</v>
      </c>
      <c r="B377" s="187">
        <v>1777809</v>
      </c>
      <c r="C377" s="187">
        <v>218.57001</v>
      </c>
      <c r="D377" s="187"/>
      <c r="E377" s="187"/>
      <c r="G377"/>
      <c r="H377"/>
      <c r="I377"/>
    </row>
    <row r="378" spans="1:9">
      <c r="A378" s="4">
        <v>43313</v>
      </c>
      <c r="B378" s="187">
        <v>1768413</v>
      </c>
      <c r="C378" s="187">
        <v>206.664803270833</v>
      </c>
      <c r="D378" s="187"/>
      <c r="E378" s="187"/>
      <c r="G378"/>
      <c r="H378"/>
      <c r="I378"/>
    </row>
    <row r="379" spans="1:9">
      <c r="A379" s="4">
        <v>43321</v>
      </c>
      <c r="B379" s="187">
        <v>1738221</v>
      </c>
      <c r="C379" s="187">
        <v>202.74950170833301</v>
      </c>
      <c r="D379" s="187"/>
      <c r="E379" s="187"/>
      <c r="G379"/>
      <c r="H379"/>
      <c r="I379"/>
    </row>
    <row r="380" spans="1:9">
      <c r="A380" s="4">
        <v>43329</v>
      </c>
      <c r="B380" s="187">
        <v>1670467</v>
      </c>
      <c r="C380" s="187">
        <v>176.06</v>
      </c>
      <c r="D380" s="187"/>
      <c r="E380" s="187"/>
      <c r="G380"/>
      <c r="H380"/>
      <c r="I380"/>
    </row>
    <row r="381" spans="1:9">
      <c r="A381" s="4">
        <v>43335</v>
      </c>
      <c r="B381" s="187">
        <v>1641607</v>
      </c>
      <c r="C381" s="187">
        <v>168.045819462797</v>
      </c>
      <c r="D381" s="187"/>
      <c r="E381" s="187"/>
      <c r="G381"/>
      <c r="H381"/>
      <c r="I381"/>
    </row>
    <row r="382" spans="1:9">
      <c r="A382" s="4">
        <v>43342</v>
      </c>
      <c r="B382" s="187">
        <v>1486739</v>
      </c>
      <c r="C382" s="187">
        <v>153.36560337177599</v>
      </c>
      <c r="D382" s="187"/>
      <c r="E382" s="187"/>
      <c r="G382"/>
      <c r="H382"/>
      <c r="I382"/>
    </row>
    <row r="383" spans="1:9">
      <c r="A383" s="4">
        <v>43350</v>
      </c>
      <c r="B383" s="187">
        <v>1515207</v>
      </c>
      <c r="C383" s="187">
        <v>142.89999</v>
      </c>
      <c r="D383" s="187"/>
      <c r="E383" s="187"/>
      <c r="G383"/>
      <c r="H383"/>
      <c r="I383"/>
    </row>
    <row r="384" spans="1:9">
      <c r="A384" s="4">
        <v>43356</v>
      </c>
      <c r="B384" s="187">
        <v>1483244</v>
      </c>
      <c r="C384" s="187">
        <v>139.62464148206101</v>
      </c>
      <c r="D384" s="187"/>
      <c r="E384" s="187"/>
      <c r="G384"/>
      <c r="H384"/>
      <c r="I384"/>
    </row>
    <row r="385" spans="1:9">
      <c r="A385" s="4">
        <v>43363</v>
      </c>
      <c r="B385" s="187">
        <v>1469216</v>
      </c>
      <c r="C385" s="187">
        <v>140.051726750662</v>
      </c>
      <c r="D385" s="187"/>
      <c r="E385" s="187"/>
      <c r="G385"/>
      <c r="H385"/>
      <c r="I385"/>
    </row>
    <row r="386" spans="1:9">
      <c r="A386" s="4">
        <v>43371</v>
      </c>
      <c r="B386" s="187">
        <v>1516368</v>
      </c>
      <c r="C386" s="187">
        <v>141.49001000000001</v>
      </c>
      <c r="D386" s="187"/>
      <c r="E386" s="187"/>
      <c r="G386"/>
      <c r="H386"/>
      <c r="I386"/>
    </row>
    <row r="387" spans="1:9">
      <c r="A387" s="4">
        <v>43377</v>
      </c>
      <c r="B387" s="187">
        <v>1507112</v>
      </c>
      <c r="C387" s="187">
        <v>144.30000000000001</v>
      </c>
      <c r="D387" s="187"/>
      <c r="E387" s="187"/>
      <c r="G387"/>
      <c r="H387"/>
      <c r="I387"/>
    </row>
    <row r="388" spans="1:9">
      <c r="A388" s="4">
        <v>43385</v>
      </c>
      <c r="B388" s="187">
        <v>1542963</v>
      </c>
      <c r="C388" s="187">
        <v>144.69999999999999</v>
      </c>
      <c r="D388" s="187"/>
      <c r="E388" s="187"/>
      <c r="G388"/>
      <c r="H388"/>
      <c r="I388"/>
    </row>
    <row r="389" spans="1:9">
      <c r="A389" s="4">
        <v>43392</v>
      </c>
      <c r="B389" s="187">
        <v>1584394</v>
      </c>
      <c r="C389" s="187">
        <v>160.28</v>
      </c>
      <c r="D389" s="187"/>
      <c r="E389" s="187"/>
      <c r="G389"/>
      <c r="H389"/>
      <c r="I389"/>
    </row>
    <row r="390" spans="1:9">
      <c r="A390" s="4">
        <v>43399</v>
      </c>
      <c r="B390" s="187">
        <v>1606020</v>
      </c>
      <c r="C390" s="187">
        <v>169.83</v>
      </c>
      <c r="D390" s="187"/>
      <c r="E390" s="187"/>
      <c r="G390"/>
      <c r="H390"/>
      <c r="I390"/>
    </row>
    <row r="391" spans="1:9">
      <c r="A391" s="4">
        <v>43406</v>
      </c>
      <c r="B391" s="187">
        <v>1644191</v>
      </c>
      <c r="C391" s="187">
        <v>180.22</v>
      </c>
      <c r="D391" s="187"/>
      <c r="E391" s="187"/>
      <c r="G391"/>
      <c r="H391"/>
      <c r="I391"/>
    </row>
    <row r="392" spans="1:9">
      <c r="A392" s="4">
        <v>43409</v>
      </c>
      <c r="B392" s="187">
        <v>1674186</v>
      </c>
      <c r="C392" s="187">
        <v>180.2</v>
      </c>
      <c r="D392" s="187"/>
      <c r="E392" s="187"/>
      <c r="G392"/>
      <c r="H392"/>
      <c r="I392"/>
    </row>
    <row r="393" spans="1:9">
      <c r="A393" s="4">
        <v>43416</v>
      </c>
      <c r="B393" s="187">
        <v>1657318</v>
      </c>
      <c r="C393" s="187">
        <v>181.3</v>
      </c>
      <c r="D393" s="187"/>
      <c r="E393" s="187"/>
      <c r="G393"/>
      <c r="H393"/>
      <c r="I393"/>
    </row>
    <row r="394" spans="1:9">
      <c r="A394" s="4">
        <v>43423</v>
      </c>
      <c r="B394" s="187">
        <v>1677677</v>
      </c>
      <c r="C394" s="187">
        <v>181.5</v>
      </c>
      <c r="D394" s="187"/>
      <c r="E394" s="187"/>
      <c r="G394"/>
      <c r="H394"/>
      <c r="I394"/>
    </row>
    <row r="395" spans="1:9">
      <c r="A395" s="4">
        <v>43430</v>
      </c>
      <c r="B395" s="187">
        <v>1683698</v>
      </c>
      <c r="C395" s="187">
        <v>181.8</v>
      </c>
      <c r="D395" s="187"/>
      <c r="E395" s="187"/>
      <c r="G395"/>
      <c r="H395"/>
      <c r="I395"/>
    </row>
    <row r="396" spans="1:9">
      <c r="A396" s="4">
        <v>43434</v>
      </c>
      <c r="B396" s="187">
        <v>1701672</v>
      </c>
      <c r="C396" s="187">
        <v>181.58</v>
      </c>
      <c r="D396" s="187"/>
      <c r="E396" s="187"/>
      <c r="G396"/>
      <c r="H396"/>
      <c r="I396"/>
    </row>
    <row r="397" spans="1:9">
      <c r="A397" s="4">
        <v>43444</v>
      </c>
      <c r="B397" s="187">
        <v>1699540</v>
      </c>
      <c r="C397" s="187">
        <v>183.6</v>
      </c>
      <c r="D397" s="187"/>
      <c r="E397" s="187"/>
      <c r="G397"/>
      <c r="H397"/>
      <c r="I397"/>
    </row>
    <row r="398" spans="1:9">
      <c r="A398" s="4">
        <v>43451</v>
      </c>
      <c r="B398" s="187">
        <v>1676971</v>
      </c>
      <c r="C398" s="187">
        <v>185.4</v>
      </c>
      <c r="D398" s="187"/>
      <c r="E398" s="187"/>
      <c r="G398"/>
      <c r="H398"/>
      <c r="I398"/>
    </row>
    <row r="399" spans="1:9">
      <c r="A399" s="4">
        <v>43458</v>
      </c>
      <c r="B399" s="187">
        <v>1690730</v>
      </c>
      <c r="C399" s="187">
        <v>189.2</v>
      </c>
      <c r="D399" s="187"/>
      <c r="E399" s="187"/>
      <c r="G399"/>
      <c r="H399"/>
      <c r="I399"/>
    </row>
    <row r="400" spans="1:9">
      <c r="A400" s="4">
        <v>43467</v>
      </c>
      <c r="B400" s="187">
        <v>1680242</v>
      </c>
      <c r="C400" s="187">
        <v>188.2</v>
      </c>
      <c r="D400" s="187"/>
      <c r="E400" s="187"/>
      <c r="G400"/>
      <c r="H400"/>
      <c r="I400"/>
    </row>
    <row r="401" spans="1:9">
      <c r="A401" s="4">
        <v>43479</v>
      </c>
      <c r="B401" s="187">
        <v>1661415</v>
      </c>
      <c r="C401" s="187">
        <v>188.8</v>
      </c>
      <c r="D401" s="187"/>
      <c r="E401" s="187"/>
      <c r="G401"/>
      <c r="H401"/>
      <c r="I401"/>
    </row>
    <row r="402" spans="1:9">
      <c r="A402" s="4">
        <v>43486</v>
      </c>
      <c r="B402" s="187">
        <v>1708751</v>
      </c>
      <c r="C402" s="187">
        <v>191.1</v>
      </c>
      <c r="D402" s="187"/>
      <c r="E402" s="187"/>
      <c r="G402"/>
      <c r="H402"/>
      <c r="I402"/>
    </row>
    <row r="403" spans="1:9">
      <c r="A403" s="4">
        <v>43490</v>
      </c>
      <c r="B403" s="187">
        <v>1734244</v>
      </c>
      <c r="C403" s="187">
        <v>191.77</v>
      </c>
      <c r="D403" s="187"/>
      <c r="E403" s="187"/>
      <c r="G403"/>
      <c r="H403"/>
      <c r="I403"/>
    </row>
    <row r="404" spans="1:9">
      <c r="A404" s="4">
        <v>43500</v>
      </c>
      <c r="B404" s="187">
        <v>1745922</v>
      </c>
      <c r="C404" s="187">
        <v>193.52666666666701</v>
      </c>
      <c r="D404" s="187"/>
      <c r="E404" s="187"/>
      <c r="G404"/>
      <c r="H404"/>
      <c r="I404"/>
    </row>
    <row r="405" spans="1:9">
      <c r="A405" s="4">
        <v>43521</v>
      </c>
      <c r="B405" s="187">
        <v>1754678</v>
      </c>
      <c r="C405" s="187">
        <v>195.011666666667</v>
      </c>
      <c r="D405" s="187"/>
      <c r="E405" s="187"/>
      <c r="G405"/>
      <c r="H405"/>
      <c r="I405"/>
    </row>
    <row r="406" spans="1:9">
      <c r="A406" s="4">
        <v>43528</v>
      </c>
      <c r="B406" s="187">
        <v>1696689</v>
      </c>
      <c r="C406" s="187">
        <v>196.49666666666701</v>
      </c>
      <c r="D406" s="187"/>
      <c r="E406" s="187"/>
      <c r="G406"/>
      <c r="H406"/>
      <c r="I406"/>
    </row>
    <row r="407" spans="1:9">
      <c r="A407" s="4">
        <v>43542</v>
      </c>
      <c r="B407" s="187">
        <v>1725954</v>
      </c>
      <c r="C407" s="187">
        <v>189.53</v>
      </c>
      <c r="D407" s="187"/>
      <c r="E407" s="187"/>
      <c r="G407"/>
      <c r="H407"/>
      <c r="I407"/>
    </row>
    <row r="408" spans="1:9">
      <c r="A408" s="4">
        <v>43549</v>
      </c>
      <c r="B408" s="187">
        <v>1721110</v>
      </c>
      <c r="C408" s="187">
        <v>170.65</v>
      </c>
      <c r="D408" s="187"/>
      <c r="E408" s="187"/>
      <c r="G408"/>
      <c r="H408"/>
      <c r="I408"/>
    </row>
    <row r="409" spans="1:9">
      <c r="A409" s="4">
        <v>43556</v>
      </c>
      <c r="B409" s="187">
        <v>1655060</v>
      </c>
      <c r="C409" s="187">
        <v>166.76</v>
      </c>
      <c r="D409" s="187"/>
      <c r="E409" s="187"/>
      <c r="G409"/>
      <c r="H409"/>
      <c r="I409"/>
    </row>
    <row r="410" spans="1:9">
      <c r="A410" s="4">
        <v>43567</v>
      </c>
      <c r="B410" s="187">
        <v>1666805</v>
      </c>
      <c r="C410" s="187">
        <v>164.49001000000001</v>
      </c>
      <c r="D410" s="187"/>
      <c r="E410" s="187"/>
      <c r="G410"/>
      <c r="H410"/>
      <c r="I410"/>
    </row>
    <row r="411" spans="1:9">
      <c r="A411" s="4">
        <v>43573</v>
      </c>
      <c r="B411" s="187">
        <v>1652687</v>
      </c>
      <c r="C411" s="187">
        <v>161.140013333333</v>
      </c>
      <c r="D411" s="187"/>
      <c r="E411" s="187"/>
      <c r="G411"/>
      <c r="H411"/>
      <c r="I411"/>
    </row>
    <row r="412" spans="1:9">
      <c r="A412" s="4">
        <v>43585</v>
      </c>
      <c r="B412" s="187">
        <v>1618460</v>
      </c>
      <c r="C412" s="187">
        <v>158.06001833333301</v>
      </c>
      <c r="D412" s="187"/>
      <c r="E412" s="187"/>
      <c r="G412"/>
      <c r="H412"/>
      <c r="I412"/>
    </row>
    <row r="413" spans="1:9">
      <c r="A413" s="95">
        <v>43595</v>
      </c>
      <c r="B413" s="186">
        <v>1597452</v>
      </c>
      <c r="C413" s="186">
        <v>150.16999999999999</v>
      </c>
      <c r="D413" s="186"/>
      <c r="E413" s="186"/>
      <c r="G413"/>
      <c r="H413"/>
      <c r="I413"/>
    </row>
    <row r="414" spans="1:9">
      <c r="A414" s="4">
        <v>43602</v>
      </c>
      <c r="B414" s="187">
        <v>1641680</v>
      </c>
      <c r="C414" s="187">
        <v>156.34</v>
      </c>
      <c r="D414" s="187"/>
      <c r="E414" s="187"/>
      <c r="G414"/>
      <c r="H414"/>
      <c r="I414"/>
    </row>
    <row r="415" spans="1:9">
      <c r="A415" s="4">
        <v>43609</v>
      </c>
      <c r="B415" s="187">
        <v>1647583</v>
      </c>
      <c r="C415" s="187">
        <v>159.06</v>
      </c>
      <c r="D415" s="187"/>
      <c r="E415" s="187"/>
      <c r="G415"/>
      <c r="H415"/>
      <c r="I415"/>
    </row>
    <row r="416" spans="1:9">
      <c r="A416" s="4">
        <v>43616</v>
      </c>
      <c r="B416" s="187">
        <v>1692857</v>
      </c>
      <c r="C416" s="187">
        <v>166.44</v>
      </c>
      <c r="D416" s="187"/>
      <c r="E416" s="187"/>
      <c r="G416"/>
      <c r="H416"/>
      <c r="I416"/>
    </row>
    <row r="417" spans="1:9">
      <c r="A417" s="4">
        <v>43622</v>
      </c>
      <c r="B417" s="187">
        <v>1692373</v>
      </c>
      <c r="C417" s="187">
        <v>170.713333333333</v>
      </c>
      <c r="D417" s="187"/>
      <c r="E417" s="187"/>
      <c r="G417"/>
      <c r="H417"/>
      <c r="I417"/>
    </row>
    <row r="418" spans="1:9">
      <c r="A418" s="4">
        <v>43629</v>
      </c>
      <c r="B418" s="187">
        <v>1678352</v>
      </c>
      <c r="C418" s="187">
        <v>175.76333333333301</v>
      </c>
      <c r="D418" s="187"/>
      <c r="E418" s="187"/>
      <c r="G418"/>
      <c r="H418"/>
      <c r="I418"/>
    </row>
    <row r="419" spans="1:9">
      <c r="A419" s="4">
        <v>43636</v>
      </c>
      <c r="B419" s="187">
        <v>1713910</v>
      </c>
      <c r="C419" s="187">
        <v>180.81333333333299</v>
      </c>
      <c r="D419" s="187"/>
      <c r="E419" s="187"/>
      <c r="G419"/>
      <c r="H419"/>
      <c r="I419"/>
    </row>
    <row r="420" spans="1:9">
      <c r="A420" s="4">
        <v>43643</v>
      </c>
      <c r="B420" s="187">
        <v>1716371</v>
      </c>
      <c r="C420" s="187">
        <v>185.863333333333</v>
      </c>
      <c r="D420" s="187"/>
      <c r="E420" s="187"/>
      <c r="G420"/>
      <c r="H420"/>
      <c r="I420"/>
    </row>
    <row r="421" spans="1:9">
      <c r="A421" s="4">
        <v>43647</v>
      </c>
      <c r="B421" s="187">
        <v>1714941</v>
      </c>
      <c r="C421" s="187">
        <v>190.91333333333299</v>
      </c>
      <c r="D421" s="187"/>
      <c r="E421" s="187"/>
      <c r="G421"/>
      <c r="H421"/>
      <c r="I421"/>
    </row>
    <row r="422" spans="1:9">
      <c r="A422" s="4">
        <v>43650</v>
      </c>
      <c r="B422" s="187">
        <v>1759163</v>
      </c>
      <c r="C422" s="187">
        <v>186.73</v>
      </c>
      <c r="D422" s="187"/>
      <c r="E422" s="187"/>
      <c r="G422"/>
      <c r="H422"/>
      <c r="I422"/>
    </row>
    <row r="423" spans="1:9">
      <c r="A423" s="4">
        <v>43658</v>
      </c>
      <c r="B423" s="187">
        <v>1754408</v>
      </c>
      <c r="C423" s="187">
        <v>185.02</v>
      </c>
      <c r="D423" s="187"/>
      <c r="E423" s="187"/>
      <c r="G423"/>
      <c r="H423"/>
      <c r="I423"/>
    </row>
    <row r="424" spans="1:9">
      <c r="A424" s="4">
        <v>43665</v>
      </c>
      <c r="B424" s="187">
        <v>1762843</v>
      </c>
      <c r="C424" s="187">
        <v>188.96001000000001</v>
      </c>
      <c r="D424" s="187"/>
      <c r="E424" s="187"/>
      <c r="G424"/>
      <c r="H424"/>
      <c r="I424"/>
    </row>
    <row r="425" spans="1:9">
      <c r="A425" s="4">
        <v>43671</v>
      </c>
      <c r="B425" s="187">
        <v>1774487</v>
      </c>
      <c r="C425" s="187">
        <v>187.587341333334</v>
      </c>
      <c r="D425" s="187"/>
      <c r="E425" s="187"/>
      <c r="G425"/>
      <c r="H425"/>
      <c r="I425"/>
    </row>
    <row r="426" spans="1:9">
      <c r="A426" s="4">
        <v>43678</v>
      </c>
      <c r="B426" s="187">
        <v>1803105</v>
      </c>
      <c r="C426" s="187">
        <v>187.61734333333399</v>
      </c>
      <c r="D426" s="187"/>
      <c r="E426" s="187"/>
      <c r="G426"/>
      <c r="H426"/>
      <c r="I426"/>
    </row>
    <row r="427" spans="1:9">
      <c r="A427" s="4">
        <v>43678</v>
      </c>
      <c r="B427" s="187">
        <v>1803105</v>
      </c>
      <c r="C427" s="187">
        <v>187.64734533333399</v>
      </c>
      <c r="D427" s="187"/>
      <c r="E427" s="187"/>
      <c r="G427"/>
      <c r="H427"/>
      <c r="I427"/>
    </row>
    <row r="428" spans="1:9">
      <c r="A428" s="4">
        <v>43685</v>
      </c>
      <c r="B428" s="187">
        <v>1793573</v>
      </c>
      <c r="C428" s="187">
        <v>187.67734733333401</v>
      </c>
      <c r="D428" s="187"/>
      <c r="E428" s="187"/>
      <c r="G428"/>
      <c r="H428"/>
      <c r="I428"/>
    </row>
    <row r="429" spans="1:9">
      <c r="A429" s="4">
        <v>43692</v>
      </c>
      <c r="B429" s="187">
        <v>1736762</v>
      </c>
      <c r="C429" s="187">
        <v>183.24</v>
      </c>
      <c r="D429" s="187"/>
      <c r="E429" s="187"/>
      <c r="G429"/>
      <c r="H429"/>
      <c r="I429"/>
    </row>
    <row r="430" spans="1:9">
      <c r="A430" s="4">
        <v>43699</v>
      </c>
      <c r="B430" s="187">
        <v>1730742</v>
      </c>
      <c r="C430" s="187">
        <v>177.77</v>
      </c>
      <c r="D430" s="187"/>
      <c r="E430" s="187"/>
      <c r="G430"/>
      <c r="H430"/>
      <c r="I430"/>
    </row>
    <row r="431" spans="1:9">
      <c r="A431" s="4">
        <v>43707</v>
      </c>
      <c r="B431" s="187">
        <v>1738451</v>
      </c>
      <c r="C431" s="187">
        <v>172.67</v>
      </c>
      <c r="D431" s="187"/>
      <c r="E431" s="187"/>
      <c r="G431"/>
      <c r="H431"/>
      <c r="I431"/>
    </row>
    <row r="432" spans="1:9">
      <c r="A432" s="4">
        <v>43713</v>
      </c>
      <c r="B432" s="187">
        <v>1770154</v>
      </c>
      <c r="C432" s="187">
        <v>179.99</v>
      </c>
      <c r="D432" s="187"/>
      <c r="E432" s="187"/>
      <c r="G432"/>
      <c r="H432"/>
      <c r="I432"/>
    </row>
    <row r="433" spans="1:9">
      <c r="A433" s="4">
        <v>43720</v>
      </c>
      <c r="B433" s="187">
        <v>1729251</v>
      </c>
      <c r="C433" s="187">
        <v>187.31</v>
      </c>
      <c r="D433" s="187"/>
      <c r="E433" s="187"/>
      <c r="G433"/>
      <c r="H433"/>
      <c r="I433"/>
    </row>
    <row r="434" spans="1:9">
      <c r="A434" s="4">
        <v>43727</v>
      </c>
      <c r="B434" s="187">
        <v>1742786</v>
      </c>
      <c r="C434" s="187">
        <v>194.63</v>
      </c>
      <c r="D434" s="187"/>
      <c r="E434" s="187"/>
      <c r="G434"/>
      <c r="H434"/>
      <c r="I434"/>
    </row>
    <row r="435" spans="1:9">
      <c r="A435" s="4">
        <v>43734</v>
      </c>
      <c r="B435" s="187">
        <v>1758772</v>
      </c>
      <c r="C435" s="187">
        <v>201.95</v>
      </c>
      <c r="D435" s="187"/>
      <c r="E435" s="187"/>
      <c r="G435"/>
      <c r="H435"/>
      <c r="I435"/>
    </row>
    <row r="436" spans="1:9">
      <c r="A436" s="4">
        <v>43741</v>
      </c>
      <c r="B436" s="187">
        <v>1748193</v>
      </c>
      <c r="C436" s="187">
        <v>209.27</v>
      </c>
      <c r="D436" s="187"/>
      <c r="E436" s="187"/>
      <c r="G436"/>
      <c r="H436"/>
      <c r="I436"/>
    </row>
    <row r="437" spans="1:9">
      <c r="A437" s="4">
        <v>43748</v>
      </c>
      <c r="B437" s="187">
        <v>1734234</v>
      </c>
      <c r="C437" s="187">
        <v>216.59</v>
      </c>
      <c r="D437" s="187"/>
      <c r="E437" s="187"/>
      <c r="G437"/>
      <c r="H437"/>
      <c r="I437"/>
    </row>
    <row r="438" spans="1:9">
      <c r="A438" s="4">
        <v>43755</v>
      </c>
      <c r="B438" s="187">
        <v>1718449</v>
      </c>
      <c r="C438" s="187">
        <v>221.91</v>
      </c>
      <c r="D438" s="187"/>
      <c r="E438" s="187"/>
      <c r="G438"/>
      <c r="H438"/>
      <c r="I438"/>
    </row>
    <row r="439" spans="1:9">
      <c r="A439" s="4">
        <v>43762</v>
      </c>
      <c r="B439" s="187">
        <v>1756422</v>
      </c>
      <c r="C439" s="187">
        <v>213.23</v>
      </c>
      <c r="D439" s="187"/>
      <c r="E439" s="187"/>
      <c r="G439"/>
      <c r="H439"/>
      <c r="I439"/>
    </row>
    <row r="440" spans="1:9">
      <c r="A440" s="4">
        <v>43769</v>
      </c>
      <c r="B440" s="187">
        <v>1755391</v>
      </c>
      <c r="C440" s="187">
        <v>218.55</v>
      </c>
      <c r="D440" s="187"/>
      <c r="E440" s="187"/>
      <c r="G440"/>
      <c r="H440"/>
      <c r="I440"/>
    </row>
    <row r="441" spans="1:9">
      <c r="A441" s="4">
        <v>43777</v>
      </c>
      <c r="B441" s="187">
        <v>1764944</v>
      </c>
      <c r="C441" s="187">
        <v>214.58</v>
      </c>
      <c r="D441" s="187"/>
      <c r="E441" s="187"/>
      <c r="G441"/>
      <c r="H441"/>
      <c r="I441"/>
    </row>
    <row r="442" spans="1:9">
      <c r="A442" s="4">
        <v>43784</v>
      </c>
      <c r="B442" s="187">
        <v>1775409</v>
      </c>
      <c r="C442" s="187">
        <v>213.17999</v>
      </c>
      <c r="D442" s="187"/>
      <c r="E442" s="187"/>
      <c r="G442"/>
      <c r="H442"/>
      <c r="I442"/>
    </row>
    <row r="443" spans="1:9">
      <c r="A443" s="4">
        <v>43791</v>
      </c>
      <c r="B443" s="187">
        <v>1772048</v>
      </c>
      <c r="C443" s="187">
        <v>214.24001000000001</v>
      </c>
      <c r="D443" s="187"/>
      <c r="E443" s="187"/>
      <c r="G443"/>
      <c r="H443"/>
      <c r="I443"/>
    </row>
    <row r="444" spans="1:9">
      <c r="A444" s="4">
        <v>43798</v>
      </c>
      <c r="B444" s="187">
        <v>1775975</v>
      </c>
      <c r="C444" s="187">
        <v>211.67999</v>
      </c>
      <c r="D444" s="187"/>
      <c r="E444" s="187"/>
      <c r="G444"/>
      <c r="H444"/>
      <c r="I444"/>
    </row>
    <row r="445" spans="1:9">
      <c r="A445" s="4">
        <v>43805</v>
      </c>
      <c r="B445" s="187">
        <v>1764332</v>
      </c>
      <c r="C445" s="187">
        <v>209.56</v>
      </c>
      <c r="D445" s="187"/>
      <c r="E445" s="187"/>
      <c r="G445"/>
      <c r="H445"/>
      <c r="I445"/>
    </row>
    <row r="446" spans="1:9">
      <c r="A446" s="4">
        <v>43812</v>
      </c>
      <c r="B446" s="187">
        <v>1777423</v>
      </c>
      <c r="C446" s="187">
        <v>216.38</v>
      </c>
      <c r="D446" s="187"/>
      <c r="E446" s="187"/>
      <c r="G446"/>
      <c r="H446"/>
      <c r="I446"/>
    </row>
    <row r="447" spans="1:9">
      <c r="A447" s="4">
        <v>43819</v>
      </c>
      <c r="B447" s="187">
        <v>1783676</v>
      </c>
      <c r="C447" s="187">
        <v>223.53</v>
      </c>
      <c r="D447" s="187"/>
      <c r="E447" s="187"/>
      <c r="G447"/>
      <c r="H447"/>
      <c r="I447"/>
    </row>
    <row r="448" spans="1:9">
      <c r="A448" s="4">
        <v>43826</v>
      </c>
      <c r="B448" s="187">
        <v>1803960</v>
      </c>
      <c r="C448" s="187">
        <v>228.45</v>
      </c>
      <c r="D448" s="187"/>
      <c r="E448" s="187"/>
      <c r="G448"/>
      <c r="H448"/>
      <c r="I448"/>
    </row>
    <row r="449" spans="1:9">
      <c r="A449" s="4">
        <v>43830</v>
      </c>
      <c r="B449" s="187">
        <v>1790865</v>
      </c>
      <c r="C449" s="187">
        <v>230.86</v>
      </c>
      <c r="D449" s="187"/>
      <c r="E449" s="187"/>
      <c r="G449"/>
      <c r="H449"/>
      <c r="I449"/>
    </row>
    <row r="450" spans="1:9">
      <c r="A450" s="4">
        <v>43840</v>
      </c>
      <c r="B450" s="187">
        <v>1834829</v>
      </c>
      <c r="C450" s="187">
        <v>233.74001000000001</v>
      </c>
      <c r="D450" s="187"/>
      <c r="E450" s="187"/>
      <c r="G450"/>
      <c r="H450"/>
      <c r="I450"/>
    </row>
    <row r="451" spans="1:9">
      <c r="A451" s="4">
        <v>43846</v>
      </c>
      <c r="B451" s="187">
        <v>1838889</v>
      </c>
      <c r="C451" s="187">
        <v>233.77</v>
      </c>
      <c r="D451" s="187"/>
      <c r="E451" s="187"/>
      <c r="G451"/>
      <c r="H451"/>
      <c r="I451"/>
    </row>
    <row r="452" spans="1:9">
      <c r="A452" s="4">
        <v>43854</v>
      </c>
      <c r="B452" s="187">
        <v>1848851</v>
      </c>
      <c r="C452" s="187">
        <v>233.8</v>
      </c>
      <c r="D452" s="187"/>
      <c r="E452" s="187"/>
      <c r="G452"/>
      <c r="H452"/>
      <c r="I452"/>
    </row>
    <row r="453" spans="1:9">
      <c r="A453" s="4">
        <v>43868</v>
      </c>
      <c r="B453" s="187">
        <v>1842492</v>
      </c>
      <c r="C453" s="187">
        <v>232.12</v>
      </c>
      <c r="D453" s="187"/>
      <c r="E453" s="187"/>
      <c r="G453"/>
      <c r="H453"/>
      <c r="I453"/>
    </row>
    <row r="454" spans="1:9">
      <c r="A454" s="4">
        <v>43875</v>
      </c>
      <c r="B454" s="187">
        <v>1860980</v>
      </c>
      <c r="C454" s="187">
        <v>229.62</v>
      </c>
      <c r="D454" s="187"/>
      <c r="E454" s="187"/>
      <c r="G454"/>
      <c r="H454"/>
      <c r="I454"/>
    </row>
    <row r="455" spans="1:9">
      <c r="A455" s="4">
        <v>43903</v>
      </c>
      <c r="B455" s="187">
        <v>1538253</v>
      </c>
      <c r="C455" s="187">
        <v>204.27</v>
      </c>
      <c r="D455" s="187"/>
      <c r="E455" s="187"/>
      <c r="G455"/>
      <c r="H455"/>
      <c r="I455"/>
    </row>
    <row r="456" spans="1:9">
      <c r="A456" s="4">
        <v>43910</v>
      </c>
      <c r="B456" s="187">
        <v>1542782</v>
      </c>
      <c r="C456" s="187">
        <v>185.00998999999999</v>
      </c>
      <c r="D456" s="187"/>
      <c r="E456" s="187"/>
      <c r="G456"/>
      <c r="H456"/>
      <c r="I456"/>
    </row>
    <row r="457" spans="1:9">
      <c r="A457" s="4">
        <v>43916</v>
      </c>
      <c r="B457" s="187">
        <v>1547610</v>
      </c>
      <c r="C457" s="187">
        <v>188.58</v>
      </c>
      <c r="D457" s="187"/>
      <c r="E457" s="187"/>
      <c r="G457"/>
      <c r="H457"/>
      <c r="I457"/>
    </row>
    <row r="458" spans="1:9">
      <c r="A458" s="4">
        <v>43924</v>
      </c>
      <c r="B458" s="187">
        <v>1545626</v>
      </c>
      <c r="C458" s="187">
        <v>172.28</v>
      </c>
      <c r="D458" s="187"/>
      <c r="E458" s="187"/>
      <c r="G458"/>
      <c r="H458"/>
      <c r="I458"/>
    </row>
    <row r="459" spans="1:9">
      <c r="A459" s="4">
        <v>43930</v>
      </c>
      <c r="B459" s="187">
        <v>1574865</v>
      </c>
      <c r="C459" s="187">
        <v>185.46</v>
      </c>
      <c r="D459" s="187"/>
      <c r="E459" s="187"/>
      <c r="G459"/>
      <c r="H459"/>
      <c r="I459"/>
    </row>
    <row r="460" spans="1:9">
      <c r="A460" s="4">
        <v>43938</v>
      </c>
      <c r="B460" s="187">
        <v>1567022</v>
      </c>
      <c r="C460" s="187">
        <v>182.42</v>
      </c>
      <c r="D460" s="187"/>
      <c r="E460" s="187"/>
      <c r="G460"/>
      <c r="H460"/>
      <c r="I460"/>
    </row>
    <row r="461" spans="1:9">
      <c r="A461" s="4">
        <v>43945</v>
      </c>
      <c r="B461" s="187">
        <v>1582508</v>
      </c>
      <c r="C461" s="187">
        <v>182.87</v>
      </c>
      <c r="D461" s="187"/>
      <c r="E461" s="187"/>
      <c r="G461"/>
      <c r="H461"/>
      <c r="I461"/>
    </row>
    <row r="462" spans="1:9">
      <c r="A462" s="4">
        <v>43952</v>
      </c>
      <c r="B462" s="187">
        <v>1596350</v>
      </c>
      <c r="C462" s="187">
        <v>191.7</v>
      </c>
      <c r="D462" s="187"/>
      <c r="E462" s="187"/>
      <c r="G462"/>
      <c r="H462"/>
      <c r="I462"/>
    </row>
    <row r="463" spans="1:9">
      <c r="A463" s="95">
        <v>43959</v>
      </c>
      <c r="B463" s="186">
        <v>1606474</v>
      </c>
      <c r="C463" s="186">
        <v>193.63</v>
      </c>
      <c r="D463" s="186"/>
      <c r="E463" s="186"/>
      <c r="G463"/>
      <c r="H463"/>
      <c r="I463"/>
    </row>
    <row r="464" spans="1:9">
      <c r="A464" s="4">
        <v>43966</v>
      </c>
      <c r="B464" s="187">
        <v>1595623</v>
      </c>
      <c r="C464" s="187">
        <v>194.5</v>
      </c>
      <c r="D464" s="187"/>
      <c r="E464" s="187"/>
      <c r="G464"/>
      <c r="H464"/>
      <c r="I464"/>
    </row>
    <row r="465" spans="1:9">
      <c r="A465" s="4">
        <v>43973</v>
      </c>
      <c r="B465" s="187">
        <v>1634699</v>
      </c>
      <c r="C465" s="187">
        <v>205.67</v>
      </c>
      <c r="D465" s="187"/>
      <c r="E465" s="187"/>
      <c r="G465"/>
      <c r="H465"/>
      <c r="I465"/>
    </row>
    <row r="466" spans="1:9">
      <c r="A466" s="4">
        <v>43980</v>
      </c>
      <c r="B466" s="187">
        <v>1658568</v>
      </c>
      <c r="C466" s="187">
        <v>210.87</v>
      </c>
      <c r="D466" s="187"/>
      <c r="E466" s="187"/>
      <c r="G466"/>
      <c r="H466"/>
      <c r="I466"/>
    </row>
    <row r="467" spans="1:9">
      <c r="A467" s="4">
        <v>43987</v>
      </c>
      <c r="B467" s="187">
        <v>1652167</v>
      </c>
      <c r="C467" s="187">
        <v>223.06</v>
      </c>
      <c r="D467" s="187"/>
      <c r="E467" s="187"/>
      <c r="G467"/>
      <c r="H467"/>
      <c r="I467"/>
    </row>
    <row r="468" spans="1:9">
      <c r="A468" s="4">
        <v>43994</v>
      </c>
      <c r="B468" s="187">
        <v>1627328</v>
      </c>
      <c r="C468" s="187">
        <v>215.06</v>
      </c>
      <c r="D468" s="187"/>
      <c r="E468" s="187"/>
      <c r="G468"/>
      <c r="H468"/>
      <c r="I468"/>
    </row>
    <row r="469" spans="1:9">
      <c r="A469" s="4">
        <v>44001</v>
      </c>
      <c r="B469" s="187">
        <v>1660526</v>
      </c>
      <c r="C469" s="187">
        <v>216.35001</v>
      </c>
      <c r="D469" s="187"/>
      <c r="E469" s="187"/>
      <c r="G469"/>
      <c r="H469"/>
      <c r="I469"/>
    </row>
    <row r="470" spans="1:9">
      <c r="A470" s="4">
        <v>44008</v>
      </c>
      <c r="B470" s="187">
        <v>1657768</v>
      </c>
      <c r="C470" s="187">
        <v>212.87</v>
      </c>
      <c r="D470" s="187"/>
      <c r="E470" s="187"/>
      <c r="G470"/>
      <c r="H470"/>
      <c r="I470"/>
    </row>
    <row r="471" spans="1:9">
      <c r="A471" s="4">
        <v>44015</v>
      </c>
      <c r="B471" s="187">
        <v>1664978</v>
      </c>
      <c r="C471" s="187">
        <v>217.02</v>
      </c>
      <c r="D471" s="187"/>
      <c r="E471" s="187"/>
      <c r="G471"/>
      <c r="H471"/>
      <c r="I471"/>
    </row>
    <row r="472" spans="1:9">
      <c r="A472" s="4">
        <v>44022</v>
      </c>
      <c r="B472" s="187">
        <v>1668704</v>
      </c>
      <c r="C472" s="187">
        <v>216.14999</v>
      </c>
      <c r="D472" s="187"/>
      <c r="E472" s="187"/>
      <c r="G472"/>
      <c r="H472"/>
      <c r="I472"/>
    </row>
    <row r="473" spans="1:9">
      <c r="A473" s="4">
        <v>44029</v>
      </c>
      <c r="B473" s="187">
        <v>1651956</v>
      </c>
      <c r="C473" s="187">
        <v>213.64</v>
      </c>
      <c r="D473" s="187"/>
      <c r="E473" s="187"/>
      <c r="G473"/>
      <c r="H473"/>
      <c r="I473"/>
    </row>
    <row r="474" spans="1:9">
      <c r="A474" s="4">
        <v>44036</v>
      </c>
      <c r="B474" s="187">
        <v>1657155</v>
      </c>
      <c r="C474" s="187">
        <v>216.62</v>
      </c>
      <c r="D474" s="187"/>
      <c r="E474" s="187"/>
      <c r="G474"/>
      <c r="H474"/>
      <c r="I474"/>
    </row>
    <row r="475" spans="1:9">
      <c r="A475" s="4">
        <v>44043</v>
      </c>
      <c r="B475" s="187">
        <v>1634726</v>
      </c>
      <c r="C475" s="187">
        <v>211.64</v>
      </c>
      <c r="D475" s="187"/>
      <c r="E475" s="187"/>
      <c r="G475"/>
      <c r="H475"/>
      <c r="I475"/>
    </row>
    <row r="476" spans="1:9">
      <c r="A476" s="4">
        <v>44050</v>
      </c>
      <c r="B476" s="187">
        <v>1649661</v>
      </c>
      <c r="C476" s="187">
        <v>210.77</v>
      </c>
      <c r="D476" s="187"/>
      <c r="E476" s="187"/>
      <c r="G476"/>
      <c r="H476"/>
      <c r="I476"/>
    </row>
    <row r="477" spans="1:9">
      <c r="A477" s="4">
        <v>44057</v>
      </c>
      <c r="B477" s="187">
        <v>1649661</v>
      </c>
      <c r="C477" s="187">
        <v>214.67999</v>
      </c>
      <c r="D477" s="187"/>
      <c r="E477" s="187"/>
      <c r="G477"/>
      <c r="H477"/>
      <c r="I477"/>
    </row>
    <row r="478" spans="1:9">
      <c r="A478" s="4">
        <v>44064</v>
      </c>
      <c r="B478" s="187">
        <v>1649661</v>
      </c>
      <c r="C478" s="187">
        <v>212.49001000000001</v>
      </c>
      <c r="D478" s="187"/>
      <c r="E478" s="187"/>
      <c r="G478"/>
      <c r="H478"/>
      <c r="I478"/>
    </row>
    <row r="479" spans="1:9">
      <c r="A479" s="4">
        <v>44071</v>
      </c>
      <c r="B479" s="187">
        <v>1646482</v>
      </c>
      <c r="C479" s="187">
        <v>213.44</v>
      </c>
      <c r="D479" s="187"/>
      <c r="E479" s="187"/>
      <c r="G479"/>
      <c r="H479"/>
      <c r="I479"/>
    </row>
    <row r="480" spans="1:9">
      <c r="A480" s="4">
        <v>44078</v>
      </c>
      <c r="B480" s="187">
        <v>1641340</v>
      </c>
      <c r="C480" s="187">
        <v>212.7</v>
      </c>
      <c r="D480" s="187"/>
      <c r="E480" s="187"/>
      <c r="G480"/>
      <c r="H480"/>
      <c r="I480"/>
    </row>
    <row r="481" spans="1:9">
      <c r="A481" s="4">
        <v>44085</v>
      </c>
      <c r="B481" s="187">
        <v>1663109</v>
      </c>
      <c r="C481" s="187">
        <v>211.14999</v>
      </c>
      <c r="D481" s="187"/>
      <c r="E481" s="187"/>
      <c r="G481"/>
      <c r="H481"/>
      <c r="I481"/>
    </row>
    <row r="482" spans="1:9">
      <c r="A482" s="4">
        <v>44092</v>
      </c>
      <c r="B482" s="187">
        <v>1622172</v>
      </c>
      <c r="C482" s="187">
        <v>212.57001</v>
      </c>
      <c r="D482" s="187"/>
      <c r="E482" s="187"/>
      <c r="G482"/>
      <c r="H482"/>
      <c r="I482"/>
    </row>
    <row r="483" spans="1:9">
      <c r="A483" s="4">
        <v>44099</v>
      </c>
      <c r="B483" s="187">
        <v>1638604</v>
      </c>
      <c r="C483" s="187">
        <v>204.95</v>
      </c>
      <c r="D483" s="187"/>
      <c r="E483" s="187"/>
      <c r="G483"/>
      <c r="H483"/>
      <c r="I483"/>
    </row>
    <row r="484" spans="1:9">
      <c r="A484" s="4">
        <v>44106</v>
      </c>
      <c r="B484" s="187">
        <v>1600664</v>
      </c>
      <c r="C484" s="187">
        <v>203.77</v>
      </c>
      <c r="D484" s="187"/>
      <c r="E484" s="187"/>
      <c r="G484"/>
      <c r="H484"/>
      <c r="I484"/>
    </row>
    <row r="485" spans="1:9">
      <c r="A485" s="4">
        <v>44113</v>
      </c>
      <c r="B485" s="187">
        <v>1620128</v>
      </c>
      <c r="C485" s="187">
        <v>208.35001</v>
      </c>
      <c r="D485" s="187"/>
      <c r="E485" s="187"/>
      <c r="G485"/>
      <c r="H485"/>
      <c r="I485"/>
    </row>
    <row r="486" spans="1:9">
      <c r="A486" s="4">
        <v>44120</v>
      </c>
      <c r="B486" s="187">
        <v>1620693</v>
      </c>
      <c r="C486" s="187">
        <v>206.99001000000001</v>
      </c>
      <c r="D486" s="187"/>
      <c r="E486" s="187"/>
      <c r="G486"/>
      <c r="H486"/>
      <c r="I486"/>
    </row>
    <row r="487" spans="1:9">
      <c r="A487" s="4">
        <v>44127</v>
      </c>
      <c r="B487" s="187">
        <v>1614450</v>
      </c>
      <c r="C487" s="187">
        <v>208.42999</v>
      </c>
      <c r="D487" s="187"/>
      <c r="E487" s="187"/>
      <c r="G487"/>
      <c r="H487"/>
      <c r="I487"/>
    </row>
    <row r="488" spans="1:9">
      <c r="A488" s="4">
        <v>44134</v>
      </c>
      <c r="B488" s="187">
        <v>1602194</v>
      </c>
      <c r="C488" s="187">
        <v>198.88</v>
      </c>
      <c r="D488" s="187"/>
      <c r="E488" s="187"/>
      <c r="G488"/>
      <c r="H488"/>
      <c r="I488"/>
    </row>
    <row r="489" spans="1:9">
      <c r="A489" s="4">
        <v>44141</v>
      </c>
      <c r="B489" s="187">
        <v>1625253</v>
      </c>
      <c r="C489" s="187">
        <v>211.58</v>
      </c>
      <c r="D489" s="187"/>
      <c r="E489" s="187"/>
      <c r="G489"/>
      <c r="H489"/>
      <c r="I489"/>
    </row>
    <row r="490" spans="1:9">
      <c r="A490" s="4">
        <v>44148</v>
      </c>
      <c r="B490" s="187">
        <v>1637810</v>
      </c>
      <c r="C490" s="187">
        <v>222.74001000000001</v>
      </c>
      <c r="D490" s="187"/>
      <c r="E490" s="187"/>
      <c r="G490"/>
      <c r="H490"/>
      <c r="I490"/>
    </row>
    <row r="491" spans="1:9">
      <c r="A491" s="4">
        <v>44149</v>
      </c>
      <c r="B491" s="187">
        <v>1641706</v>
      </c>
      <c r="C491" s="187">
        <v>226.3</v>
      </c>
      <c r="D491" s="187"/>
      <c r="E491" s="187"/>
      <c r="G491"/>
      <c r="H491"/>
      <c r="I491"/>
    </row>
    <row r="492" spans="1:9">
      <c r="A492" s="4">
        <v>44162</v>
      </c>
      <c r="B492" s="187">
        <v>1648985</v>
      </c>
      <c r="C492" s="187">
        <v>228.85001</v>
      </c>
      <c r="D492" s="187"/>
      <c r="E492" s="187"/>
      <c r="G492"/>
      <c r="H492"/>
      <c r="I492"/>
    </row>
    <row r="493" spans="1:9">
      <c r="A493" s="4">
        <v>44169</v>
      </c>
      <c r="B493" s="187">
        <v>1639359</v>
      </c>
      <c r="C493" s="187">
        <v>234.23</v>
      </c>
      <c r="D493" s="187"/>
      <c r="E493" s="187"/>
      <c r="G493"/>
      <c r="H493"/>
      <c r="I493"/>
    </row>
    <row r="494" spans="1:9">
      <c r="A494" s="4">
        <v>44176</v>
      </c>
      <c r="B494" s="187">
        <v>1665244</v>
      </c>
      <c r="C494" s="187">
        <v>235.82001</v>
      </c>
      <c r="D494" s="187"/>
      <c r="E494" s="187"/>
      <c r="G494"/>
      <c r="H494"/>
      <c r="I494"/>
    </row>
    <row r="495" spans="1:9">
      <c r="A495" s="4">
        <v>44183</v>
      </c>
      <c r="B495" s="187">
        <v>1669675</v>
      </c>
      <c r="C495" s="187">
        <v>239.78998999999999</v>
      </c>
      <c r="D495" s="187"/>
      <c r="E495" s="187"/>
      <c r="G495"/>
      <c r="H495"/>
      <c r="I495"/>
    </row>
    <row r="496" spans="1:9">
      <c r="A496" s="4">
        <v>44196</v>
      </c>
      <c r="B496" s="187">
        <v>1668016</v>
      </c>
      <c r="C496" s="187">
        <v>241.07001</v>
      </c>
      <c r="D496" s="187"/>
      <c r="E496" s="187"/>
      <c r="G496"/>
      <c r="H496"/>
      <c r="I496"/>
    </row>
    <row r="497" spans="1:9">
      <c r="A497" s="4">
        <v>44204</v>
      </c>
      <c r="B497" s="187">
        <v>1685642</v>
      </c>
      <c r="C497" s="187">
        <v>245</v>
      </c>
      <c r="D497" s="187"/>
      <c r="E497" s="187"/>
      <c r="G497"/>
      <c r="H497"/>
      <c r="I497"/>
    </row>
    <row r="498" spans="1:9">
      <c r="A498" s="4">
        <v>44211</v>
      </c>
      <c r="B498" s="187">
        <v>1715723</v>
      </c>
      <c r="C498" s="187">
        <v>243.98</v>
      </c>
      <c r="D498" s="187"/>
      <c r="E498" s="187"/>
      <c r="G498"/>
      <c r="H498"/>
      <c r="I498"/>
    </row>
    <row r="499" spans="1:9">
      <c r="A499" s="4">
        <v>44218</v>
      </c>
      <c r="B499" s="187">
        <v>1699021</v>
      </c>
      <c r="C499" s="187">
        <v>242.2</v>
      </c>
      <c r="D499" s="187"/>
      <c r="E499" s="187"/>
      <c r="G499"/>
      <c r="H499"/>
      <c r="I499"/>
    </row>
    <row r="500" spans="1:9">
      <c r="A500" s="4">
        <v>44225</v>
      </c>
      <c r="B500" s="187">
        <v>1679946</v>
      </c>
      <c r="C500" s="187">
        <v>238.35001</v>
      </c>
      <c r="D500" s="187"/>
      <c r="E500" s="187"/>
      <c r="G500"/>
      <c r="H500"/>
      <c r="I500"/>
    </row>
    <row r="501" spans="1:9">
      <c r="A501" s="4">
        <v>44232</v>
      </c>
      <c r="B501" s="187">
        <v>1717345</v>
      </c>
      <c r="C501" s="187">
        <v>247.2</v>
      </c>
      <c r="D501" s="187"/>
      <c r="E501" s="187"/>
      <c r="G501"/>
      <c r="H501"/>
      <c r="I501"/>
    </row>
    <row r="502" spans="1:9">
      <c r="A502" s="4">
        <v>44246</v>
      </c>
      <c r="B502" s="187">
        <v>1745195</v>
      </c>
      <c r="C502" s="187">
        <v>249.66</v>
      </c>
      <c r="D502" s="187"/>
      <c r="E502" s="187"/>
      <c r="G502"/>
      <c r="H502"/>
      <c r="I502"/>
    </row>
    <row r="503" spans="1:9">
      <c r="A503" s="4">
        <v>44253</v>
      </c>
      <c r="B503" s="187">
        <v>1695904</v>
      </c>
      <c r="C503" s="187">
        <v>239.74001000000001</v>
      </c>
      <c r="D503" s="187"/>
      <c r="E503" s="187"/>
      <c r="G503"/>
      <c r="H503"/>
      <c r="I503"/>
    </row>
    <row r="504" spans="1:9">
      <c r="A504" s="4">
        <v>44260</v>
      </c>
      <c r="B504" s="187">
        <v>1687546</v>
      </c>
      <c r="C504" s="187">
        <v>241.03</v>
      </c>
      <c r="D504" s="187"/>
      <c r="E504" s="187"/>
      <c r="G504"/>
      <c r="H504"/>
      <c r="I504"/>
    </row>
    <row r="505" spans="1:9">
      <c r="A505" s="4">
        <v>44267</v>
      </c>
      <c r="B505" s="187">
        <v>1726296</v>
      </c>
      <c r="C505" s="187">
        <v>244.22</v>
      </c>
      <c r="D505" s="187"/>
      <c r="E505" s="187"/>
      <c r="G505"/>
      <c r="H505"/>
      <c r="I505"/>
    </row>
    <row r="506" spans="1:9">
      <c r="A506" s="4">
        <v>44274</v>
      </c>
      <c r="B506" s="187">
        <v>1746968</v>
      </c>
      <c r="C506" s="187">
        <v>246.28998999999999</v>
      </c>
      <c r="D506" s="187"/>
      <c r="E506" s="187"/>
      <c r="G506"/>
      <c r="H506"/>
      <c r="I506"/>
    </row>
    <row r="507" spans="1:9">
      <c r="A507" s="4">
        <v>44281</v>
      </c>
      <c r="B507" s="187">
        <v>1708928</v>
      </c>
      <c r="C507" s="187">
        <v>233.38</v>
      </c>
      <c r="D507" s="187"/>
      <c r="E507" s="187"/>
      <c r="G507"/>
      <c r="H507"/>
      <c r="I507"/>
    </row>
    <row r="508" spans="1:9">
      <c r="A508" s="4">
        <v>44288</v>
      </c>
      <c r="B508" s="187">
        <v>1720446</v>
      </c>
      <c r="C508" s="187">
        <v>226.24001000000001</v>
      </c>
      <c r="D508" s="187"/>
      <c r="E508" s="187"/>
      <c r="G508"/>
      <c r="H508"/>
      <c r="I508"/>
    </row>
    <row r="509" spans="1:9">
      <c r="A509" s="4">
        <v>44295</v>
      </c>
      <c r="B509" s="187">
        <v>1730747</v>
      </c>
      <c r="C509" s="187">
        <v>227.47</v>
      </c>
      <c r="D509" s="187"/>
      <c r="E509" s="187"/>
      <c r="G509"/>
      <c r="H509"/>
      <c r="I509"/>
    </row>
    <row r="510" spans="1:9">
      <c r="A510" s="4">
        <v>44302</v>
      </c>
      <c r="B510" s="187">
        <v>1766275</v>
      </c>
      <c r="C510" s="187">
        <v>233.52</v>
      </c>
      <c r="D510" s="187"/>
      <c r="E510" s="187"/>
      <c r="G510"/>
      <c r="H510"/>
      <c r="I510"/>
    </row>
    <row r="511" spans="1:9">
      <c r="A511" s="4">
        <v>44309</v>
      </c>
      <c r="B511" s="187">
        <v>1743019</v>
      </c>
      <c r="C511" s="187">
        <v>232.06</v>
      </c>
      <c r="D511" s="187"/>
      <c r="E511" s="187"/>
      <c r="G511"/>
      <c r="H511"/>
      <c r="I511"/>
    </row>
    <row r="512" spans="1:9">
      <c r="A512" s="4">
        <v>44316</v>
      </c>
      <c r="B512" s="187">
        <v>1746741</v>
      </c>
      <c r="C512" s="187">
        <v>232.10001</v>
      </c>
      <c r="D512" s="187"/>
      <c r="E512" s="187"/>
      <c r="G512"/>
      <c r="H512"/>
      <c r="I512"/>
    </row>
    <row r="513" spans="1:9">
      <c r="A513" s="95">
        <v>44323</v>
      </c>
      <c r="B513" s="186">
        <v>1764677</v>
      </c>
      <c r="C513" s="186">
        <v>240.14</v>
      </c>
      <c r="D513" s="186"/>
      <c r="E513" s="186"/>
      <c r="G513"/>
      <c r="H513"/>
      <c r="I513"/>
    </row>
    <row r="514" spans="1:9">
      <c r="A514" s="4">
        <v>44330</v>
      </c>
      <c r="B514" s="187">
        <v>1749437</v>
      </c>
      <c r="C514" s="187">
        <v>239.28</v>
      </c>
      <c r="D514" s="187"/>
      <c r="E514" s="187"/>
      <c r="G514"/>
      <c r="H514"/>
      <c r="I514"/>
    </row>
    <row r="515" spans="1:9">
      <c r="A515" s="4">
        <v>44337</v>
      </c>
      <c r="B515" s="187">
        <v>1744713.5080883184</v>
      </c>
      <c r="C515" s="187">
        <v>239.89999</v>
      </c>
      <c r="D515" s="187"/>
      <c r="E515" s="187"/>
      <c r="G515"/>
      <c r="H515"/>
      <c r="I515"/>
    </row>
    <row r="516" spans="1:9">
      <c r="A516" s="4">
        <v>44347</v>
      </c>
      <c r="B516" s="187">
        <v>1753696.5388804686</v>
      </c>
      <c r="C516" s="187">
        <v>242.3</v>
      </c>
      <c r="D516" s="187"/>
      <c r="E516" s="187"/>
      <c r="G516"/>
      <c r="H516"/>
      <c r="I516"/>
    </row>
    <row r="517" spans="1:9">
      <c r="A517" s="4">
        <v>44351</v>
      </c>
      <c r="B517" s="187">
        <v>1777945.4612109866</v>
      </c>
      <c r="C517" s="187">
        <v>245.2</v>
      </c>
      <c r="D517" s="187"/>
      <c r="E517" s="187"/>
      <c r="G517"/>
      <c r="H517"/>
      <c r="I517"/>
    </row>
    <row r="518" spans="1:9">
      <c r="A518" s="4">
        <v>44358</v>
      </c>
      <c r="B518" s="187">
        <v>1787958.7181431807</v>
      </c>
      <c r="C518" s="187">
        <v>251.61</v>
      </c>
      <c r="D518" s="187"/>
      <c r="E518" s="187"/>
      <c r="G518"/>
      <c r="H518"/>
      <c r="I518"/>
    </row>
    <row r="519" spans="1:9">
      <c r="A519" s="4">
        <v>44365</v>
      </c>
      <c r="B519" s="187">
        <v>1778973.5162355243</v>
      </c>
      <c r="C519" s="187">
        <v>246.50998999999999</v>
      </c>
      <c r="D519" s="187"/>
      <c r="E519" s="187"/>
      <c r="G519"/>
      <c r="H519"/>
      <c r="I519"/>
    </row>
    <row r="520" spans="1:9">
      <c r="A520" s="4">
        <v>44377</v>
      </c>
      <c r="B520" s="187">
        <v>1789527.8285815353</v>
      </c>
      <c r="C520" s="187">
        <v>250.01</v>
      </c>
      <c r="D520" s="187"/>
      <c r="E520" s="187"/>
      <c r="G520"/>
      <c r="H520"/>
      <c r="I520"/>
    </row>
    <row r="521" spans="1:9">
      <c r="A521" s="4">
        <v>44379</v>
      </c>
      <c r="B521" s="187">
        <v>1790567.6615376852</v>
      </c>
      <c r="C521" s="187">
        <v>249.48</v>
      </c>
      <c r="D521" s="187"/>
      <c r="E521" s="187"/>
      <c r="G521"/>
      <c r="H521"/>
      <c r="I521"/>
    </row>
    <row r="522" spans="1:9">
      <c r="A522" s="4">
        <v>44386</v>
      </c>
      <c r="B522" s="187">
        <v>1780849.1081229737</v>
      </c>
      <c r="C522" s="187">
        <v>246.92</v>
      </c>
      <c r="D522" s="187"/>
      <c r="E522" s="187"/>
      <c r="G522"/>
      <c r="H522"/>
      <c r="I522"/>
    </row>
    <row r="523" spans="1:9">
      <c r="A523" s="4">
        <v>44393</v>
      </c>
      <c r="B523" s="187">
        <v>1874250.7677716373</v>
      </c>
      <c r="C523" s="187">
        <v>249.00998999999999</v>
      </c>
      <c r="D523" s="187"/>
      <c r="E523" s="187"/>
      <c r="G523"/>
      <c r="H523"/>
      <c r="I523"/>
    </row>
    <row r="524" spans="1:9">
      <c r="A524" s="4">
        <v>44400</v>
      </c>
      <c r="B524" s="187">
        <v>1780492.2106226448</v>
      </c>
      <c r="C524" s="187">
        <v>249.03998999999999</v>
      </c>
      <c r="D524" s="187"/>
      <c r="E524" s="187"/>
      <c r="G524"/>
      <c r="H524"/>
      <c r="I524"/>
    </row>
    <row r="525" spans="1:9">
      <c r="A525" s="4">
        <v>44407</v>
      </c>
      <c r="B525" s="187">
        <v>1779081.5071984967</v>
      </c>
      <c r="C525" s="187">
        <v>253.64</v>
      </c>
      <c r="D525" s="187"/>
      <c r="E525" s="187"/>
      <c r="G525"/>
      <c r="H525"/>
      <c r="I525"/>
    </row>
    <row r="526" spans="1:9">
      <c r="A526" s="4">
        <v>44414</v>
      </c>
      <c r="B526" s="187">
        <v>1789601.2040682882</v>
      </c>
      <c r="C526" s="187">
        <v>253.36</v>
      </c>
      <c r="D526" s="187"/>
      <c r="E526" s="187"/>
      <c r="G526"/>
      <c r="H526"/>
      <c r="I526"/>
    </row>
    <row r="527" spans="1:9">
      <c r="A527" s="4">
        <v>44421</v>
      </c>
      <c r="B527" s="187">
        <v>1793373.6754480037</v>
      </c>
      <c r="C527" s="187">
        <v>257.64001000000002</v>
      </c>
      <c r="D527" s="187"/>
      <c r="E527" s="187"/>
      <c r="G527"/>
      <c r="H527"/>
      <c r="I527"/>
    </row>
    <row r="528" spans="1:9">
      <c r="A528" s="4">
        <v>44428</v>
      </c>
      <c r="B528" s="187">
        <v>1793478.5844423722</v>
      </c>
      <c r="C528" s="187">
        <v>257.42998999999998</v>
      </c>
      <c r="D528" s="187"/>
      <c r="E528" s="187"/>
      <c r="G528"/>
      <c r="H528"/>
      <c r="I528"/>
    </row>
    <row r="529" spans="1:9">
      <c r="A529" s="4">
        <v>44435</v>
      </c>
      <c r="B529" s="187">
        <v>1813391.3279158222</v>
      </c>
      <c r="C529" s="187">
        <v>265.38</v>
      </c>
      <c r="D529" s="187"/>
      <c r="E529" s="187"/>
      <c r="G529"/>
      <c r="H529"/>
      <c r="I529"/>
    </row>
    <row r="530" spans="1:9">
      <c r="A530" s="4">
        <v>44442</v>
      </c>
      <c r="B530" s="187">
        <v>1830687.235125564</v>
      </c>
      <c r="C530" s="187">
        <v>269.32999000000001</v>
      </c>
      <c r="D530" s="187"/>
      <c r="E530" s="187"/>
      <c r="G530"/>
      <c r="H530"/>
      <c r="I530"/>
    </row>
    <row r="531" spans="1:9">
      <c r="A531" s="4">
        <v>44449</v>
      </c>
      <c r="B531" s="187">
        <v>1823212.1466636648</v>
      </c>
      <c r="C531" s="187">
        <v>270.37</v>
      </c>
      <c r="D531" s="187"/>
      <c r="E531" s="187"/>
      <c r="G531"/>
      <c r="H531"/>
      <c r="I531"/>
    </row>
    <row r="532" spans="1:9">
      <c r="A532" s="4">
        <v>44456</v>
      </c>
      <c r="B532" s="187">
        <v>1819605.9259302504</v>
      </c>
      <c r="C532" s="187">
        <v>267.91000000000003</v>
      </c>
      <c r="D532" s="187"/>
      <c r="E532" s="187"/>
      <c r="G532"/>
      <c r="H532"/>
      <c r="I532"/>
    </row>
    <row r="533" spans="1:9">
      <c r="A533" s="4">
        <v>44463</v>
      </c>
      <c r="B533" s="187">
        <v>1805874.2033947813</v>
      </c>
      <c r="C533" s="187">
        <v>263.17000999999999</v>
      </c>
      <c r="D533" s="187"/>
      <c r="E533" s="187"/>
      <c r="G533"/>
      <c r="H533"/>
      <c r="I533"/>
    </row>
    <row r="534" spans="1:9">
      <c r="A534" s="4">
        <v>44470</v>
      </c>
      <c r="B534" s="187">
        <v>1799915.0989767287</v>
      </c>
      <c r="C534" s="187">
        <v>261.67000999999999</v>
      </c>
      <c r="D534" s="187"/>
      <c r="E534" s="187"/>
      <c r="G534"/>
      <c r="H534"/>
      <c r="I534"/>
    </row>
    <row r="535" spans="1:9">
      <c r="A535" s="4">
        <v>44477</v>
      </c>
      <c r="B535" s="187">
        <v>1819318.7620711944</v>
      </c>
      <c r="C535" s="187">
        <v>260.41000000000003</v>
      </c>
      <c r="D535" s="187"/>
      <c r="E535" s="187"/>
      <c r="G535"/>
      <c r="H535"/>
      <c r="I535"/>
    </row>
    <row r="536" spans="1:9">
      <c r="A536" s="4">
        <v>44484</v>
      </c>
      <c r="B536" s="187">
        <v>1854078.3998251986</v>
      </c>
      <c r="C536" s="187">
        <v>261.44</v>
      </c>
      <c r="D536" s="187"/>
      <c r="E536" s="187"/>
      <c r="G536"/>
      <c r="H536"/>
      <c r="I536"/>
    </row>
    <row r="537" spans="1:9">
      <c r="A537" s="4">
        <v>44491</v>
      </c>
      <c r="B537" s="187">
        <v>1853018.845089674</v>
      </c>
      <c r="C537" s="187">
        <v>255.21001000000001</v>
      </c>
      <c r="D537" s="187"/>
      <c r="E537" s="187"/>
      <c r="G537"/>
      <c r="H537"/>
      <c r="I537"/>
    </row>
    <row r="538" spans="1:9">
      <c r="A538" s="4">
        <v>44498</v>
      </c>
      <c r="B538" s="187">
        <v>1847591.4813727916</v>
      </c>
      <c r="C538" s="187">
        <v>253.42</v>
      </c>
      <c r="D538" s="187"/>
      <c r="E538" s="187"/>
      <c r="G538"/>
      <c r="H538"/>
      <c r="I538"/>
    </row>
    <row r="539" spans="1:9">
      <c r="A539" s="4">
        <v>44505</v>
      </c>
      <c r="B539" s="187">
        <v>1886445.6255441399</v>
      </c>
      <c r="C539" s="187">
        <v>256.42000999999999</v>
      </c>
      <c r="D539" s="187"/>
      <c r="E539" s="187"/>
      <c r="G539"/>
      <c r="H539"/>
      <c r="I539"/>
    </row>
    <row r="540" spans="1:9">
      <c r="A540" s="4">
        <v>44512</v>
      </c>
      <c r="B540" s="187">
        <v>1905475.1578095984</v>
      </c>
      <c r="C540" s="187">
        <v>257.29998999999998</v>
      </c>
      <c r="D540" s="187"/>
      <c r="E540" s="187"/>
      <c r="G540"/>
      <c r="H540"/>
      <c r="I540"/>
    </row>
    <row r="541" spans="1:9">
      <c r="A541" s="4">
        <v>44519</v>
      </c>
      <c r="B541" s="187">
        <v>1884120.66526721</v>
      </c>
      <c r="C541" s="187">
        <v>245.22</v>
      </c>
      <c r="D541" s="187"/>
      <c r="E541" s="187"/>
      <c r="G541"/>
      <c r="H541"/>
      <c r="I541"/>
    </row>
    <row r="542" spans="1:9">
      <c r="A542" s="4">
        <v>44526</v>
      </c>
      <c r="B542" s="187">
        <v>1824764.6132334559</v>
      </c>
      <c r="C542" s="187">
        <v>232.88</v>
      </c>
      <c r="D542" s="187"/>
      <c r="E542" s="187"/>
      <c r="G542"/>
      <c r="H542"/>
      <c r="I542"/>
    </row>
    <row r="543" spans="1:9">
      <c r="A543" s="4">
        <v>44533</v>
      </c>
      <c r="B543" s="187">
        <v>1817867.2707584722</v>
      </c>
      <c r="C543" s="187">
        <v>232.59</v>
      </c>
      <c r="D543" s="187"/>
      <c r="E543" s="187"/>
      <c r="G543"/>
      <c r="H543"/>
      <c r="I543"/>
    </row>
    <row r="544" spans="1:9">
      <c r="A544" s="4">
        <v>44540</v>
      </c>
      <c r="B544" s="187">
        <v>1848076.4892017189</v>
      </c>
      <c r="C544" s="187">
        <v>240.27</v>
      </c>
      <c r="D544" s="187"/>
      <c r="E544" s="187"/>
      <c r="G544"/>
      <c r="H544"/>
      <c r="I544"/>
    </row>
    <row r="545" spans="1:9">
      <c r="A545" s="4">
        <v>44547</v>
      </c>
      <c r="B545" s="187">
        <v>1834399.2494624136</v>
      </c>
      <c r="C545" s="187">
        <v>234.22</v>
      </c>
      <c r="D545" s="187"/>
      <c r="E545" s="187"/>
      <c r="G545"/>
      <c r="H545"/>
      <c r="I545"/>
    </row>
    <row r="546" spans="1:9">
      <c r="A546" s="4">
        <v>44554</v>
      </c>
      <c r="B546" s="187">
        <v>1843780.6833130242</v>
      </c>
      <c r="C546" s="187">
        <v>243.92</v>
      </c>
      <c r="D546" s="187"/>
      <c r="E546" s="187"/>
      <c r="G546"/>
      <c r="H546"/>
      <c r="I546"/>
    </row>
    <row r="547" spans="1:9">
      <c r="A547" s="4">
        <v>44561</v>
      </c>
      <c r="B547" s="187">
        <v>1844519.7499999769</v>
      </c>
      <c r="C547" s="187">
        <v>241.07001</v>
      </c>
      <c r="D547" s="187"/>
      <c r="E547" s="187"/>
      <c r="G547"/>
      <c r="H547"/>
      <c r="I547"/>
    </row>
    <row r="548" spans="1:9">
      <c r="A548" s="4">
        <v>44568</v>
      </c>
      <c r="B548" s="187">
        <v>1838732.6170362742</v>
      </c>
      <c r="C548" s="187">
        <v>234.64</v>
      </c>
      <c r="D548" s="187"/>
      <c r="E548" s="187"/>
      <c r="G548"/>
      <c r="H548"/>
      <c r="I548"/>
    </row>
    <row r="549" spans="1:9">
      <c r="A549" s="4">
        <v>44575</v>
      </c>
      <c r="B549" s="187">
        <v>1806993.1731745608</v>
      </c>
      <c r="C549" s="187">
        <v>235.08</v>
      </c>
      <c r="D549" s="187"/>
      <c r="E549" s="187"/>
      <c r="G549"/>
      <c r="H549"/>
      <c r="I549"/>
    </row>
    <row r="550" spans="1:9">
      <c r="A550" s="4">
        <v>44582</v>
      </c>
      <c r="B550" s="187">
        <v>1801419.0070250682</v>
      </c>
      <c r="C550" s="187">
        <v>232.66</v>
      </c>
      <c r="D550" s="187"/>
      <c r="E550" s="187"/>
      <c r="G550"/>
      <c r="H550"/>
      <c r="I550"/>
    </row>
    <row r="551" spans="1:9">
      <c r="A551" s="4">
        <v>44589</v>
      </c>
      <c r="B551" s="187">
        <v>1804211.7343308339</v>
      </c>
      <c r="C551" s="187">
        <v>230.46001000000001</v>
      </c>
      <c r="D551" s="187"/>
      <c r="E551" s="187"/>
      <c r="G551"/>
      <c r="H551"/>
      <c r="I551"/>
    </row>
    <row r="552" spans="1:9">
      <c r="A552" s="4">
        <v>44596</v>
      </c>
      <c r="B552" s="187">
        <v>1750049.9028848896</v>
      </c>
      <c r="C552" s="187">
        <v>236.14999</v>
      </c>
      <c r="D552" s="187"/>
      <c r="E552" s="187"/>
      <c r="G552"/>
      <c r="H552"/>
      <c r="I552"/>
    </row>
    <row r="553" spans="1:9">
      <c r="A553" s="4">
        <v>44603</v>
      </c>
      <c r="B553" s="187">
        <v>1760529.7755009749</v>
      </c>
      <c r="C553" s="187">
        <v>244.34</v>
      </c>
      <c r="D553" s="187"/>
      <c r="E553" s="187"/>
      <c r="G553"/>
      <c r="H553"/>
      <c r="I553"/>
    </row>
    <row r="554" spans="1:9">
      <c r="A554" s="4">
        <v>44610</v>
      </c>
      <c r="B554" s="187">
        <v>1773787.240577939</v>
      </c>
      <c r="C554" s="187">
        <v>244.07001</v>
      </c>
      <c r="D554" s="187"/>
      <c r="E554" s="187"/>
      <c r="G554"/>
      <c r="H554"/>
      <c r="I554"/>
    </row>
    <row r="555" spans="1:9">
      <c r="A555" s="4">
        <v>44617</v>
      </c>
      <c r="B555" s="187">
        <v>1695136.3665940757</v>
      </c>
      <c r="C555" s="187">
        <v>221.05</v>
      </c>
      <c r="D555" s="187"/>
      <c r="E555" s="187"/>
      <c r="G555"/>
      <c r="H555"/>
      <c r="I555"/>
    </row>
    <row r="556" spans="1:9">
      <c r="A556" s="4">
        <v>44624</v>
      </c>
      <c r="B556" s="187">
        <v>1590182.966518505</v>
      </c>
      <c r="C556" s="187">
        <v>187.75</v>
      </c>
      <c r="D556" s="187"/>
      <c r="E556" s="187"/>
      <c r="G556"/>
      <c r="H556"/>
      <c r="I556"/>
    </row>
    <row r="557" spans="1:9">
      <c r="A557" s="4">
        <v>44631</v>
      </c>
      <c r="B557" s="187">
        <v>1570133.1334076491</v>
      </c>
      <c r="C557" s="187">
        <v>171.71001000000001</v>
      </c>
      <c r="D557" s="187"/>
      <c r="E557" s="187"/>
      <c r="G557"/>
      <c r="H557"/>
      <c r="I557"/>
    </row>
    <row r="558" spans="1:9">
      <c r="A558" s="4">
        <v>44638</v>
      </c>
      <c r="B558" s="187">
        <v>1588565.6587090443</v>
      </c>
      <c r="C558" s="187">
        <v>172.7</v>
      </c>
      <c r="D558" s="187"/>
      <c r="E558" s="187"/>
      <c r="G558"/>
      <c r="H558"/>
      <c r="I558"/>
    </row>
    <row r="559" spans="1:9">
      <c r="A559" s="4">
        <v>44645</v>
      </c>
      <c r="B559" s="187">
        <v>1607916.3602904002</v>
      </c>
      <c r="C559" s="187">
        <v>176.05</v>
      </c>
      <c r="D559" s="187"/>
      <c r="E559" s="187"/>
      <c r="G559"/>
      <c r="H559"/>
      <c r="I559"/>
    </row>
    <row r="560" spans="1:9">
      <c r="A560" s="4">
        <v>44652</v>
      </c>
      <c r="B560" s="187">
        <v>1609503.7640171035</v>
      </c>
      <c r="C560" s="187">
        <v>175.67</v>
      </c>
      <c r="D560" s="187"/>
      <c r="E560" s="187"/>
      <c r="G560"/>
      <c r="H560"/>
      <c r="I560"/>
    </row>
    <row r="561" spans="1:9">
      <c r="A561" s="4">
        <v>44659</v>
      </c>
      <c r="B561" s="187">
        <v>1632405.2827546571</v>
      </c>
      <c r="C561" s="187">
        <v>179.46001000000001</v>
      </c>
      <c r="D561" s="187"/>
      <c r="E561" s="187"/>
    </row>
    <row r="562" spans="1:9">
      <c r="A562" s="4">
        <v>44666</v>
      </c>
      <c r="B562" s="187">
        <v>1636337.4959977344</v>
      </c>
      <c r="C562" s="187">
        <v>179.03998999999999</v>
      </c>
      <c r="D562" s="187"/>
      <c r="E562" s="187"/>
    </row>
    <row r="563" spans="1:9">
      <c r="A563" s="4">
        <v>44673</v>
      </c>
      <c r="B563" s="187">
        <v>1605322.0711742593</v>
      </c>
      <c r="C563" s="187">
        <v>175.38</v>
      </c>
      <c r="D563" s="187"/>
      <c r="E563" s="187"/>
    </row>
    <row r="564" spans="1:9">
      <c r="A564" s="4">
        <v>44680</v>
      </c>
      <c r="B564" s="187">
        <v>1608770.6750222873</v>
      </c>
      <c r="C564" s="187">
        <v>173.73</v>
      </c>
      <c r="D564" s="187"/>
      <c r="E564" s="187"/>
      <c r="F564" s="89"/>
      <c r="G564" s="159"/>
      <c r="H564" s="189"/>
      <c r="I564" s="189"/>
    </row>
    <row r="565" spans="1:9">
      <c r="A565" s="98">
        <v>44687</v>
      </c>
      <c r="B565" s="188">
        <v>1585166.86</v>
      </c>
      <c r="C565" s="188">
        <v>174.75</v>
      </c>
      <c r="D565" s="188">
        <v>1585166.86</v>
      </c>
      <c r="E565" s="188">
        <f>B565-D565</f>
        <v>0</v>
      </c>
      <c r="F565" s="190">
        <v>0</v>
      </c>
      <c r="G565" s="190">
        <v>0</v>
      </c>
      <c r="H565" s="191">
        <v>100</v>
      </c>
      <c r="I565" s="191">
        <v>100</v>
      </c>
    </row>
    <row r="566" spans="1:9">
      <c r="A566" s="4">
        <v>44694</v>
      </c>
      <c r="B566" s="187">
        <v>1581382.21</v>
      </c>
      <c r="C566" s="187">
        <v>171.39</v>
      </c>
      <c r="D566" s="187">
        <v>1581382.21</v>
      </c>
      <c r="E566" s="187">
        <f t="shared" ref="E566:E629" si="0">B566-D566</f>
        <v>0</v>
      </c>
      <c r="F566" s="158">
        <f>B566/B565-1</f>
        <v>-2.3875404511043419E-3</v>
      </c>
      <c r="G566" s="158">
        <f>B566/$B$565-1</f>
        <v>-2.3875404511043419E-3</v>
      </c>
      <c r="H566" s="75">
        <f>B566/$B$565*100</f>
        <v>99.76124595488956</v>
      </c>
      <c r="I566" s="75">
        <f>C566/$C$565*100</f>
        <v>98.07725321888411</v>
      </c>
    </row>
    <row r="567" spans="1:9">
      <c r="A567" s="4">
        <v>44701</v>
      </c>
      <c r="B567" s="187">
        <v>1593524</v>
      </c>
      <c r="C567" s="187">
        <v>170.94</v>
      </c>
      <c r="D567" s="187">
        <v>1593524</v>
      </c>
      <c r="E567" s="187">
        <f t="shared" si="0"/>
        <v>0</v>
      </c>
      <c r="F567" s="158">
        <f t="shared" ref="F567:F616" si="1">B567/B566-1</f>
        <v>7.6779604090777553E-3</v>
      </c>
      <c r="G567" s="158">
        <f t="shared" ref="G567:G616" si="2">B567/$B$565-1</f>
        <v>5.2720885169148524E-3</v>
      </c>
      <c r="H567" s="75">
        <f t="shared" ref="H567:H591" si="3">B567/$B$565*100</f>
        <v>100.52720885169148</v>
      </c>
      <c r="I567" s="75">
        <f t="shared" ref="I567:I616" si="4">C567/$C$565*100</f>
        <v>97.819742489270396</v>
      </c>
    </row>
    <row r="568" spans="1:9">
      <c r="A568" s="4">
        <v>44708</v>
      </c>
      <c r="B568" s="187">
        <v>1602754</v>
      </c>
      <c r="C568" s="187">
        <v>171.8</v>
      </c>
      <c r="D568" s="187">
        <v>1602754</v>
      </c>
      <c r="E568" s="187">
        <f t="shared" si="0"/>
        <v>0</v>
      </c>
      <c r="F568" s="158">
        <f t="shared" si="1"/>
        <v>5.7921939048297677E-3</v>
      </c>
      <c r="G568" s="158">
        <f t="shared" si="2"/>
        <v>1.1094819380718102E-2</v>
      </c>
      <c r="H568" s="75">
        <f t="shared" si="3"/>
        <v>101.10948193807181</v>
      </c>
      <c r="I568" s="75">
        <f t="shared" si="4"/>
        <v>98.311874105865527</v>
      </c>
    </row>
    <row r="569" spans="1:9">
      <c r="A569" s="4">
        <v>44715</v>
      </c>
      <c r="B569" s="187">
        <v>1602245</v>
      </c>
      <c r="C569" s="187">
        <v>173.5</v>
      </c>
      <c r="D569" s="187">
        <v>1602245</v>
      </c>
      <c r="E569" s="187">
        <f t="shared" si="0"/>
        <v>0</v>
      </c>
      <c r="F569" s="158">
        <f t="shared" si="1"/>
        <v>-3.1757836823365082E-4</v>
      </c>
      <c r="G569" s="158">
        <f t="shared" si="2"/>
        <v>1.0773717537849503E-2</v>
      </c>
      <c r="H569" s="75">
        <f t="shared" si="3"/>
        <v>101.07737175378494</v>
      </c>
      <c r="I569" s="75">
        <f t="shared" si="4"/>
        <v>99.284692417739635</v>
      </c>
    </row>
    <row r="570" spans="1:9">
      <c r="A570" s="4">
        <v>44722</v>
      </c>
      <c r="B570" s="187">
        <v>1594502</v>
      </c>
      <c r="C570" s="187">
        <v>166.3</v>
      </c>
      <c r="D570" s="187">
        <v>1594502</v>
      </c>
      <c r="E570" s="187">
        <f t="shared" si="0"/>
        <v>0</v>
      </c>
      <c r="F570" s="158">
        <f t="shared" si="1"/>
        <v>-4.8325942661703314E-3</v>
      </c>
      <c r="G570" s="158">
        <f t="shared" si="2"/>
        <v>5.889058266080438E-3</v>
      </c>
      <c r="H570" s="75">
        <f t="shared" si="3"/>
        <v>100.58890582660804</v>
      </c>
      <c r="I570" s="75">
        <f t="shared" si="4"/>
        <v>95.164520743919894</v>
      </c>
    </row>
    <row r="571" spans="1:9">
      <c r="A571" s="4">
        <v>44729</v>
      </c>
      <c r="B571" s="187">
        <v>1567414</v>
      </c>
      <c r="C571" s="187">
        <v>161.07</v>
      </c>
      <c r="D571" s="187">
        <v>1567414</v>
      </c>
      <c r="E571" s="187">
        <f t="shared" si="0"/>
        <v>0</v>
      </c>
      <c r="F571" s="158">
        <f t="shared" si="1"/>
        <v>-1.6988376308088693E-2</v>
      </c>
      <c r="G571" s="158">
        <f t="shared" si="2"/>
        <v>-1.1199363579932564E-2</v>
      </c>
      <c r="H571" s="75">
        <f t="shared" si="3"/>
        <v>98.880063642006746</v>
      </c>
      <c r="I571" s="75">
        <f t="shared" si="4"/>
        <v>92.17167381974248</v>
      </c>
    </row>
    <row r="572" spans="1:9">
      <c r="A572" s="4">
        <v>44736</v>
      </c>
      <c r="B572" s="187">
        <v>1560223</v>
      </c>
      <c r="C572" s="187">
        <v>158.72999999999999</v>
      </c>
      <c r="D572" s="187">
        <v>1560223</v>
      </c>
      <c r="E572" s="187">
        <f t="shared" si="0"/>
        <v>0</v>
      </c>
      <c r="F572" s="158">
        <f t="shared" si="1"/>
        <v>-4.5878115162937272E-3</v>
      </c>
      <c r="G572" s="158">
        <f t="shared" si="2"/>
        <v>-1.573579452701912E-2</v>
      </c>
      <c r="H572" s="75">
        <f t="shared" si="3"/>
        <v>98.426420547298093</v>
      </c>
      <c r="I572" s="75">
        <f t="shared" si="4"/>
        <v>90.83261802575106</v>
      </c>
    </row>
    <row r="573" spans="1:9">
      <c r="A573" s="4">
        <v>44743</v>
      </c>
      <c r="B573" s="187">
        <v>1561719</v>
      </c>
      <c r="C573" s="187">
        <v>160.38</v>
      </c>
      <c r="D573" s="187">
        <v>1561719</v>
      </c>
      <c r="E573" s="187">
        <f t="shared" si="0"/>
        <v>0</v>
      </c>
      <c r="F573" s="158">
        <f t="shared" si="1"/>
        <v>9.5883729441248455E-4</v>
      </c>
      <c r="G573" s="158">
        <f t="shared" si="2"/>
        <v>-1.4792045299256484E-2</v>
      </c>
      <c r="H573" s="75">
        <f t="shared" si="3"/>
        <v>98.520795470074347</v>
      </c>
      <c r="I573" s="75">
        <f t="shared" si="4"/>
        <v>91.776824034334766</v>
      </c>
    </row>
    <row r="574" spans="1:9">
      <c r="A574" s="4">
        <v>44750</v>
      </c>
      <c r="B574" s="187">
        <v>1584526</v>
      </c>
      <c r="C574" s="187">
        <v>156.66</v>
      </c>
      <c r="D574" s="187">
        <v>1584526</v>
      </c>
      <c r="E574" s="187">
        <f t="shared" si="0"/>
        <v>0</v>
      </c>
      <c r="F574" s="158">
        <f t="shared" si="1"/>
        <v>1.4603779553171936E-2</v>
      </c>
      <c r="G574" s="158">
        <f t="shared" si="2"/>
        <v>-4.0428551477544872E-4</v>
      </c>
      <c r="H574" s="75">
        <f t="shared" si="3"/>
        <v>99.959571448522453</v>
      </c>
      <c r="I574" s="75">
        <f t="shared" si="4"/>
        <v>89.648068669527888</v>
      </c>
    </row>
    <row r="575" spans="1:9">
      <c r="A575" s="4">
        <v>44757</v>
      </c>
      <c r="B575" s="187">
        <v>1574833</v>
      </c>
      <c r="C575" s="187">
        <v>155.65</v>
      </c>
      <c r="D575" s="187">
        <v>1574833</v>
      </c>
      <c r="E575" s="187">
        <f t="shared" si="0"/>
        <v>0</v>
      </c>
      <c r="F575" s="158">
        <f t="shared" si="1"/>
        <v>-6.1172868100618505E-3</v>
      </c>
      <c r="G575" s="158">
        <f t="shared" si="2"/>
        <v>-6.5190991943901988E-3</v>
      </c>
      <c r="H575" s="75">
        <f t="shared" si="3"/>
        <v>99.348090080560979</v>
      </c>
      <c r="I575" s="75">
        <f t="shared" si="4"/>
        <v>89.070100143061509</v>
      </c>
    </row>
    <row r="576" spans="1:9">
      <c r="A576" s="4">
        <v>44764</v>
      </c>
      <c r="B576" s="187">
        <v>1565716</v>
      </c>
      <c r="C576" s="187">
        <v>153.18</v>
      </c>
      <c r="D576" s="187">
        <v>1565716</v>
      </c>
      <c r="E576" s="187">
        <f t="shared" si="0"/>
        <v>0</v>
      </c>
      <c r="F576" s="158">
        <f t="shared" si="1"/>
        <v>-5.7891852659932574E-3</v>
      </c>
      <c r="G576" s="158">
        <f t="shared" si="2"/>
        <v>-1.2270544187379828E-2</v>
      </c>
      <c r="H576" s="75">
        <f t="shared" si="3"/>
        <v>98.772945581262022</v>
      </c>
      <c r="I576" s="75">
        <f t="shared" si="4"/>
        <v>87.656652360515025</v>
      </c>
    </row>
    <row r="577" spans="1:9">
      <c r="A577" s="4">
        <v>44771</v>
      </c>
      <c r="B577" s="187">
        <v>1604467</v>
      </c>
      <c r="C577" s="187">
        <v>160.41</v>
      </c>
      <c r="D577" s="187">
        <v>1604467</v>
      </c>
      <c r="E577" s="187">
        <f t="shared" si="0"/>
        <v>0</v>
      </c>
      <c r="F577" s="158">
        <f t="shared" si="1"/>
        <v>2.4749699179161588E-2</v>
      </c>
      <c r="G577" s="158">
        <f t="shared" si="2"/>
        <v>1.2175462714379526E-2</v>
      </c>
      <c r="H577" s="75">
        <f t="shared" si="3"/>
        <v>101.21754627143795</v>
      </c>
      <c r="I577" s="75">
        <f t="shared" si="4"/>
        <v>91.793991416309012</v>
      </c>
    </row>
    <row r="578" spans="1:9">
      <c r="A578" s="4">
        <v>44778</v>
      </c>
      <c r="B578" s="187">
        <v>1603176</v>
      </c>
      <c r="C578" s="187">
        <v>161.62</v>
      </c>
      <c r="D578" s="187">
        <v>1603176</v>
      </c>
      <c r="E578" s="187">
        <f t="shared" si="0"/>
        <v>0</v>
      </c>
      <c r="F578" s="158">
        <f t="shared" si="1"/>
        <v>-8.0462857758989426E-4</v>
      </c>
      <c r="G578" s="158">
        <f t="shared" si="2"/>
        <v>1.1361037411544039E-2</v>
      </c>
      <c r="H578" s="75">
        <f t="shared" si="3"/>
        <v>101.1361037411544</v>
      </c>
      <c r="I578" s="75">
        <f t="shared" si="4"/>
        <v>92.486409155937054</v>
      </c>
    </row>
    <row r="579" spans="1:9">
      <c r="A579" s="4">
        <v>44785</v>
      </c>
      <c r="B579" s="187">
        <v>1617795</v>
      </c>
      <c r="C579" s="187">
        <v>168.74</v>
      </c>
      <c r="D579" s="187">
        <v>1617795</v>
      </c>
      <c r="E579" s="187">
        <f t="shared" si="0"/>
        <v>0</v>
      </c>
      <c r="F579" s="158">
        <f t="shared" si="1"/>
        <v>9.1187742331471089E-3</v>
      </c>
      <c r="G579" s="158">
        <f t="shared" si="2"/>
        <v>2.0583410379901412E-2</v>
      </c>
      <c r="H579" s="75">
        <f t="shared" si="3"/>
        <v>102.05834103799015</v>
      </c>
      <c r="I579" s="75">
        <f t="shared" si="4"/>
        <v>96.560801144492132</v>
      </c>
    </row>
    <row r="580" spans="1:9">
      <c r="A580" s="4">
        <v>44792</v>
      </c>
      <c r="B580" s="187">
        <v>1617266</v>
      </c>
      <c r="C580" s="187">
        <v>164.89</v>
      </c>
      <c r="D580" s="187">
        <v>1617266</v>
      </c>
      <c r="E580" s="187">
        <f t="shared" si="0"/>
        <v>0</v>
      </c>
      <c r="F580" s="158">
        <f t="shared" si="1"/>
        <v>-3.2698827725397006E-4</v>
      </c>
      <c r="G580" s="158">
        <f t="shared" si="2"/>
        <v>2.0249691568747563E-2</v>
      </c>
      <c r="H580" s="75">
        <f t="shared" si="3"/>
        <v>102.02496915687476</v>
      </c>
      <c r="I580" s="75">
        <f t="shared" si="4"/>
        <v>94.357653791130176</v>
      </c>
    </row>
    <row r="581" spans="1:9">
      <c r="A581" s="4">
        <v>44799</v>
      </c>
      <c r="B581" s="187">
        <v>1625643</v>
      </c>
      <c r="C581" s="187">
        <v>166.59</v>
      </c>
      <c r="D581" s="187">
        <v>1625643</v>
      </c>
      <c r="E581" s="187">
        <f t="shared" si="0"/>
        <v>0</v>
      </c>
      <c r="F581" s="158">
        <f t="shared" si="1"/>
        <v>5.1797292467659073E-3</v>
      </c>
      <c r="G581" s="158">
        <f t="shared" si="2"/>
        <v>2.5534308735170042E-2</v>
      </c>
      <c r="H581" s="75">
        <f t="shared" si="3"/>
        <v>102.553430873517</v>
      </c>
      <c r="I581" s="75">
        <f t="shared" si="4"/>
        <v>95.330472103004297</v>
      </c>
    </row>
    <row r="582" spans="1:9">
      <c r="A582" s="4">
        <v>44806</v>
      </c>
      <c r="B582" s="187">
        <v>1612682</v>
      </c>
      <c r="C582" s="187">
        <v>165.83</v>
      </c>
      <c r="D582" s="187">
        <v>1612682</v>
      </c>
      <c r="E582" s="187">
        <f t="shared" si="0"/>
        <v>0</v>
      </c>
      <c r="F582" s="158">
        <f t="shared" si="1"/>
        <v>-7.9728452064813382E-3</v>
      </c>
      <c r="G582" s="158">
        <f t="shared" si="2"/>
        <v>1.7357882437688543E-2</v>
      </c>
      <c r="H582" s="75">
        <f t="shared" si="3"/>
        <v>101.73578824376885</v>
      </c>
      <c r="I582" s="75">
        <f t="shared" si="4"/>
        <v>94.895565092989997</v>
      </c>
    </row>
    <row r="583" spans="1:9">
      <c r="A583" s="4">
        <v>44813</v>
      </c>
      <c r="B583" s="187">
        <v>1621096</v>
      </c>
      <c r="C583" s="187">
        <v>169.51</v>
      </c>
      <c r="D583" s="187">
        <v>1621096</v>
      </c>
      <c r="E583" s="187">
        <f t="shared" si="0"/>
        <v>0</v>
      </c>
      <c r="F583" s="158">
        <f t="shared" si="1"/>
        <v>5.2173956179830672E-3</v>
      </c>
      <c r="G583" s="158">
        <f t="shared" si="2"/>
        <v>2.2665840995439446E-2</v>
      </c>
      <c r="H583" s="75">
        <f t="shared" si="3"/>
        <v>102.26658409954395</v>
      </c>
      <c r="I583" s="75">
        <f t="shared" si="4"/>
        <v>97.001430615164523</v>
      </c>
    </row>
    <row r="584" spans="1:9">
      <c r="A584" s="4">
        <v>44820</v>
      </c>
      <c r="B584" s="187">
        <v>1603835</v>
      </c>
      <c r="C584" s="187">
        <v>169.56</v>
      </c>
      <c r="D584" s="187">
        <v>1603835</v>
      </c>
      <c r="E584" s="187">
        <f t="shared" si="0"/>
        <v>0</v>
      </c>
      <c r="F584" s="158">
        <f t="shared" si="1"/>
        <v>-1.0647734619047888E-2</v>
      </c>
      <c r="G584" s="158">
        <f t="shared" si="2"/>
        <v>1.177676651655446E-2</v>
      </c>
      <c r="H584" s="75">
        <f t="shared" si="3"/>
        <v>101.17767665165545</v>
      </c>
      <c r="I584" s="75">
        <f t="shared" si="4"/>
        <v>97.030042918454939</v>
      </c>
    </row>
    <row r="585" spans="1:9">
      <c r="A585" s="4">
        <v>44827</v>
      </c>
      <c r="B585" s="187">
        <v>1622860</v>
      </c>
      <c r="C585" s="187">
        <v>165.9</v>
      </c>
      <c r="D585" s="187">
        <v>1622860</v>
      </c>
      <c r="E585" s="187">
        <f t="shared" si="0"/>
        <v>0</v>
      </c>
      <c r="F585" s="158">
        <f t="shared" si="1"/>
        <v>1.1862192806616711E-2</v>
      </c>
      <c r="G585" s="158">
        <f t="shared" si="2"/>
        <v>2.3778657598229058E-2</v>
      </c>
      <c r="H585" s="75">
        <f t="shared" si="3"/>
        <v>102.37786575982291</v>
      </c>
      <c r="I585" s="75">
        <f t="shared" si="4"/>
        <v>94.935622317596568</v>
      </c>
    </row>
    <row r="586" spans="1:9">
      <c r="A586" s="4">
        <v>44834</v>
      </c>
      <c r="B586" s="187">
        <v>1598758.44</v>
      </c>
      <c r="C586" s="187">
        <v>159.97</v>
      </c>
      <c r="D586" s="187">
        <v>1598247</v>
      </c>
      <c r="E586" s="187">
        <f t="shared" si="0"/>
        <v>511.43999999994412</v>
      </c>
      <c r="F586" s="158">
        <f t="shared" si="1"/>
        <v>-1.4851287233649257E-2</v>
      </c>
      <c r="G586" s="158">
        <f t="shared" si="2"/>
        <v>8.5742266905579623E-3</v>
      </c>
      <c r="H586" s="75">
        <f t="shared" si="3"/>
        <v>100.85742266905579</v>
      </c>
      <c r="I586" s="75">
        <f t="shared" si="4"/>
        <v>91.542203147353362</v>
      </c>
    </row>
    <row r="587" spans="1:9">
      <c r="A587" s="4">
        <v>44841</v>
      </c>
      <c r="B587" s="187">
        <v>1594608.3</v>
      </c>
      <c r="C587" s="187">
        <v>161.86000000000001</v>
      </c>
      <c r="D587" s="187">
        <v>1591253</v>
      </c>
      <c r="E587" s="187">
        <f t="shared" si="0"/>
        <v>3355.3000000000466</v>
      </c>
      <c r="F587" s="158">
        <f t="shared" si="1"/>
        <v>-2.5958518161129929E-3</v>
      </c>
      <c r="G587" s="158">
        <f t="shared" si="2"/>
        <v>5.9561174525184502E-3</v>
      </c>
      <c r="H587" s="75">
        <f t="shared" si="3"/>
        <v>100.59561174525184</v>
      </c>
      <c r="I587" s="75">
        <f t="shared" si="4"/>
        <v>92.623748211731055</v>
      </c>
    </row>
    <row r="588" spans="1:9">
      <c r="A588" s="4">
        <v>44848</v>
      </c>
      <c r="B588" s="187">
        <v>1575951.45</v>
      </c>
      <c r="C588" s="187">
        <v>158.30000000000001</v>
      </c>
      <c r="D588" s="187">
        <v>1573684</v>
      </c>
      <c r="E588" s="187">
        <f t="shared" si="0"/>
        <v>2267.4499999999534</v>
      </c>
      <c r="F588" s="158">
        <f t="shared" si="1"/>
        <v>-1.1699957914429571E-2</v>
      </c>
      <c r="G588" s="158">
        <f t="shared" si="2"/>
        <v>-5.8135267854388939E-3</v>
      </c>
      <c r="H588" s="75">
        <f t="shared" si="3"/>
        <v>99.418647321456106</v>
      </c>
      <c r="I588" s="75">
        <f t="shared" si="4"/>
        <v>90.586552217453516</v>
      </c>
    </row>
    <row r="589" spans="1:9">
      <c r="A589" s="4">
        <v>44855</v>
      </c>
      <c r="B589" s="187">
        <v>1565318.76</v>
      </c>
      <c r="C589" s="187">
        <v>160.66999999999999</v>
      </c>
      <c r="D589" s="187">
        <v>1578252</v>
      </c>
      <c r="E589" s="187">
        <f t="shared" si="0"/>
        <v>-12933.239999999991</v>
      </c>
      <c r="F589" s="158">
        <f t="shared" si="1"/>
        <v>-6.7468385526723296E-3</v>
      </c>
      <c r="G589" s="158">
        <f t="shared" si="2"/>
        <v>-1.2521142411468289E-2</v>
      </c>
      <c r="H589" s="75">
        <f t="shared" si="3"/>
        <v>98.747885758853172</v>
      </c>
      <c r="I589" s="75">
        <f t="shared" si="4"/>
        <v>91.942775393419168</v>
      </c>
    </row>
    <row r="590" spans="1:9">
      <c r="A590" s="4">
        <v>44862</v>
      </c>
      <c r="B590" s="187">
        <v>1577569.44</v>
      </c>
      <c r="C590" s="187">
        <v>164.8</v>
      </c>
      <c r="D590" s="187">
        <v>1576561</v>
      </c>
      <c r="E590" s="187">
        <f t="shared" si="0"/>
        <v>1008.4399999999441</v>
      </c>
      <c r="F590" s="158">
        <f t="shared" si="1"/>
        <v>7.8263164749905467E-3</v>
      </c>
      <c r="G590" s="158">
        <f t="shared" si="2"/>
        <v>-4.792820359618255E-3</v>
      </c>
      <c r="H590" s="75">
        <f t="shared" si="3"/>
        <v>99.52071796403817</v>
      </c>
      <c r="I590" s="75">
        <f t="shared" si="4"/>
        <v>94.30615164520745</v>
      </c>
    </row>
    <row r="591" spans="1:9">
      <c r="A591" s="4">
        <v>44869</v>
      </c>
      <c r="B591" s="187">
        <v>1589772.9554354248</v>
      </c>
      <c r="C591" s="187">
        <v>169.55</v>
      </c>
      <c r="D591" s="187">
        <v>1590713</v>
      </c>
      <c r="E591" s="187">
        <f t="shared" si="0"/>
        <v>-940.04456457518972</v>
      </c>
      <c r="F591" s="158">
        <f t="shared" si="1"/>
        <v>7.7356439127174159E-3</v>
      </c>
      <c r="G591" s="158">
        <f t="shared" si="2"/>
        <v>2.905748001459374E-3</v>
      </c>
      <c r="H591" s="75">
        <f t="shared" si="3"/>
        <v>100.29057480014593</v>
      </c>
      <c r="I591" s="75">
        <f t="shared" si="4"/>
        <v>97.024320457796861</v>
      </c>
    </row>
    <row r="592" spans="1:9">
      <c r="A592" s="4">
        <v>44876</v>
      </c>
      <c r="B592" s="187">
        <v>1550137.56</v>
      </c>
      <c r="C592" s="187">
        <v>166.56</v>
      </c>
      <c r="D592" s="187">
        <v>1549557</v>
      </c>
      <c r="E592" s="187">
        <f t="shared" si="0"/>
        <v>580.56000000005588</v>
      </c>
      <c r="F592" s="158">
        <f t="shared" si="1"/>
        <v>-2.4931481756505947E-2</v>
      </c>
      <c r="G592" s="158">
        <f t="shared" si="2"/>
        <v>-2.2098178358333831E-2</v>
      </c>
      <c r="H592" s="75">
        <f>B592/$B$565*100</f>
        <v>97.790182164166623</v>
      </c>
      <c r="I592" s="75">
        <f t="shared" si="4"/>
        <v>95.31330472103005</v>
      </c>
    </row>
    <row r="593" spans="1:9">
      <c r="A593" s="4">
        <v>44883</v>
      </c>
      <c r="B593" s="187">
        <v>1529523.1030438673</v>
      </c>
      <c r="C593" s="6">
        <v>163.97</v>
      </c>
      <c r="D593" s="187">
        <v>1535575</v>
      </c>
      <c r="E593" s="187">
        <f t="shared" si="0"/>
        <v>-6051.8969561327249</v>
      </c>
      <c r="F593" s="158">
        <f t="shared" si="1"/>
        <v>-1.3298469431405002E-2</v>
      </c>
      <c r="G593" s="158">
        <f t="shared" si="2"/>
        <v>-3.5102775840350819E-2</v>
      </c>
      <c r="H593" s="75">
        <f>B593/$B$565*100</f>
        <v>96.48972241596492</v>
      </c>
      <c r="I593" s="75">
        <f t="shared" si="4"/>
        <v>93.831187410586551</v>
      </c>
    </row>
    <row r="594" spans="1:9">
      <c r="A594" s="4">
        <v>44890</v>
      </c>
      <c r="B594" s="187">
        <v>1535012.61</v>
      </c>
      <c r="C594" s="6">
        <v>165.22</v>
      </c>
      <c r="D594" s="187">
        <v>1539652</v>
      </c>
      <c r="E594" s="187">
        <f t="shared" si="0"/>
        <v>-4639.3899999998976</v>
      </c>
      <c r="F594" s="158">
        <f t="shared" si="1"/>
        <v>3.5890317349298595E-3</v>
      </c>
      <c r="G594" s="158">
        <f t="shared" si="2"/>
        <v>-3.1639729081896162E-2</v>
      </c>
      <c r="H594" s="75">
        <f>B594/$B$565*100</f>
        <v>96.836027091810379</v>
      </c>
      <c r="I594" s="75">
        <f t="shared" si="4"/>
        <v>94.546494992846917</v>
      </c>
    </row>
    <row r="595" spans="1:9">
      <c r="A595" s="4">
        <v>44897</v>
      </c>
      <c r="B595" s="87">
        <v>1558578.3148740306</v>
      </c>
      <c r="C595" s="6">
        <v>168.04</v>
      </c>
      <c r="D595" s="187">
        <v>1551135</v>
      </c>
      <c r="E595" s="187">
        <f t="shared" si="0"/>
        <v>7443.3148740306497</v>
      </c>
      <c r="F595" s="158">
        <f t="shared" si="1"/>
        <v>1.5352124614813834E-2</v>
      </c>
      <c r="G595" s="158">
        <f t="shared" si="2"/>
        <v>-1.6773341530726626E-2</v>
      </c>
      <c r="H595" s="75">
        <f t="shared" ref="H595:H616" si="5">B595/$B$565*100</f>
        <v>98.322665846927336</v>
      </c>
      <c r="I595" s="75">
        <f t="shared" si="4"/>
        <v>96.160228898426311</v>
      </c>
    </row>
    <row r="596" spans="1:9">
      <c r="A596" s="4">
        <v>44904</v>
      </c>
      <c r="B596" s="187">
        <v>1536717.4091538503</v>
      </c>
      <c r="C596" s="6">
        <v>165.98</v>
      </c>
      <c r="D596" s="187">
        <v>1531824</v>
      </c>
      <c r="E596" s="187">
        <f t="shared" si="0"/>
        <v>4893.4091538502835</v>
      </c>
      <c r="F596" s="158">
        <f t="shared" si="1"/>
        <v>-1.4026183677492754E-2</v>
      </c>
      <c r="G596" s="158">
        <f t="shared" si="2"/>
        <v>-3.0564259239024061E-2</v>
      </c>
      <c r="H596" s="75">
        <f t="shared" si="5"/>
        <v>96.94357407609759</v>
      </c>
      <c r="I596" s="75">
        <f t="shared" si="4"/>
        <v>94.98140200286123</v>
      </c>
    </row>
    <row r="597" spans="1:9">
      <c r="A597" s="4">
        <v>44911</v>
      </c>
      <c r="B597" s="187">
        <v>1517269.1201712103</v>
      </c>
      <c r="C597" s="6">
        <v>167.68</v>
      </c>
      <c r="D597" s="187">
        <v>1521577</v>
      </c>
      <c r="E597" s="187">
        <f t="shared" si="0"/>
        <v>-4307.8798287897371</v>
      </c>
      <c r="F597" s="158">
        <f t="shared" si="1"/>
        <v>-1.2655735444130012E-2</v>
      </c>
      <c r="G597" s="158">
        <f t="shared" si="2"/>
        <v>-4.2833181504179252E-2</v>
      </c>
      <c r="H597" s="75">
        <f t="shared" si="5"/>
        <v>95.716681849582073</v>
      </c>
      <c r="I597" s="75">
        <f t="shared" si="4"/>
        <v>95.954220314735338</v>
      </c>
    </row>
    <row r="598" spans="1:9">
      <c r="A598" s="4">
        <v>44918</v>
      </c>
      <c r="B598" s="187">
        <v>1533138.6571620191</v>
      </c>
      <c r="C598" s="18">
        <v>168.2</v>
      </c>
      <c r="D598" s="187">
        <v>1535108</v>
      </c>
      <c r="E598" s="187">
        <f t="shared" si="0"/>
        <v>-1969.3428379809484</v>
      </c>
      <c r="F598" s="158">
        <f t="shared" si="1"/>
        <v>1.0459276327338785E-2</v>
      </c>
      <c r="G598" s="158">
        <f t="shared" si="2"/>
        <v>-3.2821909258171744E-2</v>
      </c>
      <c r="H598" s="75">
        <f t="shared" si="5"/>
        <v>96.717809074182824</v>
      </c>
      <c r="I598" s="75">
        <f t="shared" si="4"/>
        <v>96.251788268955636</v>
      </c>
    </row>
    <row r="599" spans="1:9">
      <c r="A599" s="4">
        <v>44925</v>
      </c>
      <c r="B599" s="187">
        <v>1532164.2234144188</v>
      </c>
      <c r="C599" s="6">
        <v>165.41</v>
      </c>
      <c r="D599" s="187">
        <v>1526049</v>
      </c>
      <c r="E599" s="187">
        <f t="shared" si="0"/>
        <v>6115.2234144187532</v>
      </c>
      <c r="F599" s="158">
        <f t="shared" si="1"/>
        <v>-6.3558096526250552E-4</v>
      </c>
      <c r="G599" s="158">
        <f t="shared" si="2"/>
        <v>-3.3436629242666216E-2</v>
      </c>
      <c r="H599" s="75">
        <f t="shared" si="5"/>
        <v>96.656337075733376</v>
      </c>
      <c r="I599" s="75">
        <f t="shared" si="4"/>
        <v>94.655221745350502</v>
      </c>
    </row>
    <row r="600" spans="1:9">
      <c r="A600" s="4">
        <v>44932</v>
      </c>
      <c r="B600" s="187">
        <v>1549149.7523026222</v>
      </c>
      <c r="C600" s="6">
        <v>167.95</v>
      </c>
      <c r="D600" s="187">
        <v>1550070</v>
      </c>
      <c r="E600" s="187">
        <f t="shared" si="0"/>
        <v>-920.24769737781025</v>
      </c>
      <c r="F600" s="158">
        <f t="shared" si="1"/>
        <v>1.1085971483103307E-2</v>
      </c>
      <c r="G600" s="158">
        <f t="shared" si="2"/>
        <v>-2.2721335277838151E-2</v>
      </c>
      <c r="H600" s="75">
        <f t="shared" si="5"/>
        <v>97.727866472216192</v>
      </c>
      <c r="I600" s="75">
        <f t="shared" si="4"/>
        <v>96.108726752503571</v>
      </c>
    </row>
    <row r="601" spans="1:9">
      <c r="A601" s="4">
        <v>44939</v>
      </c>
      <c r="B601" s="187">
        <v>1562767.7958510735</v>
      </c>
      <c r="C601" s="6">
        <v>171.5</v>
      </c>
      <c r="D601" s="187">
        <v>1580560</v>
      </c>
      <c r="E601" s="187">
        <f t="shared" si="0"/>
        <v>-17792.204148926539</v>
      </c>
      <c r="F601" s="158">
        <f t="shared" si="1"/>
        <v>8.7906566348474602E-3</v>
      </c>
      <c r="G601" s="158">
        <f t="shared" si="2"/>
        <v>-1.4130414099703392E-2</v>
      </c>
      <c r="H601" s="75">
        <f t="shared" si="5"/>
        <v>98.586958590029667</v>
      </c>
      <c r="I601" s="75">
        <f t="shared" si="4"/>
        <v>98.140200286123033</v>
      </c>
    </row>
    <row r="602" spans="1:9">
      <c r="A602" s="4">
        <v>44946</v>
      </c>
      <c r="B602" s="187">
        <v>1547330.6309572374</v>
      </c>
      <c r="C602" s="6">
        <v>169.44</v>
      </c>
      <c r="D602" s="187">
        <v>1562936</v>
      </c>
      <c r="E602" s="187">
        <f t="shared" si="0"/>
        <v>-15605.369042762555</v>
      </c>
      <c r="F602" s="158">
        <f t="shared" si="1"/>
        <v>-9.8780925322491386E-3</v>
      </c>
      <c r="G602" s="158">
        <f t="shared" si="2"/>
        <v>-2.3868925093956772E-2</v>
      </c>
      <c r="H602" s="75">
        <f t="shared" si="5"/>
        <v>97.613107490604321</v>
      </c>
      <c r="I602" s="75">
        <f t="shared" si="4"/>
        <v>96.961373390557938</v>
      </c>
    </row>
    <row r="603" spans="1:9">
      <c r="A603" s="4">
        <v>44953</v>
      </c>
      <c r="B603" s="187">
        <v>1555054.716</v>
      </c>
      <c r="C603" s="6">
        <v>171.25</v>
      </c>
      <c r="D603" s="187">
        <v>1558933</v>
      </c>
      <c r="E603" s="187">
        <f t="shared" si="0"/>
        <v>-3878.2839999999851</v>
      </c>
      <c r="F603" s="158">
        <f t="shared" si="1"/>
        <v>4.991877552365187E-3</v>
      </c>
      <c r="G603" s="158">
        <f t="shared" si="2"/>
        <v>-1.899619829296717E-2</v>
      </c>
      <c r="H603" s="75">
        <f t="shared" si="5"/>
        <v>98.100380170703289</v>
      </c>
      <c r="I603" s="75">
        <f t="shared" si="4"/>
        <v>97.997138769670954</v>
      </c>
    </row>
    <row r="604" spans="1:9">
      <c r="A604" s="4">
        <v>44960</v>
      </c>
      <c r="B604" s="187">
        <v>1554558.8912384007</v>
      </c>
      <c r="C604" s="187">
        <v>172.13</v>
      </c>
      <c r="D604" s="187">
        <v>1552782</v>
      </c>
      <c r="E604" s="187">
        <f t="shared" si="0"/>
        <v>1776.8912384007126</v>
      </c>
      <c r="F604" s="158">
        <f t="shared" si="1"/>
        <v>-3.1884714826924121E-4</v>
      </c>
      <c r="G604" s="158">
        <f t="shared" si="2"/>
        <v>-1.9308988557582785E-2</v>
      </c>
      <c r="H604" s="75">
        <f t="shared" si="5"/>
        <v>98.069101144241728</v>
      </c>
      <c r="I604" s="75">
        <f t="shared" si="4"/>
        <v>98.500715307582254</v>
      </c>
    </row>
    <row r="605" spans="1:9">
      <c r="A605" s="4">
        <v>44967</v>
      </c>
      <c r="B605" s="187">
        <v>1535186.7470388028</v>
      </c>
      <c r="C605" s="6">
        <v>171.3</v>
      </c>
      <c r="D605" s="187">
        <v>1538275</v>
      </c>
      <c r="E605" s="187">
        <f t="shared" si="0"/>
        <v>-3088.2529611971695</v>
      </c>
      <c r="F605" s="158">
        <f t="shared" si="1"/>
        <v>-1.2461505516954463E-2</v>
      </c>
      <c r="G605" s="158">
        <f t="shared" si="2"/>
        <v>-3.1529875007100028E-2</v>
      </c>
      <c r="H605" s="75">
        <f t="shared" si="5"/>
        <v>96.847012499290003</v>
      </c>
      <c r="I605" s="75">
        <f t="shared" si="4"/>
        <v>98.02575107296137</v>
      </c>
    </row>
    <row r="606" spans="1:9">
      <c r="A606" s="4">
        <v>44974</v>
      </c>
      <c r="B606" s="187">
        <v>1519520.7129420028</v>
      </c>
      <c r="C606" s="6">
        <v>168.55</v>
      </c>
      <c r="D606" s="187">
        <v>1537952</v>
      </c>
      <c r="E606" s="187">
        <f t="shared" si="0"/>
        <v>-18431.287057997193</v>
      </c>
      <c r="F606" s="158">
        <f t="shared" si="1"/>
        <v>-1.0204643915157519E-2</v>
      </c>
      <c r="G606" s="158">
        <f t="shared" si="2"/>
        <v>-4.1412767775120707E-2</v>
      </c>
      <c r="H606" s="75">
        <f t="shared" si="5"/>
        <v>95.858723222487924</v>
      </c>
      <c r="I606" s="75">
        <f t="shared" si="4"/>
        <v>96.45207439198856</v>
      </c>
    </row>
    <row r="607" spans="1:9">
      <c r="A607" s="4">
        <v>44981</v>
      </c>
      <c r="B607" s="75">
        <v>1521047.4253639597</v>
      </c>
      <c r="C607" s="6">
        <v>168.62</v>
      </c>
      <c r="D607" s="187">
        <v>1525306</v>
      </c>
      <c r="E607" s="187">
        <f t="shared" si="0"/>
        <v>-4258.5746360402554</v>
      </c>
      <c r="F607" s="158">
        <f t="shared" si="1"/>
        <v>1.0047328798834521E-3</v>
      </c>
      <c r="G607" s="158">
        <f t="shared" si="2"/>
        <v>-4.0449643664667856E-2</v>
      </c>
      <c r="H607" s="75">
        <f t="shared" si="5"/>
        <v>95.955035633533214</v>
      </c>
      <c r="I607" s="75">
        <f t="shared" si="4"/>
        <v>96.492131616595131</v>
      </c>
    </row>
    <row r="608" spans="1:9">
      <c r="A608" s="4">
        <v>44988</v>
      </c>
      <c r="B608" s="187">
        <v>1519319.3523467309</v>
      </c>
      <c r="C608" s="6">
        <v>169.67</v>
      </c>
      <c r="D608" s="187">
        <v>1540785</v>
      </c>
      <c r="E608" s="187">
        <f t="shared" si="0"/>
        <v>-21465.647653269116</v>
      </c>
      <c r="F608" s="158">
        <f t="shared" si="1"/>
        <v>-1.1361072563633723E-3</v>
      </c>
      <c r="G608" s="158">
        <f t="shared" si="2"/>
        <v>-4.1539795787346456E-2</v>
      </c>
      <c r="H608" s="75">
        <f t="shared" si="5"/>
        <v>95.846020421265351</v>
      </c>
      <c r="I608" s="75">
        <f t="shared" si="4"/>
        <v>97.092989985693848</v>
      </c>
    </row>
    <row r="609" spans="1:9">
      <c r="A609" s="4">
        <v>44995</v>
      </c>
      <c r="B609" s="187">
        <v>1519265.9480633168</v>
      </c>
      <c r="C609" s="18">
        <v>171.43</v>
      </c>
      <c r="D609" s="187">
        <v>1527426</v>
      </c>
      <c r="E609" s="187">
        <f t="shared" si="0"/>
        <v>-8160.051936683245</v>
      </c>
      <c r="F609" s="234">
        <f t="shared" si="1"/>
        <v>-3.5150137021267014E-5</v>
      </c>
      <c r="G609" s="158">
        <f t="shared" si="2"/>
        <v>-4.1573485794853982E-2</v>
      </c>
      <c r="H609" s="75">
        <f t="shared" si="5"/>
        <v>95.842651420514599</v>
      </c>
      <c r="I609" s="75">
        <f t="shared" si="4"/>
        <v>98.100143061516448</v>
      </c>
    </row>
    <row r="610" spans="1:9">
      <c r="A610" s="4">
        <v>45002</v>
      </c>
      <c r="B610" s="187">
        <v>1505714.5246971019</v>
      </c>
      <c r="C610" s="187">
        <v>167</v>
      </c>
      <c r="D610" s="187">
        <v>1499268</v>
      </c>
      <c r="E610" s="187">
        <f t="shared" si="0"/>
        <v>6446.5246971019078</v>
      </c>
      <c r="F610" s="234">
        <f t="shared" si="1"/>
        <v>-8.919717698859464E-3</v>
      </c>
      <c r="G610" s="158">
        <f t="shared" si="2"/>
        <v>-5.0122379736665779E-2</v>
      </c>
      <c r="H610" s="75">
        <f t="shared" si="5"/>
        <v>94.987762026333428</v>
      </c>
      <c r="I610" s="75">
        <f t="shared" si="4"/>
        <v>95.565092989985686</v>
      </c>
    </row>
    <row r="611" spans="1:9">
      <c r="A611" s="4">
        <v>45009</v>
      </c>
      <c r="B611" s="187">
        <v>1527032.2490760738</v>
      </c>
      <c r="C611" s="187">
        <v>169.43</v>
      </c>
      <c r="D611" s="187">
        <v>1512336</v>
      </c>
      <c r="E611" s="187">
        <f t="shared" si="0"/>
        <v>14696.249076073756</v>
      </c>
      <c r="F611" s="234">
        <f t="shared" si="1"/>
        <v>1.4157879219010905E-2</v>
      </c>
      <c r="G611" s="158">
        <f t="shared" si="2"/>
        <v>-3.6674127116136157E-2</v>
      </c>
      <c r="H611" s="75">
        <f t="shared" si="5"/>
        <v>96.332587288386378</v>
      </c>
      <c r="I611" s="75">
        <f t="shared" si="4"/>
        <v>96.955650929899861</v>
      </c>
    </row>
    <row r="612" spans="1:9">
      <c r="A612" s="4">
        <v>45016</v>
      </c>
      <c r="B612" s="187">
        <v>1554218.2248523387</v>
      </c>
      <c r="C612" s="187">
        <v>167.5</v>
      </c>
      <c r="D612" s="187">
        <v>1545089</v>
      </c>
      <c r="E612" s="187">
        <f t="shared" si="0"/>
        <v>9129.2248523386661</v>
      </c>
      <c r="F612" s="234">
        <f t="shared" si="1"/>
        <v>1.7803144493322653E-2</v>
      </c>
      <c r="G612" s="158">
        <f t="shared" si="2"/>
        <v>-1.9523897407028423E-2</v>
      </c>
      <c r="H612" s="75">
        <f t="shared" si="5"/>
        <v>98.047610259297159</v>
      </c>
      <c r="I612" s="75">
        <f t="shared" si="4"/>
        <v>95.851216022889844</v>
      </c>
    </row>
    <row r="613" spans="1:9">
      <c r="A613" s="4">
        <v>45023</v>
      </c>
      <c r="B613" s="187">
        <v>1555670.344891103</v>
      </c>
      <c r="C613" s="6">
        <v>169.1</v>
      </c>
      <c r="D613" s="187">
        <v>1550392</v>
      </c>
      <c r="E613" s="187">
        <f t="shared" si="0"/>
        <v>5278.3448911029845</v>
      </c>
      <c r="F613" s="234">
        <f t="shared" si="1"/>
        <v>9.3430897640023325E-4</v>
      </c>
      <c r="G613" s="158">
        <f t="shared" si="2"/>
        <v>-1.8607829783229946E-2</v>
      </c>
      <c r="H613" s="75">
        <f t="shared" si="5"/>
        <v>98.139217021677013</v>
      </c>
      <c r="I613" s="75">
        <f t="shared" si="4"/>
        <v>96.766809728183105</v>
      </c>
    </row>
    <row r="614" spans="1:9">
      <c r="A614" s="4">
        <v>45030</v>
      </c>
      <c r="B614" s="187">
        <v>1574083.8117229093</v>
      </c>
      <c r="C614" s="6">
        <v>169.37</v>
      </c>
      <c r="D614" s="187">
        <v>1564092</v>
      </c>
      <c r="E614" s="187">
        <f t="shared" si="0"/>
        <v>9991.8117229093332</v>
      </c>
      <c r="F614" s="234">
        <f t="shared" si="1"/>
        <v>1.1836355235720131E-2</v>
      </c>
      <c r="G614" s="158">
        <f t="shared" si="2"/>
        <v>-6.9917234309899712E-3</v>
      </c>
      <c r="H614" s="75">
        <f t="shared" si="5"/>
        <v>99.300827656901006</v>
      </c>
      <c r="I614" s="75">
        <f t="shared" si="4"/>
        <v>96.921316165951367</v>
      </c>
    </row>
    <row r="615" spans="1:9">
      <c r="A615" s="4">
        <v>45037</v>
      </c>
      <c r="B615" s="187">
        <v>1563236.7604832097</v>
      </c>
      <c r="C615" s="187">
        <v>168.74</v>
      </c>
      <c r="D615" s="187">
        <v>1558204</v>
      </c>
      <c r="E615" s="187">
        <f t="shared" si="0"/>
        <v>5032.7604832097422</v>
      </c>
      <c r="F615" s="234">
        <f t="shared" si="1"/>
        <v>-6.8910252166477504E-3</v>
      </c>
      <c r="G615" s="158">
        <f t="shared" si="2"/>
        <v>-1.3834568505166955E-2</v>
      </c>
      <c r="H615" s="75">
        <f t="shared" si="5"/>
        <v>98.616543149483306</v>
      </c>
      <c r="I615" s="75">
        <f t="shared" si="4"/>
        <v>96.560801144492132</v>
      </c>
    </row>
    <row r="616" spans="1:9">
      <c r="A616" s="4">
        <v>45044</v>
      </c>
      <c r="B616" s="187">
        <v>1574736.7798761507</v>
      </c>
      <c r="C616" s="187">
        <v>169.67</v>
      </c>
      <c r="D616" s="187">
        <v>1569993</v>
      </c>
      <c r="E616" s="187">
        <f t="shared" si="0"/>
        <v>4743.7798761506565</v>
      </c>
      <c r="F616" s="234">
        <f t="shared" si="1"/>
        <v>7.3565436046847399E-3</v>
      </c>
      <c r="G616" s="158">
        <f t="shared" si="2"/>
        <v>-6.5797995069424298E-3</v>
      </c>
      <c r="H616" s="75">
        <f t="shared" si="5"/>
        <v>99.342020049305759</v>
      </c>
      <c r="I616" s="75">
        <f t="shared" si="4"/>
        <v>97.092989985693848</v>
      </c>
    </row>
    <row r="617" spans="1:9">
      <c r="A617" s="4">
        <v>45051</v>
      </c>
      <c r="B617" s="187">
        <v>1582578.64</v>
      </c>
      <c r="C617" s="6">
        <v>171.29</v>
      </c>
      <c r="D617" s="187">
        <v>1582329</v>
      </c>
      <c r="E617" s="187">
        <f t="shared" si="0"/>
        <v>249.63999999989755</v>
      </c>
      <c r="F617" s="234">
        <f>B617/B616-1</f>
        <v>4.9797910508357912E-3</v>
      </c>
      <c r="G617" s="158">
        <f>B617/$B$617-1</f>
        <v>0</v>
      </c>
      <c r="H617" s="75">
        <f>B617/$B$617*100</f>
        <v>100</v>
      </c>
      <c r="I617" s="75">
        <f>C617/$C$617*100</f>
        <v>100</v>
      </c>
    </row>
    <row r="618" spans="1:9">
      <c r="A618" s="4">
        <v>45058</v>
      </c>
      <c r="B618" s="187">
        <v>1589510.87</v>
      </c>
      <c r="C618" s="187">
        <v>173.18</v>
      </c>
      <c r="D618" s="187">
        <v>1589053</v>
      </c>
      <c r="E618" s="187">
        <f t="shared" si="0"/>
        <v>457.87000000011176</v>
      </c>
      <c r="F618" s="234">
        <f t="shared" ref="F618:F640" si="6">B618/B617-1</f>
        <v>4.3803384077016894E-3</v>
      </c>
      <c r="G618" s="158">
        <f t="shared" ref="G618:G640" si="7">B618/$B$617-1</f>
        <v>4.3803384077016894E-3</v>
      </c>
      <c r="H618" s="75">
        <f t="shared" ref="H618:H640" si="8">B618/$B$617*100</f>
        <v>100.43803384077017</v>
      </c>
      <c r="I618" s="75">
        <f t="shared" ref="I618:I640" si="9">C618/$C$617*100</f>
        <v>101.10339190845934</v>
      </c>
    </row>
    <row r="619" spans="1:9">
      <c r="A619" s="4">
        <v>45065</v>
      </c>
      <c r="B619" s="187">
        <v>1598245.05</v>
      </c>
      <c r="C619" s="187">
        <v>171.06</v>
      </c>
      <c r="D619" s="187">
        <v>1599882</v>
      </c>
      <c r="E619" s="187">
        <f t="shared" si="0"/>
        <v>-1636.9499999999534</v>
      </c>
      <c r="F619" s="234">
        <f t="shared" si="6"/>
        <v>5.4948853542600151E-3</v>
      </c>
      <c r="G619" s="158">
        <f t="shared" si="7"/>
        <v>9.8992932193247007E-3</v>
      </c>
      <c r="H619" s="75">
        <f t="shared" si="8"/>
        <v>100.98992932193246</v>
      </c>
      <c r="I619" s="75">
        <f t="shared" si="9"/>
        <v>99.86572479420866</v>
      </c>
    </row>
    <row r="620" spans="1:9">
      <c r="A620" s="4">
        <v>45072</v>
      </c>
      <c r="B620" s="75">
        <v>1610056.95</v>
      </c>
      <c r="C620" s="75">
        <v>172.08</v>
      </c>
      <c r="D620" s="75">
        <v>1610749.73</v>
      </c>
      <c r="E620" s="187">
        <f t="shared" si="0"/>
        <v>-692.78000000002794</v>
      </c>
      <c r="F620" s="234">
        <f t="shared" si="6"/>
        <v>7.3905437717449729E-3</v>
      </c>
      <c r="G620" s="158">
        <f t="shared" si="7"/>
        <v>1.7362998150916464E-2</v>
      </c>
      <c r="H620" s="75">
        <f t="shared" si="8"/>
        <v>101.73629981509164</v>
      </c>
      <c r="I620" s="75">
        <f t="shared" si="9"/>
        <v>100.46120614163117</v>
      </c>
    </row>
    <row r="621" spans="1:9">
      <c r="A621" s="4">
        <v>45079</v>
      </c>
      <c r="B621" s="75">
        <v>1635616.37</v>
      </c>
      <c r="C621" s="75">
        <v>173.82</v>
      </c>
      <c r="D621" s="75">
        <v>1633965.21</v>
      </c>
      <c r="E621" s="187">
        <f t="shared" si="0"/>
        <v>1651.160000000149</v>
      </c>
      <c r="F621" s="234">
        <f t="shared" si="6"/>
        <v>1.5874854613062039E-2</v>
      </c>
      <c r="G621" s="158">
        <f t="shared" si="7"/>
        <v>3.3513487835271416E-2</v>
      </c>
      <c r="H621" s="75">
        <f t="shared" si="8"/>
        <v>103.35134878352714</v>
      </c>
      <c r="I621" s="75">
        <f t="shared" si="9"/>
        <v>101.47702726370483</v>
      </c>
    </row>
    <row r="622" spans="1:9">
      <c r="A622" s="4">
        <v>45086</v>
      </c>
      <c r="B622" s="75">
        <v>1660515.98</v>
      </c>
      <c r="C622" s="75">
        <v>177.54</v>
      </c>
      <c r="D622" s="75">
        <v>1659689.41</v>
      </c>
      <c r="E622" s="187">
        <f t="shared" si="0"/>
        <v>826.57000000006519</v>
      </c>
      <c r="F622" s="234">
        <f t="shared" si="6"/>
        <v>1.5223380284461019E-2</v>
      </c>
      <c r="G622" s="158">
        <f t="shared" si="7"/>
        <v>4.9247056689707414E-2</v>
      </c>
      <c r="H622" s="75">
        <f t="shared" si="8"/>
        <v>104.92470566897074</v>
      </c>
      <c r="I622" s="75">
        <f t="shared" si="9"/>
        <v>103.64878276606923</v>
      </c>
    </row>
    <row r="623" spans="1:9">
      <c r="A623" s="4">
        <v>45093</v>
      </c>
      <c r="B623" s="75">
        <v>1664716.67</v>
      </c>
      <c r="C623" s="75">
        <v>176.86</v>
      </c>
      <c r="D623" s="75">
        <v>1658751.17</v>
      </c>
      <c r="E623" s="187">
        <f t="shared" si="0"/>
        <v>5965.5</v>
      </c>
      <c r="F623" s="234">
        <f t="shared" si="6"/>
        <v>2.5297498190892664E-3</v>
      </c>
      <c r="G623" s="158">
        <f t="shared" si="7"/>
        <v>5.1901389241548301E-2</v>
      </c>
      <c r="H623" s="75">
        <f t="shared" si="8"/>
        <v>105.19013892415484</v>
      </c>
      <c r="I623" s="75">
        <f t="shared" si="9"/>
        <v>103.25179520112091</v>
      </c>
    </row>
    <row r="624" spans="1:9">
      <c r="A624" s="4">
        <v>45100</v>
      </c>
      <c r="B624" s="75">
        <v>1681349.88</v>
      </c>
      <c r="C624" s="75">
        <v>182.13</v>
      </c>
      <c r="D624" s="75">
        <v>1657746.15</v>
      </c>
      <c r="E624" s="187">
        <f t="shared" si="0"/>
        <v>23603.729999999981</v>
      </c>
      <c r="F624" s="234">
        <f t="shared" si="6"/>
        <v>9.9916161709368012E-3</v>
      </c>
      <c r="G624" s="158">
        <f t="shared" si="7"/>
        <v>6.2411584172525014E-2</v>
      </c>
      <c r="H624" s="75">
        <f t="shared" si="8"/>
        <v>106.24115841725251</v>
      </c>
      <c r="I624" s="75">
        <f t="shared" si="9"/>
        <v>106.3284488294705</v>
      </c>
    </row>
    <row r="625" spans="1:9">
      <c r="A625" s="4">
        <v>45107</v>
      </c>
      <c r="B625" s="75">
        <v>1690577.22</v>
      </c>
      <c r="C625" s="75">
        <v>183.88</v>
      </c>
      <c r="D625" s="75">
        <v>1691540</v>
      </c>
      <c r="E625" s="187">
        <f t="shared" si="0"/>
        <v>-962.78000000002794</v>
      </c>
      <c r="F625" s="234">
        <f t="shared" si="6"/>
        <v>5.4880546338160752E-3</v>
      </c>
      <c r="G625" s="158">
        <f t="shared" si="7"/>
        <v>6.8242156990062863E-2</v>
      </c>
      <c r="H625" s="75">
        <f t="shared" si="8"/>
        <v>106.82421569900629</v>
      </c>
      <c r="I625" s="75">
        <f t="shared" si="9"/>
        <v>107.35010800396986</v>
      </c>
    </row>
    <row r="626" spans="1:9">
      <c r="A626" s="4">
        <v>45114</v>
      </c>
      <c r="B626" s="75">
        <v>1662555.72</v>
      </c>
      <c r="C626" s="75">
        <v>181.66</v>
      </c>
      <c r="D626" s="75">
        <v>1666989.35</v>
      </c>
      <c r="E626" s="187">
        <f t="shared" si="0"/>
        <v>-4433.6300000001211</v>
      </c>
      <c r="F626" s="234">
        <f t="shared" si="6"/>
        <v>-1.6575107997728766E-2</v>
      </c>
      <c r="G626" s="158">
        <f t="shared" si="7"/>
        <v>5.0535927870225761E-2</v>
      </c>
      <c r="H626" s="75">
        <f t="shared" si="8"/>
        <v>105.05359278702258</v>
      </c>
      <c r="I626" s="75">
        <f t="shared" si="9"/>
        <v>106.05406036546208</v>
      </c>
    </row>
    <row r="627" spans="1:9">
      <c r="A627" s="4">
        <v>45121</v>
      </c>
      <c r="B627" s="75">
        <v>1676718.46</v>
      </c>
      <c r="C627" s="75">
        <v>183.81</v>
      </c>
      <c r="D627" s="75">
        <v>1675345.68</v>
      </c>
      <c r="E627" s="187">
        <f t="shared" si="0"/>
        <v>1372.7800000000279</v>
      </c>
      <c r="F627" s="234">
        <f t="shared" si="6"/>
        <v>8.5186558439076521E-3</v>
      </c>
      <c r="G627" s="158">
        <f t="shared" si="7"/>
        <v>5.9485081891412328E-2</v>
      </c>
      <c r="H627" s="75">
        <f t="shared" si="8"/>
        <v>105.94850818914124</v>
      </c>
      <c r="I627" s="75">
        <f t="shared" si="9"/>
        <v>107.30924163698991</v>
      </c>
    </row>
    <row r="628" spans="1:9">
      <c r="A628" s="4">
        <v>45128</v>
      </c>
      <c r="B628" s="75">
        <v>1688695.94</v>
      </c>
      <c r="C628" s="75">
        <v>185.43</v>
      </c>
      <c r="D628" s="75">
        <v>1669040.19</v>
      </c>
      <c r="E628" s="187">
        <f t="shared" si="0"/>
        <v>19655.75</v>
      </c>
      <c r="F628" s="234">
        <f t="shared" si="6"/>
        <v>7.1434055780599248E-3</v>
      </c>
      <c r="G628" s="158">
        <f t="shared" si="7"/>
        <v>6.7053413535266726E-2</v>
      </c>
      <c r="H628" s="75">
        <f t="shared" si="8"/>
        <v>106.70534135352668</v>
      </c>
      <c r="I628" s="75">
        <f t="shared" si="9"/>
        <v>108.25500612995506</v>
      </c>
    </row>
    <row r="629" spans="1:9">
      <c r="A629" s="4">
        <v>45135</v>
      </c>
      <c r="B629" s="75">
        <v>1694074.67</v>
      </c>
      <c r="C629" s="75">
        <v>186.8</v>
      </c>
      <c r="D629" s="75">
        <v>1698104.69</v>
      </c>
      <c r="E629" s="187">
        <f t="shared" si="0"/>
        <v>-4030.0200000000186</v>
      </c>
      <c r="F629" s="234">
        <f t="shared" si="6"/>
        <v>3.1851382315752907E-3</v>
      </c>
      <c r="G629" s="158">
        <f t="shared" si="7"/>
        <v>7.0452126157850792E-2</v>
      </c>
      <c r="H629" s="75">
        <f t="shared" si="8"/>
        <v>107.04521261578508</v>
      </c>
      <c r="I629" s="75">
        <f t="shared" si="9"/>
        <v>109.05481931227743</v>
      </c>
    </row>
    <row r="630" spans="1:9">
      <c r="A630" s="4">
        <v>45142</v>
      </c>
      <c r="B630" s="75">
        <v>1663306.35</v>
      </c>
      <c r="C630" s="75">
        <v>181.87</v>
      </c>
      <c r="D630" s="75">
        <v>1650261.92</v>
      </c>
      <c r="E630" s="187">
        <f t="shared" ref="E630:E640" si="10">B630-D630</f>
        <v>13044.430000000168</v>
      </c>
      <c r="F630" s="234">
        <f t="shared" si="6"/>
        <v>-1.8162316304510817E-2</v>
      </c>
      <c r="G630" s="158">
        <f t="shared" si="7"/>
        <v>5.1010236053735891E-2</v>
      </c>
      <c r="H630" s="75">
        <f t="shared" si="8"/>
        <v>105.10102360537358</v>
      </c>
      <c r="I630" s="75">
        <f t="shared" si="9"/>
        <v>106.17665946640203</v>
      </c>
    </row>
    <row r="631" spans="1:9">
      <c r="A631" s="4">
        <v>45149</v>
      </c>
      <c r="B631" s="75">
        <v>1672344.84</v>
      </c>
      <c r="C631" s="75">
        <v>182.76</v>
      </c>
      <c r="D631" s="75">
        <v>1653217.78</v>
      </c>
      <c r="E631" s="187">
        <f t="shared" si="10"/>
        <v>19127.060000000056</v>
      </c>
      <c r="F631" s="234">
        <f t="shared" si="6"/>
        <v>5.4340500774257006E-3</v>
      </c>
      <c r="G631" s="158">
        <f t="shared" si="7"/>
        <v>5.6721478308338735E-2</v>
      </c>
      <c r="H631" s="75">
        <f t="shared" si="8"/>
        <v>105.67214783083388</v>
      </c>
      <c r="I631" s="75">
        <f t="shared" si="9"/>
        <v>106.69624613229027</v>
      </c>
    </row>
    <row r="632" spans="1:9">
      <c r="A632" s="4">
        <v>45156</v>
      </c>
      <c r="B632" s="75">
        <v>1649736.37</v>
      </c>
      <c r="C632" s="75">
        <v>177.98</v>
      </c>
      <c r="D632" s="75">
        <v>1649863</v>
      </c>
      <c r="E632" s="187">
        <f t="shared" si="10"/>
        <v>-126.62999999988824</v>
      </c>
      <c r="F632" s="234">
        <f t="shared" si="6"/>
        <v>-1.3519023983115774E-2</v>
      </c>
      <c r="G632" s="158">
        <f t="shared" si="7"/>
        <v>4.2435635299614693E-2</v>
      </c>
      <c r="H632" s="75">
        <f t="shared" si="8"/>
        <v>104.24356352996146</v>
      </c>
      <c r="I632" s="75">
        <f t="shared" si="9"/>
        <v>103.90565707280051</v>
      </c>
    </row>
    <row r="633" spans="1:9">
      <c r="A633" s="4">
        <v>45163</v>
      </c>
      <c r="B633" s="75">
        <v>1678282.26</v>
      </c>
      <c r="C633" s="75">
        <v>180.77</v>
      </c>
      <c r="D633" s="75">
        <v>1674675</v>
      </c>
      <c r="E633" s="187">
        <f t="shared" si="10"/>
        <v>3607.2600000000093</v>
      </c>
      <c r="F633" s="234">
        <f t="shared" si="6"/>
        <v>1.7303304042451284E-2</v>
      </c>
      <c r="G633" s="158">
        <f t="shared" si="7"/>
        <v>6.047321604188971E-2</v>
      </c>
      <c r="H633" s="75">
        <f t="shared" si="8"/>
        <v>106.04732160418897</v>
      </c>
      <c r="I633" s="75">
        <f t="shared" si="9"/>
        <v>105.53447369957382</v>
      </c>
    </row>
    <row r="634" spans="1:9">
      <c r="A634" s="4">
        <v>45170</v>
      </c>
      <c r="B634" s="75">
        <v>1704170.45</v>
      </c>
      <c r="C634" s="75">
        <v>179.1</v>
      </c>
      <c r="D634" s="75">
        <v>1703572</v>
      </c>
      <c r="E634" s="187">
        <f t="shared" si="10"/>
        <v>598.44999999995343</v>
      </c>
      <c r="F634" s="234">
        <f t="shared" si="6"/>
        <v>1.5425408834387477E-2</v>
      </c>
      <c r="G634" s="158">
        <f t="shared" si="7"/>
        <v>7.683144895725369E-2</v>
      </c>
      <c r="H634" s="75">
        <f t="shared" si="8"/>
        <v>107.68314489572536</v>
      </c>
      <c r="I634" s="75">
        <f t="shared" si="9"/>
        <v>104.55951894448012</v>
      </c>
    </row>
    <row r="635" spans="1:9">
      <c r="A635" s="4">
        <v>45177</v>
      </c>
      <c r="B635" s="75">
        <v>1660859.93</v>
      </c>
      <c r="C635" s="75">
        <v>177.09</v>
      </c>
      <c r="D635" s="75">
        <v>1664229</v>
      </c>
      <c r="E635" s="187">
        <f t="shared" si="10"/>
        <v>-3369.0700000000652</v>
      </c>
      <c r="F635" s="234">
        <f t="shared" si="6"/>
        <v>-2.5414429642293124E-2</v>
      </c>
      <c r="G635" s="158">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4">
        <f t="shared" si="6"/>
        <v>1.6638525321036601E-2</v>
      </c>
      <c r="G636" s="158">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4">
        <f t="shared" si="6"/>
        <v>-1.0269185468740005E-2</v>
      </c>
      <c r="G637" s="158">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4">
        <f t="shared" si="6"/>
        <v>-1.7863456605242134E-2</v>
      </c>
      <c r="G638" s="158">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4">
        <f t="shared" si="6"/>
        <v>-1.871279482224264E-2</v>
      </c>
      <c r="G639" s="158">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4">
        <f t="shared" si="6"/>
        <v>1.9973782507040738E-2</v>
      </c>
      <c r="G640" s="158">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4">
        <f t="shared" ref="F641:F646" si="12">B641/B640-1</f>
        <v>-7.255157245192545E-3</v>
      </c>
      <c r="G641" s="158">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4">
        <f t="shared" si="12"/>
        <v>1.6289876554770988E-2</v>
      </c>
      <c r="G642" s="158">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4">
        <f t="shared" si="12"/>
        <v>1.6077490582814491E-2</v>
      </c>
      <c r="G643" s="158">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4">
        <f t="shared" si="12"/>
        <v>-2.17651111057382E-3</v>
      </c>
      <c r="G644" s="158">
        <f t="shared" si="13"/>
        <v>6.1803544877871097E-2</v>
      </c>
      <c r="H644" s="75">
        <f t="shared" si="14"/>
        <v>106.18035448778711</v>
      </c>
      <c r="I644" s="75">
        <f t="shared" si="15"/>
        <v>99.21186292252905</v>
      </c>
    </row>
    <row r="645" spans="1:9">
      <c r="A645" s="4">
        <v>45247</v>
      </c>
      <c r="B645" s="75">
        <v>1699565.09</v>
      </c>
      <c r="D645" s="75">
        <v>1698209</v>
      </c>
      <c r="E645" s="75">
        <f t="shared" si="11"/>
        <v>1356.0900000000838</v>
      </c>
      <c r="F645" s="234">
        <f t="shared" si="12"/>
        <v>1.1412533564205463E-2</v>
      </c>
      <c r="G645" s="158">
        <f t="shared" si="13"/>
        <v>7.3921413472382236E-2</v>
      </c>
      <c r="H645" s="75">
        <f t="shared" si="14"/>
        <v>107.39214134723822</v>
      </c>
      <c r="I645" s="75">
        <f t="shared" si="15"/>
        <v>0</v>
      </c>
    </row>
    <row r="646" spans="1:9">
      <c r="A646" s="4">
        <v>45254</v>
      </c>
      <c r="B646" s="75">
        <v>1695031.68</v>
      </c>
      <c r="D646" s="75">
        <v>1689168</v>
      </c>
      <c r="E646" s="75">
        <f t="shared" si="11"/>
        <v>5863.6799999999348</v>
      </c>
      <c r="F646" s="234">
        <f t="shared" si="12"/>
        <v>-2.6673941625855457E-3</v>
      </c>
      <c r="G646" s="158">
        <f t="shared" si="13"/>
        <v>7.1056841763010192E-2</v>
      </c>
      <c r="H646" s="75">
        <f t="shared" si="14"/>
        <v>107.10568417630103</v>
      </c>
      <c r="I646" s="75">
        <f t="shared" si="15"/>
        <v>0</v>
      </c>
    </row>
  </sheetData>
  <conditionalFormatting sqref="F565:G646">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topLeftCell="A19" workbookViewId="0">
      <selection activeCell="C3" sqref="C3"/>
    </sheetView>
  </sheetViews>
  <sheetFormatPr defaultColWidth="11" defaultRowHeight="15.75"/>
  <cols>
    <col min="2" max="2" width="32.875" bestFit="1" customWidth="1"/>
    <col min="3" max="3" width="20.75" bestFit="1" customWidth="1"/>
  </cols>
  <sheetData>
    <row r="1" spans="2:13">
      <c r="B1" t="s">
        <v>9</v>
      </c>
      <c r="C1" s="4">
        <f ca="1">TODAY()</f>
        <v>45257</v>
      </c>
    </row>
    <row r="2" spans="2:13">
      <c r="B2" s="2" t="s">
        <v>153</v>
      </c>
      <c r="D2" t="s">
        <v>55</v>
      </c>
      <c r="H2" t="s">
        <v>154</v>
      </c>
      <c r="L2" t="s">
        <v>268</v>
      </c>
    </row>
    <row r="3" spans="2:13">
      <c r="B3" t="s">
        <v>30</v>
      </c>
      <c r="C3">
        <f>_xll.BDP("Eur"&amp;B3&amp;" Curncy","Px_LAST")</f>
        <v>0.96574000000000004</v>
      </c>
      <c r="D3" t="s">
        <v>103</v>
      </c>
      <c r="E3" t="s">
        <v>104</v>
      </c>
      <c r="H3" t="s">
        <v>30</v>
      </c>
      <c r="I3">
        <f>_xll.BDP("Usd"&amp;B3&amp;" Curncy","Px_LAST")</f>
        <v>0.88300000000000001</v>
      </c>
      <c r="L3" t="s">
        <v>30</v>
      </c>
      <c r="M3">
        <f>_xll.BDP("GBP"&amp;L3&amp;" Curncy","Px_LAST")</f>
        <v>1.1125</v>
      </c>
    </row>
    <row r="4" spans="2:13">
      <c r="B4" t="s">
        <v>39</v>
      </c>
      <c r="C4">
        <f>_xll.BDP("Eur"&amp;B4&amp;" Curncy","Px_LAST")</f>
        <v>0.86778999999999995</v>
      </c>
      <c r="H4" t="s">
        <v>39</v>
      </c>
      <c r="I4">
        <f>_xll.BDP("Usd"&amp;B4&amp;" Curncy","Px_LAST")</f>
        <v>0.79349999999999998</v>
      </c>
      <c r="L4" t="s">
        <v>29</v>
      </c>
      <c r="M4">
        <f>_xll.BDP("GBP"&amp;L4&amp;" Curncy","Px_LAST")</f>
        <v>1.1525000000000001</v>
      </c>
    </row>
    <row r="5" spans="2:13">
      <c r="B5" t="s">
        <v>52</v>
      </c>
      <c r="C5">
        <f>_xll.BDP("Eur"&amp;B5&amp;" Curncy","Px_LAST")</f>
        <v>1.0939000000000001</v>
      </c>
      <c r="H5" t="s">
        <v>52</v>
      </c>
      <c r="I5">
        <v>1</v>
      </c>
      <c r="L5" t="s">
        <v>52</v>
      </c>
      <c r="M5">
        <f>_xll.BDP("GBP"&amp;L5&amp;" Curncy","Px_LAST")</f>
        <v>1.2603</v>
      </c>
    </row>
    <row r="6" spans="2:13">
      <c r="B6" t="s">
        <v>40</v>
      </c>
      <c r="C6">
        <f>_xll.BDP("Eur"&amp;B6&amp;" Curncy","Px_LAST")</f>
        <v>163.47</v>
      </c>
      <c r="H6" t="s">
        <v>40</v>
      </c>
      <c r="I6">
        <f>_xll.BDP("Usd"&amp;B6&amp;" Curncy","Px_LAST")</f>
        <v>149.44</v>
      </c>
      <c r="L6" t="s">
        <v>40</v>
      </c>
      <c r="M6">
        <f>_xll.BDP("GBP"&amp;L6&amp;" Curncy","Px_LAST")</f>
        <v>188.339</v>
      </c>
    </row>
    <row r="7" spans="2:13">
      <c r="B7" t="s">
        <v>41</v>
      </c>
      <c r="C7">
        <f>_xll.BDP("Eur"&amp;B7&amp;" Curncy","Px_LAST")</f>
        <v>7.8266</v>
      </c>
      <c r="H7" t="s">
        <v>41</v>
      </c>
      <c r="I7">
        <f>_xll.BDP("Usd"&amp;B7&amp;" Curncy","Px_LAST")</f>
        <v>7.149</v>
      </c>
      <c r="L7" t="s">
        <v>41</v>
      </c>
      <c r="M7">
        <f>_xll.BDP("GBP"&amp;L7&amp;" Curncy","Px_LAST")</f>
        <v>9.0147999999999993</v>
      </c>
    </row>
    <row r="8" spans="2:13">
      <c r="B8" t="s">
        <v>36</v>
      </c>
      <c r="C8">
        <f>_xll.BDP("Eur"&amp;B8&amp;" Curncy","Px_LAST")</f>
        <v>33.813400000000001</v>
      </c>
      <c r="H8" t="s">
        <v>36</v>
      </c>
      <c r="I8">
        <f>_xll.BDP("Usd"&amp;B8&amp;" Curncy","Px_LAST")</f>
        <v>30.897300000000001</v>
      </c>
      <c r="L8" t="s">
        <v>36</v>
      </c>
      <c r="M8">
        <f>_xll.BDP("GBP"&amp;L8&amp;" Curncy","Px_LAST")</f>
        <v>38.978999999999999</v>
      </c>
    </row>
    <row r="9" spans="2:13">
      <c r="B9" t="s">
        <v>42</v>
      </c>
      <c r="C9">
        <f>_xll.BDP("Eur"&amp;B9&amp;" Curncy","Px_LAST")</f>
        <v>20.5397</v>
      </c>
      <c r="H9" t="s">
        <v>42</v>
      </c>
      <c r="I9">
        <f>_xll.BDP("Usd"&amp;B9&amp;" Curncy","Px_LAST")</f>
        <v>18.7791</v>
      </c>
      <c r="L9" t="s">
        <v>42</v>
      </c>
      <c r="M9">
        <f>_xll.BDP("GBP"&amp;L9&amp;" Curncy","Px_LAST")</f>
        <v>23.6736</v>
      </c>
    </row>
    <row r="10" spans="2:13">
      <c r="B10" t="s">
        <v>43</v>
      </c>
      <c r="C10">
        <f>_xll.BDP("Eur"&amp;B10&amp;" Curncy","Px_LAST")</f>
        <v>4.37</v>
      </c>
      <c r="H10" t="s">
        <v>43</v>
      </c>
      <c r="I10">
        <f>_xll.BDP("Usd"&amp;B10&amp;" Curncy","Px_LAST")</f>
        <v>3.9980000000000002</v>
      </c>
      <c r="L10" t="s">
        <v>43</v>
      </c>
      <c r="M10">
        <f>_xll.BDP("GBP"&amp;L10&amp;" Curncy","Px_LAST")</f>
        <v>5.0335000000000001</v>
      </c>
    </row>
    <row r="11" spans="2:13">
      <c r="B11" t="s">
        <v>44</v>
      </c>
      <c r="C11">
        <f>_xll.BDP("Eur"&amp;B11&amp;" Curncy","Px_LAST")</f>
        <v>97.5471</v>
      </c>
      <c r="H11" t="s">
        <v>44</v>
      </c>
      <c r="I11">
        <f>_xll.BDP("Usd"&amp;B11&amp;" Curncy","Px_LAST")</f>
        <v>118.6895</v>
      </c>
      <c r="L11" t="s">
        <v>44</v>
      </c>
      <c r="M11">
        <f>_xll.BDP("GBP"&amp;L11&amp;" Curncy","Px_LAST")</f>
        <v>112.3331</v>
      </c>
    </row>
    <row r="12" spans="2:13">
      <c r="B12" t="s">
        <v>45</v>
      </c>
      <c r="C12">
        <f>_xll.BDP("Eur"&amp;B12&amp;" Curncy","Px_LAST")</f>
        <v>31.598700000000001</v>
      </c>
      <c r="H12" t="s">
        <v>45</v>
      </c>
      <c r="I12">
        <f>_xll.BDP("Usd"&amp;B12&amp;" Curncy","Px_LAST")</f>
        <v>28.871500000000001</v>
      </c>
      <c r="L12" t="s">
        <v>45</v>
      </c>
      <c r="M12">
        <f>_xll.BDP("GBP"&amp;L12&amp;" Curncy","Px_LAST")</f>
        <v>36.402999999999999</v>
      </c>
    </row>
    <row r="13" spans="2:13">
      <c r="B13" t="s">
        <v>46</v>
      </c>
      <c r="C13">
        <f>_xll.BDP("Eur"&amp;B13&amp;" Curncy","Px_LAST")</f>
        <v>391.20499999999998</v>
      </c>
      <c r="H13" t="s">
        <v>46</v>
      </c>
      <c r="I13">
        <f>_xll.BDP("Usd"&amp;B13&amp;" Curncy","Px_LAST")</f>
        <v>357.57499999999999</v>
      </c>
      <c r="L13" t="s">
        <v>46</v>
      </c>
      <c r="M13">
        <f>_xll.BDP("GBP"&amp;L13&amp;" Curncy","Px_LAST")</f>
        <v>450.67669999999998</v>
      </c>
    </row>
    <row r="14" spans="2:13">
      <c r="B14" t="s">
        <v>47</v>
      </c>
      <c r="C14">
        <f>_xll.BDP("Eur"&amp;B14&amp;" Curncy","Px_LAST")</f>
        <v>5.3653000000000004</v>
      </c>
      <c r="H14" t="s">
        <v>47</v>
      </c>
      <c r="I14">
        <f>_xll.BDP("Usd"&amp;B14&amp;" Curncy","Px_LAST")</f>
        <v>4.9020999999999999</v>
      </c>
      <c r="L14" t="s">
        <v>47</v>
      </c>
      <c r="M14">
        <f>_xll.BDP("GBP"&amp;L14&amp;" Curncy","Px_LAST")</f>
        <v>6.1760999999999999</v>
      </c>
    </row>
    <row r="15" spans="2:13">
      <c r="B15" t="s">
        <v>48</v>
      </c>
      <c r="C15">
        <f>_xll.BDP("Eur"&amp;B15&amp;" Curncy","Px_LAST")</f>
        <v>18.721</v>
      </c>
      <c r="H15" t="s">
        <v>48</v>
      </c>
      <c r="I15">
        <f>_xll.BDP("Usd"&amp;B15&amp;" Curncy","Px_LAST")</f>
        <v>17.113600000000002</v>
      </c>
      <c r="L15" t="s">
        <v>48</v>
      </c>
      <c r="M15">
        <f>_xll.BDP("GBP"&amp;L15&amp;" Curncy","Px_LAST")</f>
        <v>21.572299999999998</v>
      </c>
    </row>
    <row r="16" spans="2:13">
      <c r="B16" t="s">
        <v>49</v>
      </c>
      <c r="C16">
        <f>_xll.BDP("Eur"&amp;B16&amp;" Curncy","Px_LAST")</f>
        <v>504.73</v>
      </c>
      <c r="H16" t="s">
        <v>49</v>
      </c>
      <c r="I16">
        <f>_xll.BDP("Usd"&amp;B16&amp;" Curncy","Px_LAST")</f>
        <v>461.25</v>
      </c>
      <c r="L16" t="s">
        <v>49</v>
      </c>
      <c r="M16">
        <f>_xll.BDP("GBP"&amp;L16&amp;" Curncy","Px_LAST")</f>
        <v>581.46</v>
      </c>
    </row>
    <row r="17" spans="2:13">
      <c r="B17" t="s">
        <v>50</v>
      </c>
      <c r="C17">
        <f>_xll.BDP("Eur"&amp;B17&amp;" Curncy","Px_LAST")</f>
        <v>912.23779999999999</v>
      </c>
      <c r="H17" t="s">
        <v>50</v>
      </c>
      <c r="I17">
        <f>_xll.BDP("Usd"&amp;B17&amp;" Curncy","Px_LAST")</f>
        <v>833.36</v>
      </c>
      <c r="L17" t="s">
        <v>50</v>
      </c>
      <c r="M17">
        <f>_xll.BDP("GBP"&amp;L17&amp;" Curncy","Px_LAST")</f>
        <v>1015.7603</v>
      </c>
    </row>
    <row r="18" spans="2:13">
      <c r="B18" t="s">
        <v>51</v>
      </c>
      <c r="C18">
        <f>_xll.BDP("Eur"&amp;B18&amp;" Curncy","Px_LAST")</f>
        <v>16997.580000000002</v>
      </c>
      <c r="H18" t="s">
        <v>51</v>
      </c>
      <c r="I18">
        <f>_xll.BDP("Usd"&amp;B18&amp;" Curncy","Px_LAST")</f>
        <v>15565</v>
      </c>
      <c r="L18" t="s">
        <v>51</v>
      </c>
      <c r="M18">
        <f>_xll.BDP("GBP"&amp;L18&amp;" Curncy","Px_LAST")</f>
        <v>19549.32</v>
      </c>
    </row>
    <row r="19" spans="2:13">
      <c r="B19" t="s">
        <v>29</v>
      </c>
      <c r="C19">
        <v>1</v>
      </c>
      <c r="H19" t="s">
        <v>29</v>
      </c>
      <c r="I19">
        <f>_xll.BDP("Usd"&amp;B19&amp;" Curncy","Px_LAST")</f>
        <v>0.91410000000000002</v>
      </c>
      <c r="L19" t="s">
        <v>29</v>
      </c>
      <c r="M19">
        <f>_xll.BDP("GBP"&amp;L19&amp;" Curncy","Px_LAST")</f>
        <v>1.1525000000000001</v>
      </c>
    </row>
    <row r="20" spans="2:13">
      <c r="B20" t="s">
        <v>53</v>
      </c>
      <c r="C20">
        <f>_xll.BDP("Eur"&amp;B20&amp;" Curncy","Px_LAST")</f>
        <v>39.452199999999998</v>
      </c>
      <c r="H20" t="s">
        <v>53</v>
      </c>
      <c r="I20">
        <f>_xll.BDP("Usd"&amp;B20&amp;" Curncy","Px_LAST")</f>
        <v>36.069400000000002</v>
      </c>
      <c r="L20" t="s">
        <v>53</v>
      </c>
      <c r="M20">
        <f>_xll.BDP("GBP"&amp;L20&amp;" Curncy","Px_LAST")</f>
        <v>45.462800000000001</v>
      </c>
    </row>
    <row r="21" spans="2:13">
      <c r="B21" t="s">
        <v>54</v>
      </c>
      <c r="C21">
        <f>_xll.BDP("Eur"&amp;B21&amp;" Curncy","Px_LAST")</f>
        <v>25.798200000000001</v>
      </c>
      <c r="H21" t="s">
        <v>54</v>
      </c>
      <c r="I21">
        <f>_xll.BDP("Usd"&amp;B21&amp;" Curncy","Px_LAST")</f>
        <v>23.524999999999999</v>
      </c>
      <c r="L21" t="s">
        <v>54</v>
      </c>
      <c r="M21">
        <f>_xll.BDP("GBP"&amp;L21&amp;" Curncy","Px_LAST")</f>
        <v>29.735399999999998</v>
      </c>
    </row>
    <row r="22" spans="2:13">
      <c r="B22" t="s">
        <v>77</v>
      </c>
      <c r="C22">
        <f>_xll.BDP("Eur"&amp;B22&amp;" Curncy","Px_LAST")</f>
        <v>4419.2700000000004</v>
      </c>
      <c r="H22" t="s">
        <v>77</v>
      </c>
      <c r="I22">
        <f>_xll.BDP("Usd"&amp;B22&amp;" Curncy","Px_LAST")</f>
        <v>4039.62</v>
      </c>
      <c r="L22" t="s">
        <v>77</v>
      </c>
      <c r="M22">
        <f>_xll.BDP("GBP"&amp;L22&amp;" Curncy","Px_LAST")</f>
        <v>5090.5487999999996</v>
      </c>
    </row>
    <row r="23" spans="2:13">
      <c r="B23" t="s">
        <v>76</v>
      </c>
      <c r="C23">
        <f>_xll.BDP("Eur"&amp;B23&amp;" Curncy","Px_LAST")</f>
        <v>954.18</v>
      </c>
      <c r="H23" t="s">
        <v>76</v>
      </c>
      <c r="I23">
        <f>_xll.BDP("Usd"&amp;B23&amp;" Curncy","Px_LAST")</f>
        <v>869.05</v>
      </c>
      <c r="L23" t="s">
        <v>76</v>
      </c>
      <c r="M23">
        <f>_xll.BDP("GBP"&amp;L23&amp;" Curncy","Px_LAST")</f>
        <v>1095.1787999999999</v>
      </c>
    </row>
    <row r="24" spans="2:13">
      <c r="B24" t="s">
        <v>61</v>
      </c>
      <c r="C24">
        <f>_xll.BDP("Eur"&amp;B24&amp;" Curncy","Px_LAST")</f>
        <v>1.49061</v>
      </c>
      <c r="H24" t="s">
        <v>61</v>
      </c>
      <c r="I24">
        <f>_xll.BDP("Usd"&amp;B24&amp;" Curncy","Px_LAST")</f>
        <v>1.3635999999999999</v>
      </c>
      <c r="L24" t="s">
        <v>61</v>
      </c>
      <c r="M24">
        <f>_xll.BDP("GBP"&amp;L24&amp;" Curncy","Px_LAST")</f>
        <v>1.7191000000000001</v>
      </c>
    </row>
    <row r="25" spans="2:13">
      <c r="B25" t="s">
        <v>84</v>
      </c>
      <c r="C25">
        <f>_xll.BDP("Eur"&amp;B25&amp;" Curncy","Px_LAST")</f>
        <v>4.0845000000000002</v>
      </c>
      <c r="H25" t="s">
        <v>84</v>
      </c>
      <c r="I25">
        <f>_xll.BDP("Usd"&amp;B25&amp;" Curncy","Px_LAST")</f>
        <v>3.7324999999999999</v>
      </c>
      <c r="L25" t="s">
        <v>84</v>
      </c>
      <c r="M25">
        <f>_xll.BDP("GBP"&amp;L25&amp;" Curncy","Px_LAST")</f>
        <v>4.7041000000000004</v>
      </c>
    </row>
    <row r="26" spans="2:13">
      <c r="B26" t="s">
        <v>60</v>
      </c>
      <c r="C26">
        <f>_xll.BDP("Eur"&amp;B26&amp;" Curncy","Px_LAST")</f>
        <v>1.6610100000000001</v>
      </c>
      <c r="H26" t="s">
        <v>60</v>
      </c>
      <c r="I26">
        <f>_xll.BDP("Usd"&amp;B26&amp;" Curncy","Px_LAST")</f>
        <v>1.5185999999999999</v>
      </c>
      <c r="L26" t="s">
        <v>60</v>
      </c>
      <c r="M26">
        <f>_xll.BDP("GBP"&amp;L26&amp;" Curncy","Px_LAST")</f>
        <v>1.9139999999999999</v>
      </c>
    </row>
    <row r="27" spans="2:13">
      <c r="B27" t="s">
        <v>66</v>
      </c>
      <c r="C27">
        <f>_xll.BDP("Eur"&amp;B27&amp;" Curncy","Px_LAST")</f>
        <v>11.7309</v>
      </c>
      <c r="H27" t="s">
        <v>66</v>
      </c>
      <c r="I27">
        <f>_xll.BDP("Usd"&amp;B27&amp;" Curncy","Px_LAST")</f>
        <v>10.7323</v>
      </c>
      <c r="L27" t="s">
        <v>66</v>
      </c>
      <c r="M27">
        <f>_xll.BDP("GBP"&amp;L27&amp;" Curncy","Px_LAST")</f>
        <v>13.508900000000001</v>
      </c>
    </row>
    <row r="28" spans="2:13">
      <c r="B28" t="s">
        <v>57</v>
      </c>
      <c r="C28">
        <f>_xll.BDP("Eur"&amp;B28&amp;" Curncy","Px_LAST")</f>
        <v>7.4549000000000003</v>
      </c>
      <c r="H28" t="s">
        <v>57</v>
      </c>
      <c r="I28">
        <f>_xll.BDP("Usd"&amp;B28&amp;" Curncy","Px_LAST")</f>
        <v>6.8167</v>
      </c>
      <c r="L28" t="s">
        <v>57</v>
      </c>
      <c r="M28">
        <f>_xll.BDP("GBP"&amp;L28&amp;" Curncy","Px_LAST")</f>
        <v>8.5888000000000009</v>
      </c>
    </row>
    <row r="29" spans="2:13">
      <c r="B29" t="s">
        <v>63</v>
      </c>
      <c r="C29">
        <f>_xll.BDP("Eur"&amp;B29&amp;" Curncy","Px_LAST")</f>
        <v>24.39</v>
      </c>
      <c r="H29" t="s">
        <v>63</v>
      </c>
      <c r="I29">
        <f>_xll.BDP("Usd"&amp;B29&amp;" Curncy","Px_LAST")</f>
        <v>22.3005</v>
      </c>
      <c r="L29" t="s">
        <v>63</v>
      </c>
      <c r="M29">
        <f>_xll.BDP("GBP"&amp;L29&amp;" Curncy","Px_LAST")</f>
        <v>28.106000000000002</v>
      </c>
    </row>
    <row r="30" spans="2:13">
      <c r="B30" t="s">
        <v>70</v>
      </c>
      <c r="C30">
        <f>_xll.BDP("Eur"&amp;B30&amp;" Curncy","Px_LAST")</f>
        <v>380.58</v>
      </c>
      <c r="H30" t="s">
        <v>70</v>
      </c>
      <c r="I30">
        <f>_xll.BDP("Usd"&amp;B30&amp;" Curncy","Px_LAST")</f>
        <v>347.8</v>
      </c>
      <c r="L30" t="s">
        <v>70</v>
      </c>
      <c r="M30">
        <f>_xll.BDP("GBP"&amp;L30&amp;" Curncy","Px_LAST")</f>
        <v>438.53100000000001</v>
      </c>
    </row>
    <row r="31" spans="2:13">
      <c r="B31" t="s">
        <v>68</v>
      </c>
      <c r="C31">
        <f>_xll.BDP("Eur"&amp;B31&amp;" Curncy","Px_LAST")</f>
        <v>11.4345</v>
      </c>
      <c r="H31" t="s">
        <v>68</v>
      </c>
      <c r="I31">
        <f>_xll.BDP("Usd"&amp;B31&amp;" Curncy","Px_LAST")</f>
        <v>10.4605</v>
      </c>
    </row>
    <row r="32" spans="2:13">
      <c r="B32" t="s">
        <v>83</v>
      </c>
      <c r="C32">
        <f>_xll.BDP("Eur"&amp;B32&amp;" Curncy","Px_LAST")</f>
        <v>0.42120000000000002</v>
      </c>
      <c r="H32" t="s">
        <v>83</v>
      </c>
      <c r="I32">
        <f>_xll.BDP("Usd"&amp;B32&amp;" Curncy","Px_LAST")</f>
        <v>0.38474000000000003</v>
      </c>
    </row>
    <row r="33" spans="2:9">
      <c r="B33" t="s">
        <v>67</v>
      </c>
      <c r="C33">
        <f>_xll.BDP("Eur"&amp;B33&amp;" Curncy","Px_LAST")</f>
        <v>1423.24</v>
      </c>
      <c r="H33" t="s">
        <v>67</v>
      </c>
      <c r="I33">
        <f>_xll.BDP("Usd"&amp;B33&amp;" Curncy","Px_LAST")</f>
        <v>1306.3</v>
      </c>
    </row>
    <row r="34" spans="2:9">
      <c r="B34" t="s">
        <v>65</v>
      </c>
      <c r="C34">
        <f>_xll.BDP("Eur"&amp;B34&amp;" Curncy","Px_LAST")</f>
        <v>1.7998000000000001</v>
      </c>
      <c r="H34" t="s">
        <v>65</v>
      </c>
      <c r="I34">
        <f>_xll.BDP("Usd"&amp;B34&amp;" Curncy","Px_LAST")</f>
        <v>1.6463000000000001</v>
      </c>
    </row>
    <row r="35" spans="2:9">
      <c r="B35" t="s">
        <v>64</v>
      </c>
      <c r="C35">
        <f>_xll.BDP("Eur"&amp;B35&amp;" Curncy","Px_LAST")</f>
        <v>90.9024</v>
      </c>
      <c r="H35" t="s">
        <v>64</v>
      </c>
      <c r="I35">
        <f>_xll.BDP("Usd"&amp;B35&amp;" Curncy","Px_LAST")</f>
        <v>83.377499999999998</v>
      </c>
    </row>
    <row r="36" spans="2:9">
      <c r="B36" t="s">
        <v>29</v>
      </c>
      <c r="C36">
        <v>1</v>
      </c>
      <c r="H36" t="s">
        <v>29</v>
      </c>
      <c r="I36">
        <f>_xll.BDP("Usd"&amp;B36&amp;" Curncy","Px_LAST")</f>
        <v>0.91410000000000002</v>
      </c>
    </row>
  </sheetData>
  <phoneticPr fontId="4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48"/>
  <sheetViews>
    <sheetView workbookViewId="0">
      <pane xSplit="1" ySplit="1" topLeftCell="J2" activePane="bottomRight" state="frozen"/>
      <selection activeCell="F6" sqref="E6:F7"/>
      <selection pane="topRight" activeCell="F6" sqref="E6:F7"/>
      <selection pane="bottomLeft" activeCell="F6" sqref="E6:F7"/>
      <selection pane="bottomRight"/>
    </sheetView>
  </sheetViews>
  <sheetFormatPr defaultColWidth="12.625" defaultRowHeight="15.75"/>
  <cols>
    <col min="1" max="16384" width="12.625" style="99"/>
  </cols>
  <sheetData>
    <row r="1" spans="1:21">
      <c r="A1" t="s">
        <v>506</v>
      </c>
      <c r="B1" t="s">
        <v>492</v>
      </c>
      <c r="C1" t="s">
        <v>493</v>
      </c>
      <c r="D1" t="s">
        <v>515</v>
      </c>
      <c r="E1" t="s">
        <v>516</v>
      </c>
      <c r="F1" t="s">
        <v>519</v>
      </c>
      <c r="G1" t="s">
        <v>494</v>
      </c>
      <c r="H1" t="s">
        <v>495</v>
      </c>
      <c r="I1" t="s">
        <v>496</v>
      </c>
      <c r="J1" t="s">
        <v>497</v>
      </c>
      <c r="K1" t="s">
        <v>520</v>
      </c>
      <c r="L1" t="s">
        <v>498</v>
      </c>
      <c r="M1" t="s">
        <v>499</v>
      </c>
      <c r="N1" t="s">
        <v>500</v>
      </c>
      <c r="O1" t="s">
        <v>517</v>
      </c>
      <c r="P1" t="s">
        <v>518</v>
      </c>
      <c r="Q1" t="s">
        <v>501</v>
      </c>
      <c r="R1" t="s">
        <v>502</v>
      </c>
      <c r="S1" t="s">
        <v>503</v>
      </c>
      <c r="T1" t="s">
        <v>504</v>
      </c>
      <c r="U1" s="99" t="s">
        <v>505</v>
      </c>
    </row>
    <row r="2" spans="1:21">
      <c r="A2" s="295">
        <f>_xll.BDH(B$1,"PX_LAST","2023-05-05","","Dir=V","CDR=5D","Days=A","Dts=S","cols=2;rows=147")</f>
        <v>45051</v>
      </c>
      <c r="B2" t="s">
        <v>261</v>
      </c>
      <c r="C2">
        <f>_xll.BDH(C$1,"PX_LAST","2023-05-05","","Dir=V","CDR=5D","Days=A","Dts=H","cols=1;rows=147")</f>
        <v>87.896000000000001</v>
      </c>
      <c r="D2">
        <f>_xll.BDH(D$1,"PX_LAST","2023-05-05","","Dir=V","CDR=5D","Days=A","Dts=H","cols=1;rows=147")</f>
        <v>79.179000000000002</v>
      </c>
      <c r="E2">
        <f>_xll.BDH(E$1,"PX_LAST","2023-05-05","","Dir=V","CDR=5D","Days=A","Dts=H","cols=1;rows=147")</f>
        <v>78.2</v>
      </c>
      <c r="F2" t="str">
        <f>_xll.BDH(F$1,"PX_LAST","2023-05-05","","Dir=V","CDR=5D","Days=A","Dts=H")</f>
        <v>#N/A N/A</v>
      </c>
      <c r="G2">
        <f>_xll.BDH(G$1,"PX_LAST","2023-05-05","","Dir=V","CDR=5D","Days=A","Dts=H","cols=1;rows=147")</f>
        <v>17.798999999999999</v>
      </c>
      <c r="H2">
        <f>_xll.BDH(H$1,"PX_LAST","2023-05-05","","Dir=V","CDR=5D","Days=A","Dts=H","cols=1;rows=147")</f>
        <v>10.817</v>
      </c>
      <c r="I2">
        <f>_xll.BDH(I$1,"PX_LAST","2023-05-05","","Dir=V","CDR=5D","Days=A","Dts=H","cols=1;rows=147")</f>
        <v>72.652000000000001</v>
      </c>
      <c r="J2">
        <f>_xll.BDH(J$1,"PX_LAST","2023-05-05","","Dir=V","CDR=5D","Days=A","Dts=H","cols=1;rows=147")</f>
        <v>89.813999999999993</v>
      </c>
      <c r="K2">
        <f>_xll.BDH(K$1,"PX_LAST","2023-05-05","","Dir=V","CDR=5D","Days=A","Dts=H","cols=1;rows=147")</f>
        <v>34.784999999999997</v>
      </c>
      <c r="L2">
        <f>_xll.BDH(L$1,"PX_LAST","2023-05-05","","Dir=V","CDR=5D","Days=A","Dts=H","cols=1;rows=147")</f>
        <v>59.167999999999999</v>
      </c>
      <c r="M2">
        <f>_xll.BDH(M$1,"PX_LAST","2023-05-05","","Dir=V","CDR=5D","Days=A","Dts=H","cols=1;rows=147")</f>
        <v>31.632000000000001</v>
      </c>
      <c r="N2">
        <f>_xll.BDH(N$1,"PX_LAST","2023-05-05","","Dir=V","CDR=5D","Days=A","Dts=H","cols=1;rows=147")</f>
        <v>206.67</v>
      </c>
      <c r="O2" t="str">
        <f>_xll.BDH(O$1,"PX_LAST","2023-05-05","","Dir=V","CDR=5D","Days=A","Dts=H")</f>
        <v>#N/A Invalid Security</v>
      </c>
      <c r="P2">
        <f>_xll.BDH(P$1,"PX_LAST","2023-05-05","","Dir=V","CDR=5D","Days=A","Dts=H","cols=1;rows=147")</f>
        <v>72.95</v>
      </c>
      <c r="Q2">
        <f>_xll.BDH(Q$1,"PX_LAST","2023-05-05","","Dir=V","CDR=5D","Days=A","Dts=H","cols=1;rows=147")</f>
        <v>144.304</v>
      </c>
      <c r="R2">
        <f>_xll.BDH(R$1,"PX_LAST","2023-05-05","","Dir=V","CDR=5D","Days=A","Dts=H","cols=1;rows=147")</f>
        <v>32.380000000000003</v>
      </c>
      <c r="S2">
        <f>_xll.BDH(S$1,"PX_LAST","2023-05-05","","Dir=V","CDR=5D","Days=A","Dts=H","cols=1;rows=147")</f>
        <v>21.9</v>
      </c>
      <c r="T2">
        <f>_xll.BDH(T$1,"PX_LAST","2023-05-05","","Dir=V","CDR=5D","Days=A","Dts=H","cols=1;rows=147")</f>
        <v>31.15</v>
      </c>
      <c r="U2" s="99">
        <f>_xll.BDH(U$1,"PX_LAST","2023-05-05","","Dir=V","CDR=5D","Days=A","Dts=H","cols=1;rows=147")</f>
        <v>29.952000000000002</v>
      </c>
    </row>
    <row r="3" spans="1:21">
      <c r="A3" s="295">
        <v>45054</v>
      </c>
      <c r="B3" t="s">
        <v>261</v>
      </c>
      <c r="C3">
        <v>87.78</v>
      </c>
      <c r="D3">
        <v>79.194000000000003</v>
      </c>
      <c r="E3">
        <v>78.25</v>
      </c>
      <c r="F3"/>
      <c r="G3">
        <v>17.507999999999999</v>
      </c>
      <c r="H3">
        <v>10.853</v>
      </c>
      <c r="I3">
        <v>72.665999999999997</v>
      </c>
      <c r="J3">
        <v>89.748000000000005</v>
      </c>
      <c r="K3">
        <v>34.984999999999999</v>
      </c>
      <c r="L3">
        <v>59.209000000000003</v>
      </c>
      <c r="M3">
        <v>31.832000000000001</v>
      </c>
      <c r="N3">
        <v>205.78</v>
      </c>
      <c r="O3"/>
      <c r="P3">
        <v>73.05</v>
      </c>
      <c r="Q3">
        <v>142</v>
      </c>
      <c r="R3">
        <v>33.200000000000003</v>
      </c>
      <c r="S3">
        <v>22.088000000000001</v>
      </c>
      <c r="T3">
        <v>31.34</v>
      </c>
      <c r="U3" s="99">
        <v>30.126200000000001</v>
      </c>
    </row>
    <row r="4" spans="1:21">
      <c r="A4" s="295">
        <v>45055</v>
      </c>
      <c r="B4" t="s">
        <v>261</v>
      </c>
      <c r="C4">
        <v>88.018000000000001</v>
      </c>
      <c r="D4">
        <v>79.194000000000003</v>
      </c>
      <c r="E4">
        <v>78.25</v>
      </c>
      <c r="F4"/>
      <c r="G4">
        <v>16.923999999999999</v>
      </c>
      <c r="H4">
        <v>11.031000000000001</v>
      </c>
      <c r="I4">
        <v>72.594999999999999</v>
      </c>
      <c r="J4">
        <v>89.998000000000005</v>
      </c>
      <c r="K4">
        <v>34.465000000000003</v>
      </c>
      <c r="L4">
        <v>58.834000000000003</v>
      </c>
      <c r="M4">
        <v>31.481000000000002</v>
      </c>
      <c r="N4">
        <v>205.28</v>
      </c>
      <c r="O4"/>
      <c r="P4">
        <v>72.739999999999995</v>
      </c>
      <c r="Q4">
        <v>140.96199999999999</v>
      </c>
      <c r="R4">
        <v>33.335000000000001</v>
      </c>
      <c r="S4">
        <v>21.963999999999999</v>
      </c>
      <c r="T4">
        <v>32.36</v>
      </c>
      <c r="U4" s="99">
        <v>30.03</v>
      </c>
    </row>
    <row r="5" spans="1:21">
      <c r="A5" s="295">
        <v>45056</v>
      </c>
      <c r="B5" t="s">
        <v>261</v>
      </c>
      <c r="C5">
        <v>88.317999999999998</v>
      </c>
      <c r="D5">
        <v>79.260000000000005</v>
      </c>
      <c r="E5">
        <v>78.25</v>
      </c>
      <c r="F5"/>
      <c r="G5">
        <v>17.382999999999999</v>
      </c>
      <c r="H5">
        <v>11.231</v>
      </c>
      <c r="I5">
        <v>72.790000000000006</v>
      </c>
      <c r="J5">
        <v>90.183000000000007</v>
      </c>
      <c r="K5">
        <v>34.475000000000001</v>
      </c>
      <c r="L5">
        <v>59.106999999999999</v>
      </c>
      <c r="M5">
        <v>31.69</v>
      </c>
      <c r="N5">
        <v>205.22</v>
      </c>
      <c r="O5"/>
      <c r="P5">
        <v>72.599999999999994</v>
      </c>
      <c r="Q5">
        <v>143.21199999999999</v>
      </c>
      <c r="R5">
        <v>33.58</v>
      </c>
      <c r="S5">
        <v>21.834</v>
      </c>
      <c r="T5">
        <v>32.74</v>
      </c>
      <c r="U5" s="99">
        <v>30.224799999999998</v>
      </c>
    </row>
    <row r="6" spans="1:21">
      <c r="A6" s="295">
        <v>45057</v>
      </c>
      <c r="B6" t="s">
        <v>261</v>
      </c>
      <c r="C6">
        <v>88.775000000000006</v>
      </c>
      <c r="D6">
        <v>79.25</v>
      </c>
      <c r="E6">
        <v>78.22</v>
      </c>
      <c r="F6"/>
      <c r="G6">
        <v>17.786000000000001</v>
      </c>
      <c r="H6">
        <v>11.569000000000001</v>
      </c>
      <c r="I6">
        <v>73.06</v>
      </c>
      <c r="J6">
        <v>90.822000000000003</v>
      </c>
      <c r="K6">
        <v>34.463999999999999</v>
      </c>
      <c r="L6">
        <v>59.792999999999999</v>
      </c>
      <c r="M6">
        <v>31.891999999999999</v>
      </c>
      <c r="N6">
        <v>205.63</v>
      </c>
      <c r="O6"/>
      <c r="P6">
        <v>71.28</v>
      </c>
      <c r="Q6">
        <v>141.72499999999999</v>
      </c>
      <c r="R6">
        <v>33.61</v>
      </c>
      <c r="S6">
        <v>21.844000000000001</v>
      </c>
      <c r="T6">
        <v>31.7</v>
      </c>
      <c r="U6" s="99">
        <v>30.01</v>
      </c>
    </row>
    <row r="7" spans="1:21">
      <c r="A7" s="295">
        <v>45058</v>
      </c>
      <c r="B7" t="s">
        <v>261</v>
      </c>
      <c r="C7">
        <v>88.581000000000003</v>
      </c>
      <c r="D7">
        <v>79.099999999999994</v>
      </c>
      <c r="E7">
        <v>78.152000000000001</v>
      </c>
      <c r="F7"/>
      <c r="G7">
        <v>18.654</v>
      </c>
      <c r="H7">
        <v>11.567</v>
      </c>
      <c r="I7">
        <v>73.126999999999995</v>
      </c>
      <c r="J7">
        <v>90.56</v>
      </c>
      <c r="K7">
        <v>35.427999999999997</v>
      </c>
      <c r="L7">
        <v>59.719000000000001</v>
      </c>
      <c r="M7">
        <v>31.81</v>
      </c>
      <c r="N7">
        <v>206.34</v>
      </c>
      <c r="O7"/>
      <c r="P7">
        <v>70.7</v>
      </c>
      <c r="Q7">
        <v>139.75899999999999</v>
      </c>
      <c r="R7">
        <v>34.17</v>
      </c>
      <c r="S7">
        <v>22.06</v>
      </c>
      <c r="T7">
        <v>31.84</v>
      </c>
      <c r="U7" s="99">
        <v>29.790299999999998</v>
      </c>
    </row>
    <row r="8" spans="1:21">
      <c r="A8" s="295">
        <v>45061</v>
      </c>
      <c r="B8" t="s">
        <v>261</v>
      </c>
      <c r="C8">
        <v>88.745000000000005</v>
      </c>
      <c r="D8">
        <v>79.188999999999993</v>
      </c>
      <c r="E8">
        <v>78.22</v>
      </c>
      <c r="F8"/>
      <c r="G8">
        <v>17.896000000000001</v>
      </c>
      <c r="H8">
        <v>11.4</v>
      </c>
      <c r="I8">
        <v>72.311999999999998</v>
      </c>
      <c r="J8">
        <v>90.617000000000004</v>
      </c>
      <c r="K8">
        <v>35.933</v>
      </c>
      <c r="L8">
        <v>59.898000000000003</v>
      </c>
      <c r="M8">
        <v>32.777000000000001</v>
      </c>
      <c r="N8">
        <v>205.93</v>
      </c>
      <c r="O8"/>
      <c r="P8">
        <v>71.290000000000006</v>
      </c>
      <c r="Q8">
        <v>141.73400000000001</v>
      </c>
      <c r="R8">
        <v>34.369999999999997</v>
      </c>
      <c r="S8">
        <v>22.192</v>
      </c>
      <c r="T8">
        <v>31.8</v>
      </c>
      <c r="U8" s="99">
        <v>29.880700000000001</v>
      </c>
    </row>
    <row r="9" spans="1:21">
      <c r="A9" s="295">
        <v>45062</v>
      </c>
      <c r="B9" t="s">
        <v>261</v>
      </c>
      <c r="C9">
        <v>88.194999999999993</v>
      </c>
      <c r="D9">
        <v>79.004000000000005</v>
      </c>
      <c r="E9">
        <v>78.125</v>
      </c>
      <c r="F9"/>
      <c r="G9">
        <v>19.097999999999999</v>
      </c>
      <c r="H9">
        <v>11.446999999999999</v>
      </c>
      <c r="I9">
        <v>72.013000000000005</v>
      </c>
      <c r="J9">
        <v>90.04</v>
      </c>
      <c r="K9">
        <v>36.332999999999998</v>
      </c>
      <c r="L9">
        <v>60.219000000000001</v>
      </c>
      <c r="M9">
        <v>32.823</v>
      </c>
      <c r="N9">
        <v>204.52</v>
      </c>
      <c r="O9"/>
      <c r="P9">
        <v>71.25</v>
      </c>
      <c r="Q9">
        <v>140.75399999999999</v>
      </c>
      <c r="R9">
        <v>34.520000000000003</v>
      </c>
      <c r="S9">
        <v>22.084</v>
      </c>
      <c r="T9">
        <v>30.91</v>
      </c>
      <c r="U9" s="99">
        <v>29.49</v>
      </c>
    </row>
    <row r="10" spans="1:21">
      <c r="A10" s="295">
        <v>45063</v>
      </c>
      <c r="B10" t="s">
        <v>261</v>
      </c>
      <c r="C10">
        <v>88.188000000000002</v>
      </c>
      <c r="D10">
        <v>79.149000000000001</v>
      </c>
      <c r="E10">
        <v>78.165000000000006</v>
      </c>
      <c r="F10"/>
      <c r="G10">
        <v>18.911999999999999</v>
      </c>
      <c r="H10">
        <v>11.672000000000001</v>
      </c>
      <c r="I10">
        <v>72.007000000000005</v>
      </c>
      <c r="J10">
        <v>89.963999999999999</v>
      </c>
      <c r="K10">
        <v>36.412999999999997</v>
      </c>
      <c r="L10">
        <v>60.307000000000002</v>
      </c>
      <c r="M10">
        <v>32.82</v>
      </c>
      <c r="N10">
        <v>204.32</v>
      </c>
      <c r="O10"/>
      <c r="P10">
        <v>71.7</v>
      </c>
      <c r="Q10">
        <v>140.80099999999999</v>
      </c>
      <c r="R10">
        <v>34.409999999999997</v>
      </c>
      <c r="S10">
        <v>22.134</v>
      </c>
      <c r="T10">
        <v>31.05</v>
      </c>
      <c r="U10" s="99">
        <v>29.996500000000001</v>
      </c>
    </row>
    <row r="11" spans="1:21">
      <c r="A11" s="295">
        <v>45064</v>
      </c>
      <c r="B11" t="s">
        <v>261</v>
      </c>
      <c r="C11">
        <v>87.774000000000001</v>
      </c>
      <c r="D11">
        <v>79.159000000000006</v>
      </c>
      <c r="E11">
        <v>78.429000000000002</v>
      </c>
      <c r="F11"/>
      <c r="G11">
        <v>18.716000000000001</v>
      </c>
      <c r="H11">
        <v>11.79</v>
      </c>
      <c r="I11">
        <v>71.716999999999999</v>
      </c>
      <c r="J11">
        <v>89.605999999999995</v>
      </c>
      <c r="K11">
        <v>36.25</v>
      </c>
      <c r="L11">
        <v>60.470999999999997</v>
      </c>
      <c r="M11">
        <v>32.213000000000001</v>
      </c>
      <c r="N11">
        <v>203.14</v>
      </c>
      <c r="O11"/>
      <c r="P11">
        <v>71.7</v>
      </c>
      <c r="Q11">
        <v>141.44200000000001</v>
      </c>
      <c r="R11">
        <v>34.06</v>
      </c>
      <c r="S11">
        <v>22.460999999999999</v>
      </c>
      <c r="T11">
        <v>30.95</v>
      </c>
      <c r="U11" s="99">
        <v>29.975000000000001</v>
      </c>
    </row>
    <row r="12" spans="1:21">
      <c r="A12" s="295">
        <v>45065</v>
      </c>
      <c r="B12" t="s">
        <v>261</v>
      </c>
      <c r="C12">
        <v>87.661000000000001</v>
      </c>
      <c r="D12">
        <v>79.156999999999996</v>
      </c>
      <c r="E12">
        <v>78.444000000000003</v>
      </c>
      <c r="F12"/>
      <c r="G12">
        <v>18.456</v>
      </c>
      <c r="H12">
        <v>11.808</v>
      </c>
      <c r="I12">
        <v>71.787000000000006</v>
      </c>
      <c r="J12">
        <v>89.41</v>
      </c>
      <c r="K12">
        <v>36.176000000000002</v>
      </c>
      <c r="L12">
        <v>60.67</v>
      </c>
      <c r="M12">
        <v>31.75</v>
      </c>
      <c r="N12">
        <v>203.61</v>
      </c>
      <c r="O12"/>
      <c r="P12">
        <v>74.19</v>
      </c>
      <c r="Q12">
        <v>142.43</v>
      </c>
      <c r="R12">
        <v>34.284999999999997</v>
      </c>
      <c r="S12">
        <v>22.373999999999999</v>
      </c>
      <c r="T12">
        <v>31.07</v>
      </c>
      <c r="U12" s="99">
        <v>29.75</v>
      </c>
    </row>
    <row r="13" spans="1:21">
      <c r="A13" s="295">
        <v>45068</v>
      </c>
      <c r="B13" t="s">
        <v>261</v>
      </c>
      <c r="C13">
        <v>87.381</v>
      </c>
      <c r="D13">
        <v>79.183999999999997</v>
      </c>
      <c r="E13">
        <v>78.445999999999998</v>
      </c>
      <c r="F13"/>
      <c r="G13">
        <v>18.411000000000001</v>
      </c>
      <c r="H13">
        <v>11.872999999999999</v>
      </c>
      <c r="I13">
        <v>71.408000000000001</v>
      </c>
      <c r="J13">
        <v>89.266000000000005</v>
      </c>
      <c r="K13">
        <v>36.031999999999996</v>
      </c>
      <c r="L13">
        <v>60.518000000000001</v>
      </c>
      <c r="M13">
        <v>31.75</v>
      </c>
      <c r="N13">
        <v>200.67</v>
      </c>
      <c r="O13"/>
      <c r="P13">
        <v>75.069999999999993</v>
      </c>
      <c r="Q13">
        <v>144.958</v>
      </c>
      <c r="R13">
        <v>34.44</v>
      </c>
      <c r="S13">
        <v>22.635999999999999</v>
      </c>
      <c r="T13">
        <v>31.9</v>
      </c>
      <c r="U13" s="99">
        <v>30.024999999999999</v>
      </c>
    </row>
    <row r="14" spans="1:21">
      <c r="A14" s="295">
        <v>45069</v>
      </c>
      <c r="B14" t="s">
        <v>261</v>
      </c>
      <c r="C14">
        <v>87.134</v>
      </c>
      <c r="D14">
        <v>79.13</v>
      </c>
      <c r="E14">
        <v>78.497</v>
      </c>
      <c r="F14"/>
      <c r="G14">
        <v>18.957999999999998</v>
      </c>
      <c r="H14">
        <v>11.881</v>
      </c>
      <c r="I14">
        <v>71.242000000000004</v>
      </c>
      <c r="J14">
        <v>88.968000000000004</v>
      </c>
      <c r="K14">
        <v>36.134999999999998</v>
      </c>
      <c r="L14">
        <v>60.122999999999998</v>
      </c>
      <c r="M14">
        <v>31.562999999999999</v>
      </c>
      <c r="N14">
        <v>199.61</v>
      </c>
      <c r="O14"/>
      <c r="P14">
        <v>75.069999999999993</v>
      </c>
      <c r="Q14">
        <v>146.238</v>
      </c>
      <c r="R14">
        <v>34.645000000000003</v>
      </c>
      <c r="S14">
        <v>22.731000000000002</v>
      </c>
      <c r="T14">
        <v>31.48</v>
      </c>
      <c r="U14" s="99">
        <v>29.9</v>
      </c>
    </row>
    <row r="15" spans="1:21">
      <c r="A15" s="295">
        <v>45070</v>
      </c>
      <c r="B15" t="s">
        <v>261</v>
      </c>
      <c r="C15">
        <v>86.978999999999999</v>
      </c>
      <c r="D15">
        <v>79.022000000000006</v>
      </c>
      <c r="E15">
        <v>78.498999999999995</v>
      </c>
      <c r="F15"/>
      <c r="G15">
        <v>19.219000000000001</v>
      </c>
      <c r="H15">
        <v>11.686</v>
      </c>
      <c r="I15">
        <v>71.084999999999994</v>
      </c>
      <c r="J15">
        <v>88.694999999999993</v>
      </c>
      <c r="K15">
        <v>36.176000000000002</v>
      </c>
      <c r="L15">
        <v>60.366999999999997</v>
      </c>
      <c r="M15">
        <v>31.585000000000001</v>
      </c>
      <c r="N15">
        <v>198.39259999999999</v>
      </c>
      <c r="O15"/>
      <c r="P15">
        <v>74.81</v>
      </c>
      <c r="Q15">
        <v>145.47200000000001</v>
      </c>
      <c r="R15">
        <v>34.200000000000003</v>
      </c>
      <c r="S15">
        <v>22.152000000000001</v>
      </c>
      <c r="T15">
        <v>30.75</v>
      </c>
      <c r="U15" s="99">
        <v>30.065000000000001</v>
      </c>
    </row>
    <row r="16" spans="1:21">
      <c r="A16" s="295">
        <v>45071</v>
      </c>
      <c r="B16" t="s">
        <v>261</v>
      </c>
      <c r="C16">
        <v>86.831000000000003</v>
      </c>
      <c r="D16">
        <v>79.001000000000005</v>
      </c>
      <c r="E16">
        <v>78.606999999999999</v>
      </c>
      <c r="F16"/>
      <c r="G16">
        <v>19.398</v>
      </c>
      <c r="H16">
        <v>11.743</v>
      </c>
      <c r="I16">
        <v>70.722999999999999</v>
      </c>
      <c r="J16">
        <v>88.561999999999998</v>
      </c>
      <c r="K16">
        <v>36.176000000000002</v>
      </c>
      <c r="L16">
        <v>60.12</v>
      </c>
      <c r="M16">
        <v>32.104999999999997</v>
      </c>
      <c r="N16">
        <v>197</v>
      </c>
      <c r="O16"/>
      <c r="P16">
        <v>74.22</v>
      </c>
      <c r="Q16">
        <v>145.38200000000001</v>
      </c>
      <c r="R16">
        <v>33.945</v>
      </c>
      <c r="S16">
        <v>22.231000000000002</v>
      </c>
      <c r="T16">
        <v>30.18</v>
      </c>
      <c r="U16" s="99">
        <v>29.81</v>
      </c>
    </row>
    <row r="17" spans="1:21">
      <c r="A17" s="295">
        <v>45072</v>
      </c>
      <c r="B17" t="s">
        <v>261</v>
      </c>
      <c r="C17">
        <v>87.119</v>
      </c>
      <c r="D17">
        <v>79.144999999999996</v>
      </c>
      <c r="E17">
        <v>78.7</v>
      </c>
      <c r="F17"/>
      <c r="G17">
        <v>19.382000000000001</v>
      </c>
      <c r="H17">
        <v>11.721</v>
      </c>
      <c r="I17">
        <v>70.683000000000007</v>
      </c>
      <c r="J17">
        <v>88.852000000000004</v>
      </c>
      <c r="K17">
        <v>36.25</v>
      </c>
      <c r="L17">
        <v>60.265000000000001</v>
      </c>
      <c r="M17">
        <v>32.067</v>
      </c>
      <c r="N17">
        <v>196.56</v>
      </c>
      <c r="O17"/>
      <c r="P17">
        <v>75.58</v>
      </c>
      <c r="Q17">
        <v>147.398</v>
      </c>
      <c r="R17">
        <v>34.034999999999997</v>
      </c>
      <c r="S17">
        <v>22.37</v>
      </c>
      <c r="T17">
        <v>30.18</v>
      </c>
      <c r="U17" s="99">
        <v>29.9</v>
      </c>
    </row>
    <row r="18" spans="1:21">
      <c r="A18" s="295">
        <v>45075</v>
      </c>
      <c r="B18" t="s">
        <v>261</v>
      </c>
      <c r="C18">
        <v>87.373999999999995</v>
      </c>
      <c r="D18">
        <v>79.063999999999993</v>
      </c>
      <c r="E18">
        <v>78.7</v>
      </c>
      <c r="F18"/>
      <c r="G18">
        <v>19.382000000000001</v>
      </c>
      <c r="H18">
        <v>11.728</v>
      </c>
      <c r="I18">
        <v>71.251999999999995</v>
      </c>
      <c r="J18">
        <v>89.131</v>
      </c>
      <c r="K18">
        <v>36.25</v>
      </c>
      <c r="L18">
        <v>60.28</v>
      </c>
      <c r="M18">
        <v>32</v>
      </c>
      <c r="N18">
        <v>196.56</v>
      </c>
      <c r="O18"/>
      <c r="P18">
        <v>75.58</v>
      </c>
      <c r="Q18">
        <v>146.21700000000001</v>
      </c>
      <c r="R18">
        <v>34.14</v>
      </c>
      <c r="S18">
        <v>22.251000000000001</v>
      </c>
      <c r="T18">
        <v>30.18</v>
      </c>
      <c r="U18" s="99">
        <v>29.9</v>
      </c>
    </row>
    <row r="19" spans="1:21">
      <c r="A19" s="295">
        <v>45076</v>
      </c>
      <c r="B19" t="s">
        <v>261</v>
      </c>
      <c r="C19">
        <v>87.878</v>
      </c>
      <c r="D19">
        <v>78.849999999999994</v>
      </c>
      <c r="E19">
        <v>78.700999999999993</v>
      </c>
      <c r="F19"/>
      <c r="G19">
        <v>19.954999999999998</v>
      </c>
      <c r="H19">
        <v>11.919</v>
      </c>
      <c r="I19">
        <v>71.236000000000004</v>
      </c>
      <c r="J19">
        <v>89.768000000000001</v>
      </c>
      <c r="K19">
        <v>36.25</v>
      </c>
      <c r="L19">
        <v>60.64</v>
      </c>
      <c r="M19">
        <v>32.506</v>
      </c>
      <c r="N19">
        <v>194.31</v>
      </c>
      <c r="O19"/>
      <c r="P19">
        <v>76.290000000000006</v>
      </c>
      <c r="Q19">
        <v>146.315</v>
      </c>
      <c r="R19">
        <v>33.384999999999998</v>
      </c>
      <c r="S19">
        <v>22.006</v>
      </c>
      <c r="T19">
        <v>29.3</v>
      </c>
      <c r="U19" s="99">
        <v>29.7</v>
      </c>
    </row>
    <row r="20" spans="1:21">
      <c r="A20" s="295">
        <v>45077</v>
      </c>
      <c r="B20" t="s">
        <v>261</v>
      </c>
      <c r="C20">
        <v>87.962000000000003</v>
      </c>
      <c r="D20">
        <v>78.900000000000006</v>
      </c>
      <c r="E20">
        <v>78.695999999999998</v>
      </c>
      <c r="F20"/>
      <c r="G20">
        <v>20.161999999999999</v>
      </c>
      <c r="H20">
        <v>11.914999999999999</v>
      </c>
      <c r="I20">
        <v>71.426000000000002</v>
      </c>
      <c r="J20">
        <v>89.893000000000001</v>
      </c>
      <c r="K20">
        <v>36.25</v>
      </c>
      <c r="L20">
        <v>60.868000000000002</v>
      </c>
      <c r="M20">
        <v>32.956000000000003</v>
      </c>
      <c r="N20">
        <v>194.96</v>
      </c>
      <c r="O20"/>
      <c r="P20">
        <v>74.91</v>
      </c>
      <c r="Q20">
        <v>144.35499999999999</v>
      </c>
      <c r="R20">
        <v>32.880000000000003</v>
      </c>
      <c r="S20">
        <v>21.67</v>
      </c>
      <c r="T20">
        <v>30.5</v>
      </c>
      <c r="U20" s="99">
        <v>29.01</v>
      </c>
    </row>
    <row r="21" spans="1:21">
      <c r="A21" s="295">
        <v>45078</v>
      </c>
      <c r="B21" t="s">
        <v>261</v>
      </c>
      <c r="C21">
        <v>87.778000000000006</v>
      </c>
      <c r="D21">
        <v>78.88</v>
      </c>
      <c r="E21">
        <v>78.698999999999998</v>
      </c>
      <c r="F21"/>
      <c r="G21">
        <v>19.234000000000002</v>
      </c>
      <c r="H21">
        <v>11.856999999999999</v>
      </c>
      <c r="I21">
        <v>71.759</v>
      </c>
      <c r="J21">
        <v>89.85</v>
      </c>
      <c r="K21">
        <v>36.393000000000001</v>
      </c>
      <c r="L21">
        <v>62.862000000000002</v>
      </c>
      <c r="M21">
        <v>33.264000000000003</v>
      </c>
      <c r="N21">
        <v>195.83</v>
      </c>
      <c r="O21"/>
      <c r="P21">
        <v>75.97</v>
      </c>
      <c r="Q21">
        <v>143.756</v>
      </c>
      <c r="R21">
        <v>33.81</v>
      </c>
      <c r="S21">
        <v>22.035</v>
      </c>
      <c r="T21">
        <v>32.79</v>
      </c>
      <c r="U21" s="99">
        <v>29.405999999999999</v>
      </c>
    </row>
    <row r="22" spans="1:21">
      <c r="A22" s="295">
        <v>45079</v>
      </c>
      <c r="B22" t="s">
        <v>261</v>
      </c>
      <c r="C22">
        <v>87.629000000000005</v>
      </c>
      <c r="D22">
        <v>78.863</v>
      </c>
      <c r="E22">
        <v>78.712999999999994</v>
      </c>
      <c r="F22"/>
      <c r="G22">
        <v>19.478000000000002</v>
      </c>
      <c r="H22">
        <v>11.827999999999999</v>
      </c>
      <c r="I22">
        <v>71.706000000000003</v>
      </c>
      <c r="J22">
        <v>89.662999999999997</v>
      </c>
      <c r="K22">
        <v>36.893000000000001</v>
      </c>
      <c r="L22">
        <v>62.972000000000001</v>
      </c>
      <c r="M22">
        <v>33.112000000000002</v>
      </c>
      <c r="N22">
        <v>198.88489999999999</v>
      </c>
      <c r="O22"/>
      <c r="P22">
        <v>78.16</v>
      </c>
      <c r="Q22">
        <v>146.29499999999999</v>
      </c>
      <c r="R22">
        <v>34.965000000000003</v>
      </c>
      <c r="S22">
        <v>22.552</v>
      </c>
      <c r="T22">
        <v>33.1</v>
      </c>
      <c r="U22" s="99">
        <v>30.184699999999999</v>
      </c>
    </row>
    <row r="23" spans="1:21">
      <c r="A23" s="295">
        <v>45082</v>
      </c>
      <c r="B23" t="s">
        <v>261</v>
      </c>
      <c r="C23">
        <v>87.814999999999998</v>
      </c>
      <c r="D23">
        <v>78.772999999999996</v>
      </c>
      <c r="E23">
        <v>78.62</v>
      </c>
      <c r="F23"/>
      <c r="G23">
        <v>20.114000000000001</v>
      </c>
      <c r="H23">
        <v>11.701000000000001</v>
      </c>
      <c r="I23">
        <v>71.866</v>
      </c>
      <c r="J23">
        <v>89.655000000000001</v>
      </c>
      <c r="K23">
        <v>36.893000000000001</v>
      </c>
      <c r="L23">
        <v>63.771000000000001</v>
      </c>
      <c r="M23">
        <v>33.460999999999999</v>
      </c>
      <c r="N23">
        <v>198.32</v>
      </c>
      <c r="O23"/>
      <c r="P23">
        <v>77.81</v>
      </c>
      <c r="Q23">
        <v>146.57599999999999</v>
      </c>
      <c r="R23">
        <v>35.234999999999999</v>
      </c>
      <c r="S23">
        <v>22.373999999999999</v>
      </c>
      <c r="T23">
        <v>33.57</v>
      </c>
      <c r="U23" s="99">
        <v>30.130199999999999</v>
      </c>
    </row>
    <row r="24" spans="1:21">
      <c r="A24" s="295">
        <v>45083</v>
      </c>
      <c r="B24" t="s">
        <v>261</v>
      </c>
      <c r="C24">
        <v>87.736000000000004</v>
      </c>
      <c r="D24">
        <v>78.8</v>
      </c>
      <c r="E24">
        <v>78.614000000000004</v>
      </c>
      <c r="F24"/>
      <c r="G24">
        <v>20.742000000000001</v>
      </c>
      <c r="H24">
        <v>11.557</v>
      </c>
      <c r="I24">
        <v>71.784000000000006</v>
      </c>
      <c r="J24">
        <v>89.646000000000001</v>
      </c>
      <c r="K24">
        <v>36.893000000000001</v>
      </c>
      <c r="L24">
        <v>63.793999999999997</v>
      </c>
      <c r="M24">
        <v>33.801000000000002</v>
      </c>
      <c r="N24">
        <v>197.28</v>
      </c>
      <c r="O24"/>
      <c r="P24">
        <v>78.59</v>
      </c>
      <c r="Q24">
        <v>145.935</v>
      </c>
      <c r="R24">
        <v>35.835000000000001</v>
      </c>
      <c r="S24">
        <v>22.585000000000001</v>
      </c>
      <c r="T24">
        <v>33.44</v>
      </c>
      <c r="U24" s="99">
        <v>30.4436</v>
      </c>
    </row>
    <row r="25" spans="1:21">
      <c r="A25" s="295">
        <v>45084</v>
      </c>
      <c r="B25" t="s">
        <v>261</v>
      </c>
      <c r="C25">
        <v>87.322000000000003</v>
      </c>
      <c r="D25">
        <v>78.846000000000004</v>
      </c>
      <c r="E25">
        <v>78.625</v>
      </c>
      <c r="F25"/>
      <c r="G25">
        <v>20.376999999999999</v>
      </c>
      <c r="H25">
        <v>11.49</v>
      </c>
      <c r="I25">
        <v>71.744</v>
      </c>
      <c r="J25">
        <v>89.3</v>
      </c>
      <c r="K25">
        <v>36.893000000000001</v>
      </c>
      <c r="L25">
        <v>63.969000000000001</v>
      </c>
      <c r="M25">
        <v>34.195</v>
      </c>
      <c r="N25">
        <v>195.93</v>
      </c>
      <c r="O25"/>
      <c r="P25">
        <v>77.91</v>
      </c>
      <c r="Q25">
        <v>145.71100000000001</v>
      </c>
      <c r="R25">
        <v>36.380000000000003</v>
      </c>
      <c r="S25">
        <v>22.721</v>
      </c>
      <c r="T25">
        <v>33</v>
      </c>
      <c r="U25" s="99">
        <v>30.84</v>
      </c>
    </row>
    <row r="26" spans="1:21">
      <c r="A26" s="295">
        <v>45085</v>
      </c>
      <c r="B26" t="s">
        <v>261</v>
      </c>
      <c r="C26">
        <v>87.784000000000006</v>
      </c>
      <c r="D26">
        <v>78.739999999999995</v>
      </c>
      <c r="E26">
        <v>78.599999999999994</v>
      </c>
      <c r="F26"/>
      <c r="G26">
        <v>20.376999999999999</v>
      </c>
      <c r="H26">
        <v>11.39</v>
      </c>
      <c r="I26">
        <v>71.744</v>
      </c>
      <c r="J26">
        <v>89.682000000000002</v>
      </c>
      <c r="K26">
        <v>36.819000000000003</v>
      </c>
      <c r="L26">
        <v>64.070999999999998</v>
      </c>
      <c r="M26">
        <v>34.783000000000001</v>
      </c>
      <c r="N26">
        <v>197.01439999999999</v>
      </c>
      <c r="O26"/>
      <c r="P26">
        <v>78.25</v>
      </c>
      <c r="Q26">
        <v>145.32499999999999</v>
      </c>
      <c r="R26">
        <v>36.32</v>
      </c>
      <c r="S26">
        <v>22.783000000000001</v>
      </c>
      <c r="T26">
        <v>33.99</v>
      </c>
      <c r="U26" s="99">
        <v>30.922000000000001</v>
      </c>
    </row>
    <row r="27" spans="1:21">
      <c r="A27" s="295">
        <v>45086</v>
      </c>
      <c r="B27" t="s">
        <v>261</v>
      </c>
      <c r="C27">
        <v>87.867000000000004</v>
      </c>
      <c r="D27">
        <v>78.650000000000006</v>
      </c>
      <c r="E27">
        <v>78.619</v>
      </c>
      <c r="F27"/>
      <c r="G27">
        <v>20.524999999999999</v>
      </c>
      <c r="H27">
        <v>11.381</v>
      </c>
      <c r="I27">
        <v>72.004000000000005</v>
      </c>
      <c r="J27">
        <v>89.75</v>
      </c>
      <c r="K27">
        <v>36.75</v>
      </c>
      <c r="L27">
        <v>64.974000000000004</v>
      </c>
      <c r="M27">
        <v>34.911999999999999</v>
      </c>
      <c r="N27">
        <v>197.09</v>
      </c>
      <c r="O27"/>
      <c r="P27">
        <v>79.81</v>
      </c>
      <c r="Q27">
        <v>145.91</v>
      </c>
      <c r="R27">
        <v>37.094999999999999</v>
      </c>
      <c r="S27">
        <v>22.709</v>
      </c>
      <c r="T27">
        <v>33.869999999999997</v>
      </c>
      <c r="U27" s="99">
        <v>30.974799999999998</v>
      </c>
    </row>
    <row r="28" spans="1:21">
      <c r="A28" s="295">
        <v>45089</v>
      </c>
      <c r="B28" t="s">
        <v>261</v>
      </c>
      <c r="C28">
        <v>87.959000000000003</v>
      </c>
      <c r="D28">
        <v>78.650000000000006</v>
      </c>
      <c r="E28">
        <v>78.619</v>
      </c>
      <c r="F28"/>
      <c r="G28">
        <v>20.733000000000001</v>
      </c>
      <c r="H28">
        <v>11.327999999999999</v>
      </c>
      <c r="I28">
        <v>71.959999999999994</v>
      </c>
      <c r="J28">
        <v>89.75</v>
      </c>
      <c r="K28">
        <v>36.893000000000001</v>
      </c>
      <c r="L28">
        <v>64.701999999999998</v>
      </c>
      <c r="M28">
        <v>34.911999999999999</v>
      </c>
      <c r="N28">
        <v>196.68</v>
      </c>
      <c r="O28"/>
      <c r="P28">
        <v>79.61</v>
      </c>
      <c r="Q28">
        <v>146.00200000000001</v>
      </c>
      <c r="R28">
        <v>37.295000000000002</v>
      </c>
      <c r="S28">
        <v>22.614000000000001</v>
      </c>
      <c r="T28">
        <v>34.96</v>
      </c>
      <c r="U28" s="99">
        <v>30.81</v>
      </c>
    </row>
    <row r="29" spans="1:21">
      <c r="A29" s="295">
        <v>45090</v>
      </c>
      <c r="B29" t="s">
        <v>261</v>
      </c>
      <c r="C29">
        <v>87.882999999999996</v>
      </c>
      <c r="D29">
        <v>78.498000000000005</v>
      </c>
      <c r="E29">
        <v>78.55</v>
      </c>
      <c r="F29"/>
      <c r="G29">
        <v>20.46</v>
      </c>
      <c r="H29">
        <v>11.298</v>
      </c>
      <c r="I29">
        <v>71.820999999999998</v>
      </c>
      <c r="J29">
        <v>89.790999999999997</v>
      </c>
      <c r="K29">
        <v>36.819000000000003</v>
      </c>
      <c r="L29">
        <v>64.629000000000005</v>
      </c>
      <c r="M29">
        <v>35.497999999999998</v>
      </c>
      <c r="N29">
        <v>197.27</v>
      </c>
      <c r="O29"/>
      <c r="P29">
        <v>80.8</v>
      </c>
      <c r="Q29">
        <v>145.345</v>
      </c>
      <c r="R29">
        <v>37.284999999999997</v>
      </c>
      <c r="S29">
        <v>22.77</v>
      </c>
      <c r="T29">
        <v>34.72</v>
      </c>
      <c r="U29" s="99">
        <v>31.004999999999999</v>
      </c>
    </row>
    <row r="30" spans="1:21">
      <c r="A30" s="295">
        <v>45091</v>
      </c>
      <c r="B30" t="s">
        <v>261</v>
      </c>
      <c r="C30">
        <v>88.13</v>
      </c>
      <c r="D30">
        <v>78.399000000000001</v>
      </c>
      <c r="E30">
        <v>78.400999999999996</v>
      </c>
      <c r="F30"/>
      <c r="G30">
        <v>20.763000000000002</v>
      </c>
      <c r="H30">
        <v>11.263</v>
      </c>
      <c r="I30">
        <v>71.650999999999996</v>
      </c>
      <c r="J30">
        <v>90.049000000000007</v>
      </c>
      <c r="K30">
        <v>36.676000000000002</v>
      </c>
      <c r="L30">
        <v>64.632999999999996</v>
      </c>
      <c r="M30">
        <v>35.588999999999999</v>
      </c>
      <c r="N30">
        <v>197.15</v>
      </c>
      <c r="O30"/>
      <c r="P30">
        <v>80.53</v>
      </c>
      <c r="Q30">
        <v>145.524</v>
      </c>
      <c r="R30">
        <v>37.954999999999998</v>
      </c>
      <c r="S30">
        <v>23</v>
      </c>
      <c r="T30">
        <v>34.1</v>
      </c>
      <c r="U30" s="99">
        <v>30.8245</v>
      </c>
    </row>
    <row r="31" spans="1:21">
      <c r="A31" s="295">
        <v>45092</v>
      </c>
      <c r="B31" t="s">
        <v>261</v>
      </c>
      <c r="C31">
        <v>88.518000000000001</v>
      </c>
      <c r="D31">
        <v>78.39</v>
      </c>
      <c r="E31">
        <v>78.356999999999999</v>
      </c>
      <c r="F31"/>
      <c r="G31">
        <v>20.681000000000001</v>
      </c>
      <c r="H31">
        <v>11.317</v>
      </c>
      <c r="I31">
        <v>71.42</v>
      </c>
      <c r="J31">
        <v>90.525000000000006</v>
      </c>
      <c r="K31">
        <v>36.606999999999999</v>
      </c>
      <c r="L31">
        <v>64.016999999999996</v>
      </c>
      <c r="M31">
        <v>35.238999999999997</v>
      </c>
      <c r="N31">
        <v>199.4</v>
      </c>
      <c r="O31"/>
      <c r="P31">
        <v>79.959999999999994</v>
      </c>
      <c r="Q31">
        <v>143.71600000000001</v>
      </c>
      <c r="R31">
        <v>38.405000000000001</v>
      </c>
      <c r="S31">
        <v>22.83</v>
      </c>
      <c r="T31">
        <v>34.72</v>
      </c>
      <c r="U31" s="99">
        <v>31.17</v>
      </c>
    </row>
    <row r="32" spans="1:21">
      <c r="A32" s="295">
        <v>45093</v>
      </c>
      <c r="B32" t="s">
        <v>261</v>
      </c>
      <c r="C32">
        <v>88.441000000000003</v>
      </c>
      <c r="D32">
        <v>78.400000000000006</v>
      </c>
      <c r="E32">
        <v>78.441999999999993</v>
      </c>
      <c r="F32"/>
      <c r="G32">
        <v>21.221</v>
      </c>
      <c r="H32">
        <v>11.317</v>
      </c>
      <c r="I32">
        <v>71.513999999999996</v>
      </c>
      <c r="J32">
        <v>90.492000000000004</v>
      </c>
      <c r="K32">
        <v>36.533000000000001</v>
      </c>
      <c r="L32">
        <v>63.57</v>
      </c>
      <c r="M32">
        <v>35.871000000000002</v>
      </c>
      <c r="N32">
        <v>199.91</v>
      </c>
      <c r="O32"/>
      <c r="P32">
        <v>79.94</v>
      </c>
      <c r="Q32">
        <v>141.881</v>
      </c>
      <c r="R32">
        <v>38.174999999999997</v>
      </c>
      <c r="S32">
        <v>23.004999999999999</v>
      </c>
      <c r="T32">
        <v>34.869999999999997</v>
      </c>
      <c r="U32" s="99">
        <v>31.06</v>
      </c>
    </row>
    <row r="33" spans="1:21">
      <c r="A33" s="295">
        <v>45096</v>
      </c>
      <c r="B33" t="s">
        <v>261</v>
      </c>
      <c r="C33">
        <v>88.460999999999999</v>
      </c>
      <c r="D33">
        <v>78.25</v>
      </c>
      <c r="E33">
        <v>78.483999999999995</v>
      </c>
      <c r="F33"/>
      <c r="G33">
        <v>20.956</v>
      </c>
      <c r="H33">
        <v>11.332000000000001</v>
      </c>
      <c r="I33">
        <v>71.534999999999997</v>
      </c>
      <c r="J33">
        <v>90.518000000000001</v>
      </c>
      <c r="K33">
        <v>36.75</v>
      </c>
      <c r="L33">
        <v>63.368000000000002</v>
      </c>
      <c r="M33">
        <v>35.871000000000002</v>
      </c>
      <c r="N33">
        <v>199.91</v>
      </c>
      <c r="O33"/>
      <c r="P33">
        <v>79.06</v>
      </c>
      <c r="Q33">
        <v>141.42500000000001</v>
      </c>
      <c r="R33">
        <v>38.805</v>
      </c>
      <c r="S33">
        <v>22.998000000000001</v>
      </c>
      <c r="T33">
        <v>34.869999999999997</v>
      </c>
      <c r="U33" s="99">
        <v>31.06</v>
      </c>
    </row>
    <row r="34" spans="1:21">
      <c r="A34" s="295">
        <v>45097</v>
      </c>
      <c r="B34" t="s">
        <v>261</v>
      </c>
      <c r="C34">
        <v>88.694000000000003</v>
      </c>
      <c r="D34">
        <v>78.045000000000002</v>
      </c>
      <c r="E34">
        <v>78.296999999999997</v>
      </c>
      <c r="F34"/>
      <c r="G34">
        <v>20.983000000000001</v>
      </c>
      <c r="H34">
        <v>11.391</v>
      </c>
      <c r="I34">
        <v>71.847999999999999</v>
      </c>
      <c r="J34">
        <v>90.751000000000005</v>
      </c>
      <c r="K34">
        <v>36.39</v>
      </c>
      <c r="L34">
        <v>64.159000000000006</v>
      </c>
      <c r="M34">
        <v>36.064</v>
      </c>
      <c r="N34">
        <v>198.65</v>
      </c>
      <c r="O34"/>
      <c r="P34">
        <v>78.31</v>
      </c>
      <c r="Q34">
        <v>140.501</v>
      </c>
      <c r="R34">
        <v>38.354999999999997</v>
      </c>
      <c r="S34">
        <v>22.946999999999999</v>
      </c>
      <c r="T34">
        <v>34.409999999999997</v>
      </c>
      <c r="U34" s="99">
        <v>30.499700000000001</v>
      </c>
    </row>
    <row r="35" spans="1:21">
      <c r="A35" s="295">
        <v>45098</v>
      </c>
      <c r="B35" t="s">
        <v>261</v>
      </c>
      <c r="C35">
        <v>89.006</v>
      </c>
      <c r="D35">
        <v>77.95</v>
      </c>
      <c r="E35">
        <v>78.38</v>
      </c>
      <c r="F35"/>
      <c r="G35">
        <v>21.42</v>
      </c>
      <c r="H35">
        <v>11.295</v>
      </c>
      <c r="I35">
        <v>71.731999999999999</v>
      </c>
      <c r="J35">
        <v>90.908000000000001</v>
      </c>
      <c r="K35">
        <v>37.14</v>
      </c>
      <c r="L35">
        <v>63.908000000000001</v>
      </c>
      <c r="M35">
        <v>36.552999999999997</v>
      </c>
      <c r="N35">
        <v>199.57</v>
      </c>
      <c r="O35"/>
      <c r="P35">
        <v>77.19</v>
      </c>
      <c r="Q35">
        <v>141.31899999999999</v>
      </c>
      <c r="R35">
        <v>38.950000000000003</v>
      </c>
      <c r="S35">
        <v>22.995999999999999</v>
      </c>
      <c r="T35">
        <v>34.22</v>
      </c>
      <c r="U35" s="99">
        <v>30.67</v>
      </c>
    </row>
    <row r="36" spans="1:21">
      <c r="A36" s="295">
        <v>45099</v>
      </c>
      <c r="B36" t="s">
        <v>261</v>
      </c>
      <c r="C36">
        <v>89.19</v>
      </c>
      <c r="D36">
        <v>77.995999999999995</v>
      </c>
      <c r="E36">
        <v>78.224999999999994</v>
      </c>
      <c r="F36"/>
      <c r="G36">
        <v>21.260999999999999</v>
      </c>
      <c r="H36">
        <v>11.279</v>
      </c>
      <c r="I36">
        <v>71.95</v>
      </c>
      <c r="J36">
        <v>90.944000000000003</v>
      </c>
      <c r="K36">
        <v>37.356000000000002</v>
      </c>
      <c r="L36">
        <v>63.777000000000001</v>
      </c>
      <c r="M36">
        <v>37.29</v>
      </c>
      <c r="N36">
        <v>200.63</v>
      </c>
      <c r="O36"/>
      <c r="P36">
        <v>77.239999999999995</v>
      </c>
      <c r="Q36">
        <v>141.125</v>
      </c>
      <c r="R36">
        <v>38.435000000000002</v>
      </c>
      <c r="S36">
        <v>22.559000000000001</v>
      </c>
      <c r="T36">
        <v>33.409999999999997</v>
      </c>
      <c r="U36" s="99">
        <v>30.18</v>
      </c>
    </row>
    <row r="37" spans="1:21">
      <c r="A37" s="295">
        <v>45100</v>
      </c>
      <c r="B37" t="s">
        <v>261</v>
      </c>
      <c r="C37">
        <v>89.554000000000002</v>
      </c>
      <c r="D37">
        <v>77.861999999999995</v>
      </c>
      <c r="E37">
        <v>78.308000000000007</v>
      </c>
      <c r="F37"/>
      <c r="G37">
        <v>21.260999999999999</v>
      </c>
      <c r="H37">
        <v>11.281000000000001</v>
      </c>
      <c r="I37">
        <v>72.626999999999995</v>
      </c>
      <c r="J37">
        <v>91.459000000000003</v>
      </c>
      <c r="K37">
        <v>37.5</v>
      </c>
      <c r="L37">
        <v>64.161000000000001</v>
      </c>
      <c r="M37">
        <v>36.878999999999998</v>
      </c>
      <c r="N37">
        <v>199.35</v>
      </c>
      <c r="O37"/>
      <c r="P37">
        <v>76.08</v>
      </c>
      <c r="Q37">
        <v>140.34200000000001</v>
      </c>
      <c r="R37">
        <v>38.659999999999997</v>
      </c>
      <c r="S37">
        <v>22.216999999999999</v>
      </c>
      <c r="T37">
        <v>32.86</v>
      </c>
      <c r="U37" s="99">
        <v>29.84</v>
      </c>
    </row>
    <row r="38" spans="1:21">
      <c r="A38" s="295">
        <v>45103</v>
      </c>
      <c r="B38" t="s">
        <v>261</v>
      </c>
      <c r="C38">
        <v>90.204999999999998</v>
      </c>
      <c r="D38">
        <v>77.7</v>
      </c>
      <c r="E38">
        <v>78.180000000000007</v>
      </c>
      <c r="F38"/>
      <c r="G38">
        <v>21.260999999999999</v>
      </c>
      <c r="H38">
        <v>11.196999999999999</v>
      </c>
      <c r="I38">
        <v>72.995999999999995</v>
      </c>
      <c r="J38">
        <v>92.03</v>
      </c>
      <c r="K38">
        <v>37.289000000000001</v>
      </c>
      <c r="L38">
        <v>64.385000000000005</v>
      </c>
      <c r="M38">
        <v>37.323999999999998</v>
      </c>
      <c r="N38">
        <v>199.62</v>
      </c>
      <c r="O38"/>
      <c r="P38">
        <v>76.709999999999994</v>
      </c>
      <c r="Q38">
        <v>141.66999999999999</v>
      </c>
      <c r="R38">
        <v>38.244999999999997</v>
      </c>
      <c r="S38">
        <v>22.36</v>
      </c>
      <c r="T38">
        <v>32.96</v>
      </c>
      <c r="U38" s="99">
        <v>30</v>
      </c>
    </row>
    <row r="39" spans="1:21">
      <c r="A39" s="295">
        <v>45104</v>
      </c>
      <c r="B39" t="s">
        <v>261</v>
      </c>
      <c r="C39">
        <v>89.994</v>
      </c>
      <c r="D39">
        <v>77.849999999999994</v>
      </c>
      <c r="E39">
        <v>77.998000000000005</v>
      </c>
      <c r="F39"/>
      <c r="G39">
        <v>21.260999999999999</v>
      </c>
      <c r="H39">
        <v>11.138999999999999</v>
      </c>
      <c r="I39">
        <v>73.040999999999997</v>
      </c>
      <c r="J39">
        <v>91.698999999999998</v>
      </c>
      <c r="K39">
        <v>37.5</v>
      </c>
      <c r="L39">
        <v>64.212999999999994</v>
      </c>
      <c r="M39">
        <v>37.909999999999997</v>
      </c>
      <c r="N39">
        <v>199.89</v>
      </c>
      <c r="O39"/>
      <c r="P39">
        <v>77.31</v>
      </c>
      <c r="Q39">
        <v>141.81399999999999</v>
      </c>
      <c r="R39">
        <v>37.72</v>
      </c>
      <c r="S39">
        <v>22.579000000000001</v>
      </c>
      <c r="T39">
        <v>32.72</v>
      </c>
      <c r="U39" s="99">
        <v>30.2</v>
      </c>
    </row>
    <row r="40" spans="1:21">
      <c r="A40" s="295">
        <v>45105</v>
      </c>
      <c r="B40" t="s">
        <v>261</v>
      </c>
      <c r="C40">
        <v>90.100999999999999</v>
      </c>
      <c r="D40">
        <v>77.694000000000003</v>
      </c>
      <c r="E40">
        <v>78.02</v>
      </c>
      <c r="F40"/>
      <c r="G40">
        <v>21.260999999999999</v>
      </c>
      <c r="H40">
        <v>11.122999999999999</v>
      </c>
      <c r="I40">
        <v>72.876000000000005</v>
      </c>
      <c r="J40">
        <v>91.856999999999999</v>
      </c>
      <c r="K40">
        <v>37.322000000000003</v>
      </c>
      <c r="L40">
        <v>64.506</v>
      </c>
      <c r="M40">
        <v>38.476999999999997</v>
      </c>
      <c r="N40">
        <v>198.47</v>
      </c>
      <c r="O40"/>
      <c r="P40">
        <v>76.099999999999994</v>
      </c>
      <c r="Q40">
        <v>141.78200000000001</v>
      </c>
      <c r="R40">
        <v>37.634999999999998</v>
      </c>
      <c r="S40">
        <v>22.655999999999999</v>
      </c>
      <c r="T40">
        <v>32.99</v>
      </c>
      <c r="U40" s="99">
        <v>30.137</v>
      </c>
    </row>
    <row r="41" spans="1:21">
      <c r="A41" s="295">
        <v>45106</v>
      </c>
      <c r="B41" t="s">
        <v>261</v>
      </c>
      <c r="C41">
        <v>89.644999999999996</v>
      </c>
      <c r="D41">
        <v>77.617000000000004</v>
      </c>
      <c r="E41">
        <v>77.736999999999995</v>
      </c>
      <c r="F41"/>
      <c r="G41">
        <v>21.260999999999999</v>
      </c>
      <c r="H41">
        <v>11.15</v>
      </c>
      <c r="I41">
        <v>72.828000000000003</v>
      </c>
      <c r="J41">
        <v>91.304000000000002</v>
      </c>
      <c r="K41">
        <v>37.820999999999998</v>
      </c>
      <c r="L41">
        <v>63.786999999999999</v>
      </c>
      <c r="M41">
        <v>37.933</v>
      </c>
      <c r="N41">
        <v>198.69</v>
      </c>
      <c r="O41"/>
      <c r="P41">
        <v>75.59</v>
      </c>
      <c r="Q41">
        <v>141.57300000000001</v>
      </c>
      <c r="R41">
        <v>37.58</v>
      </c>
      <c r="S41">
        <v>22.968</v>
      </c>
      <c r="T41">
        <v>33.24</v>
      </c>
      <c r="U41" s="99">
        <v>30.181699999999999</v>
      </c>
    </row>
    <row r="42" spans="1:21">
      <c r="A42" s="295">
        <v>45107</v>
      </c>
      <c r="B42" t="s">
        <v>261</v>
      </c>
      <c r="C42">
        <v>89.804000000000002</v>
      </c>
      <c r="D42">
        <v>77.5</v>
      </c>
      <c r="E42">
        <v>77.667000000000002</v>
      </c>
      <c r="F42"/>
      <c r="G42">
        <v>21.260999999999999</v>
      </c>
      <c r="H42">
        <v>11.141999999999999</v>
      </c>
      <c r="I42">
        <v>73.02</v>
      </c>
      <c r="J42">
        <v>91.51</v>
      </c>
      <c r="K42">
        <v>38.606999999999999</v>
      </c>
      <c r="L42">
        <v>64.412999999999997</v>
      </c>
      <c r="M42">
        <v>38.908999999999999</v>
      </c>
      <c r="N42">
        <v>200.29</v>
      </c>
      <c r="O42"/>
      <c r="P42">
        <v>75.95</v>
      </c>
      <c r="Q42">
        <v>141.768</v>
      </c>
      <c r="R42">
        <v>38.049999999999997</v>
      </c>
      <c r="S42">
        <v>23.231999999999999</v>
      </c>
      <c r="T42">
        <v>33.57</v>
      </c>
      <c r="U42" s="99">
        <v>30.25</v>
      </c>
    </row>
    <row r="43" spans="1:21">
      <c r="A43" s="295">
        <v>45110</v>
      </c>
      <c r="B43" t="s">
        <v>261</v>
      </c>
      <c r="C43">
        <v>89.626999999999995</v>
      </c>
      <c r="D43">
        <v>77.349000000000004</v>
      </c>
      <c r="E43">
        <v>77.7</v>
      </c>
      <c r="F43"/>
      <c r="G43">
        <v>21.260999999999999</v>
      </c>
      <c r="H43">
        <v>11.132999999999999</v>
      </c>
      <c r="I43">
        <v>73.251000000000005</v>
      </c>
      <c r="J43">
        <v>91.370999999999995</v>
      </c>
      <c r="K43">
        <v>38.533000000000001</v>
      </c>
      <c r="L43">
        <v>64.558999999999997</v>
      </c>
      <c r="M43">
        <v>38.908999999999999</v>
      </c>
      <c r="N43">
        <v>201.40369999999999</v>
      </c>
      <c r="O43"/>
      <c r="P43">
        <v>77.59</v>
      </c>
      <c r="Q43">
        <v>141.94800000000001</v>
      </c>
      <c r="R43">
        <v>38.69</v>
      </c>
      <c r="S43">
        <v>23.503</v>
      </c>
      <c r="T43">
        <v>33.36</v>
      </c>
      <c r="U43" s="99">
        <v>30.67</v>
      </c>
    </row>
    <row r="44" spans="1:21">
      <c r="A44" s="295">
        <v>45111</v>
      </c>
      <c r="B44" t="s">
        <v>261</v>
      </c>
      <c r="C44">
        <v>89.308999999999997</v>
      </c>
      <c r="D44">
        <v>77.367000000000004</v>
      </c>
      <c r="E44">
        <v>77.7</v>
      </c>
      <c r="F44"/>
      <c r="G44">
        <v>21.260999999999999</v>
      </c>
      <c r="H44">
        <v>11.175000000000001</v>
      </c>
      <c r="I44">
        <v>73.308999999999997</v>
      </c>
      <c r="J44">
        <v>91.213999999999999</v>
      </c>
      <c r="K44">
        <v>38.606999999999999</v>
      </c>
      <c r="L44">
        <v>64.956999999999994</v>
      </c>
      <c r="M44">
        <v>38.909999999999997</v>
      </c>
      <c r="N44">
        <v>201.40369999999999</v>
      </c>
      <c r="O44"/>
      <c r="P44">
        <v>78.09</v>
      </c>
      <c r="Q44">
        <v>141.72499999999999</v>
      </c>
      <c r="R44">
        <v>38.340000000000003</v>
      </c>
      <c r="S44">
        <v>23.361999999999998</v>
      </c>
      <c r="T44">
        <v>33.36</v>
      </c>
      <c r="U44" s="99">
        <v>30.67</v>
      </c>
    </row>
    <row r="45" spans="1:21">
      <c r="A45" s="295">
        <v>45112</v>
      </c>
      <c r="B45" t="s">
        <v>261</v>
      </c>
      <c r="C45">
        <v>89.012</v>
      </c>
      <c r="D45">
        <v>77.269000000000005</v>
      </c>
      <c r="E45">
        <v>77.718999999999994</v>
      </c>
      <c r="F45"/>
      <c r="G45">
        <v>21.181000000000001</v>
      </c>
      <c r="H45">
        <v>11.151</v>
      </c>
      <c r="I45">
        <v>73.287999999999997</v>
      </c>
      <c r="J45">
        <v>90.838999999999999</v>
      </c>
      <c r="K45">
        <v>38.463999999999999</v>
      </c>
      <c r="L45">
        <v>64.625</v>
      </c>
      <c r="M45">
        <v>39.018999999999998</v>
      </c>
      <c r="N45">
        <v>201.29</v>
      </c>
      <c r="O45"/>
      <c r="P45">
        <v>77.08</v>
      </c>
      <c r="Q45">
        <v>141.661</v>
      </c>
      <c r="R45">
        <v>38.055</v>
      </c>
      <c r="S45">
        <v>23.247</v>
      </c>
      <c r="T45">
        <v>33.17</v>
      </c>
      <c r="U45" s="99">
        <v>30.42</v>
      </c>
    </row>
    <row r="46" spans="1:21">
      <c r="A46" s="295">
        <v>45113</v>
      </c>
      <c r="B46" t="s">
        <v>261</v>
      </c>
      <c r="C46">
        <v>88.292000000000002</v>
      </c>
      <c r="D46">
        <v>77.099999999999994</v>
      </c>
      <c r="E46">
        <v>77.600999999999999</v>
      </c>
      <c r="F46"/>
      <c r="G46">
        <v>20.623999999999999</v>
      </c>
      <c r="H46">
        <v>11.34</v>
      </c>
      <c r="I46">
        <v>72.394999999999996</v>
      </c>
      <c r="J46">
        <v>90.036000000000001</v>
      </c>
      <c r="K46">
        <v>37.963999999999999</v>
      </c>
      <c r="L46">
        <v>62.953000000000003</v>
      </c>
      <c r="M46">
        <v>38.109000000000002</v>
      </c>
      <c r="N46">
        <v>200.94</v>
      </c>
      <c r="O46"/>
      <c r="P46">
        <v>75.41</v>
      </c>
      <c r="Q46">
        <v>140.262</v>
      </c>
      <c r="R46">
        <v>36.880000000000003</v>
      </c>
      <c r="S46">
        <v>22.722000000000001</v>
      </c>
      <c r="T46">
        <v>31.74</v>
      </c>
      <c r="U46" s="99">
        <v>30.07</v>
      </c>
    </row>
    <row r="47" spans="1:21">
      <c r="A47" s="295">
        <v>45114</v>
      </c>
      <c r="B47" t="s">
        <v>261</v>
      </c>
      <c r="C47">
        <v>88.007000000000005</v>
      </c>
      <c r="D47">
        <v>77.180000000000007</v>
      </c>
      <c r="E47">
        <v>77.671000000000006</v>
      </c>
      <c r="F47"/>
      <c r="G47">
        <v>20.623999999999999</v>
      </c>
      <c r="H47">
        <v>11.430999999999999</v>
      </c>
      <c r="I47">
        <v>72.933000000000007</v>
      </c>
      <c r="J47">
        <v>89.814999999999998</v>
      </c>
      <c r="K47">
        <v>37.320999999999998</v>
      </c>
      <c r="L47">
        <v>61.491</v>
      </c>
      <c r="M47">
        <v>37.970999999999997</v>
      </c>
      <c r="N47">
        <v>198.95</v>
      </c>
      <c r="O47"/>
      <c r="P47">
        <v>75.84</v>
      </c>
      <c r="Q47">
        <v>139.512</v>
      </c>
      <c r="R47">
        <v>37.770000000000003</v>
      </c>
      <c r="S47">
        <v>22.908999999999999</v>
      </c>
      <c r="T47">
        <v>32.25</v>
      </c>
      <c r="U47" s="99">
        <v>30.6648</v>
      </c>
    </row>
    <row r="48" spans="1:21">
      <c r="A48" s="295">
        <v>45117</v>
      </c>
      <c r="B48" t="s">
        <v>261</v>
      </c>
      <c r="C48">
        <v>87.864999999999995</v>
      </c>
      <c r="D48">
        <v>77</v>
      </c>
      <c r="E48">
        <v>77.411000000000001</v>
      </c>
      <c r="F48"/>
      <c r="G48">
        <v>20.623999999999999</v>
      </c>
      <c r="H48">
        <v>11.462999999999999</v>
      </c>
      <c r="I48">
        <v>73.256</v>
      </c>
      <c r="J48">
        <v>89.847999999999999</v>
      </c>
      <c r="K48">
        <v>37.320999999999998</v>
      </c>
      <c r="L48">
        <v>62.097999999999999</v>
      </c>
      <c r="M48">
        <v>38.67</v>
      </c>
      <c r="N48">
        <v>198.44</v>
      </c>
      <c r="O48"/>
      <c r="P48">
        <v>75.59</v>
      </c>
      <c r="Q48">
        <v>138.41399999999999</v>
      </c>
      <c r="R48">
        <v>37.369999999999997</v>
      </c>
      <c r="S48">
        <v>22.867999999999999</v>
      </c>
      <c r="T48">
        <v>32.799999999999997</v>
      </c>
      <c r="U48" s="99">
        <v>30.720199999999998</v>
      </c>
    </row>
    <row r="49" spans="1:21">
      <c r="A49" s="295">
        <v>45118</v>
      </c>
      <c r="B49" t="s">
        <v>261</v>
      </c>
      <c r="C49">
        <v>88.143000000000001</v>
      </c>
      <c r="D49">
        <v>76.852000000000004</v>
      </c>
      <c r="E49">
        <v>77.323999999999998</v>
      </c>
      <c r="F49"/>
      <c r="G49">
        <v>20.623999999999999</v>
      </c>
      <c r="H49">
        <v>11.374000000000001</v>
      </c>
      <c r="I49">
        <v>73.337000000000003</v>
      </c>
      <c r="J49">
        <v>89.962999999999994</v>
      </c>
      <c r="K49">
        <v>38.036000000000001</v>
      </c>
      <c r="L49">
        <v>62.302</v>
      </c>
      <c r="M49">
        <v>38.856999999999999</v>
      </c>
      <c r="N49">
        <v>198.73</v>
      </c>
      <c r="O49"/>
      <c r="P49">
        <v>76.78</v>
      </c>
      <c r="Q49">
        <v>139.65</v>
      </c>
      <c r="R49">
        <v>36.924999999999997</v>
      </c>
      <c r="S49">
        <v>23.128</v>
      </c>
      <c r="T49">
        <v>33.26</v>
      </c>
      <c r="U49" s="99">
        <v>31.235099999999999</v>
      </c>
    </row>
    <row r="50" spans="1:21">
      <c r="A50" s="295">
        <v>45119</v>
      </c>
      <c r="B50" t="s">
        <v>261</v>
      </c>
      <c r="C50">
        <v>89.272000000000006</v>
      </c>
      <c r="D50">
        <v>76.75</v>
      </c>
      <c r="E50">
        <v>77.25</v>
      </c>
      <c r="F50"/>
      <c r="G50">
        <v>20.623999999999999</v>
      </c>
      <c r="H50">
        <v>11.14</v>
      </c>
      <c r="I50">
        <v>73.980999999999995</v>
      </c>
      <c r="J50">
        <v>91.216999999999999</v>
      </c>
      <c r="K50">
        <v>38.463999999999999</v>
      </c>
      <c r="L50">
        <v>62.893999999999998</v>
      </c>
      <c r="M50">
        <v>38.610999999999997</v>
      </c>
      <c r="N50">
        <v>198.94</v>
      </c>
      <c r="O50"/>
      <c r="P50">
        <v>78.989999999999995</v>
      </c>
      <c r="Q50">
        <v>140.745</v>
      </c>
      <c r="R50">
        <v>38.075000000000003</v>
      </c>
      <c r="S50">
        <v>23.524000000000001</v>
      </c>
      <c r="T50">
        <v>33.61</v>
      </c>
      <c r="U50" s="99">
        <v>31.52</v>
      </c>
    </row>
    <row r="51" spans="1:21">
      <c r="A51" s="295">
        <v>45120</v>
      </c>
      <c r="B51" t="s">
        <v>261</v>
      </c>
      <c r="C51">
        <v>89.512</v>
      </c>
      <c r="D51">
        <v>76.599999999999994</v>
      </c>
      <c r="E51">
        <v>77.313999999999993</v>
      </c>
      <c r="F51"/>
      <c r="G51">
        <v>22.721</v>
      </c>
      <c r="H51">
        <v>11.026999999999999</v>
      </c>
      <c r="I51">
        <v>74.265000000000001</v>
      </c>
      <c r="J51">
        <v>91.536000000000001</v>
      </c>
      <c r="K51">
        <v>38.704999999999998</v>
      </c>
      <c r="L51">
        <v>63.795000000000002</v>
      </c>
      <c r="M51">
        <v>38.648000000000003</v>
      </c>
      <c r="N51">
        <v>200.04</v>
      </c>
      <c r="O51"/>
      <c r="P51">
        <v>79.959999999999994</v>
      </c>
      <c r="Q51">
        <v>140.45400000000001</v>
      </c>
      <c r="R51">
        <v>38.33</v>
      </c>
      <c r="S51">
        <v>23.713999999999999</v>
      </c>
      <c r="T51">
        <v>34.58</v>
      </c>
      <c r="U51" s="99">
        <v>31.64</v>
      </c>
    </row>
    <row r="52" spans="1:21">
      <c r="A52" s="295">
        <v>45121</v>
      </c>
      <c r="B52" t="s">
        <v>261</v>
      </c>
      <c r="C52">
        <v>89.611999999999995</v>
      </c>
      <c r="D52">
        <v>76.67</v>
      </c>
      <c r="E52">
        <v>77.207999999999998</v>
      </c>
      <c r="F52"/>
      <c r="G52">
        <v>22.721</v>
      </c>
      <c r="H52">
        <v>11.11</v>
      </c>
      <c r="I52">
        <v>74.356999999999999</v>
      </c>
      <c r="J52">
        <v>91.564999999999998</v>
      </c>
      <c r="K52">
        <v>38.75</v>
      </c>
      <c r="L52">
        <v>64.244</v>
      </c>
      <c r="M52">
        <v>38.290999999999997</v>
      </c>
      <c r="N52">
        <v>200.64</v>
      </c>
      <c r="O52"/>
      <c r="P52">
        <v>80.78</v>
      </c>
      <c r="Q52">
        <v>140.19900000000001</v>
      </c>
      <c r="R52">
        <v>38.21</v>
      </c>
      <c r="S52">
        <v>23.600999999999999</v>
      </c>
      <c r="T52">
        <v>33.590000000000003</v>
      </c>
      <c r="U52" s="99">
        <v>31.2</v>
      </c>
    </row>
    <row r="53" spans="1:21">
      <c r="A53" s="295">
        <v>45124</v>
      </c>
      <c r="B53" t="s">
        <v>261</v>
      </c>
      <c r="C53">
        <v>89.823999999999998</v>
      </c>
      <c r="D53">
        <v>76.486999999999995</v>
      </c>
      <c r="E53">
        <v>77.123999999999995</v>
      </c>
      <c r="F53"/>
      <c r="G53">
        <v>22.721</v>
      </c>
      <c r="H53">
        <v>11.079000000000001</v>
      </c>
      <c r="I53">
        <v>74.991</v>
      </c>
      <c r="J53">
        <v>91.897000000000006</v>
      </c>
      <c r="K53">
        <v>38.75</v>
      </c>
      <c r="L53">
        <v>64.25</v>
      </c>
      <c r="M53">
        <v>37.774000000000001</v>
      </c>
      <c r="N53">
        <v>199.69</v>
      </c>
      <c r="O53"/>
      <c r="P53">
        <v>80.88</v>
      </c>
      <c r="Q53">
        <v>140.19499999999999</v>
      </c>
      <c r="R53">
        <v>37.6</v>
      </c>
      <c r="S53">
        <v>23.706</v>
      </c>
      <c r="T53">
        <v>33.75</v>
      </c>
      <c r="U53" s="99">
        <v>31.33</v>
      </c>
    </row>
    <row r="54" spans="1:21">
      <c r="A54" s="295">
        <v>45125</v>
      </c>
      <c r="B54" t="s">
        <v>261</v>
      </c>
      <c r="C54">
        <v>89.933000000000007</v>
      </c>
      <c r="D54">
        <v>76.099999999999994</v>
      </c>
      <c r="E54">
        <v>76.894999999999996</v>
      </c>
      <c r="F54"/>
      <c r="G54">
        <v>22.600999999999999</v>
      </c>
      <c r="H54">
        <v>10.945</v>
      </c>
      <c r="I54">
        <v>75.558999999999997</v>
      </c>
      <c r="J54">
        <v>91.965000000000003</v>
      </c>
      <c r="K54">
        <v>38.75</v>
      </c>
      <c r="L54">
        <v>64.47</v>
      </c>
      <c r="M54">
        <v>38.082000000000001</v>
      </c>
      <c r="N54">
        <v>199.68</v>
      </c>
      <c r="O54"/>
      <c r="P54">
        <v>80.88</v>
      </c>
      <c r="Q54">
        <v>139.01599999999999</v>
      </c>
      <c r="R54">
        <v>37.994999999999997</v>
      </c>
      <c r="S54">
        <v>23.931999999999999</v>
      </c>
      <c r="T54">
        <v>34.450000000000003</v>
      </c>
      <c r="U54" s="99">
        <v>31.576499999999999</v>
      </c>
    </row>
    <row r="55" spans="1:21">
      <c r="A55" s="295">
        <v>45126</v>
      </c>
      <c r="B55" t="s">
        <v>261</v>
      </c>
      <c r="C55">
        <v>89.653000000000006</v>
      </c>
      <c r="D55">
        <v>76.3</v>
      </c>
      <c r="E55">
        <v>76.769000000000005</v>
      </c>
      <c r="F55"/>
      <c r="G55">
        <v>22.56</v>
      </c>
      <c r="H55">
        <v>10.927</v>
      </c>
      <c r="I55">
        <v>75.128</v>
      </c>
      <c r="J55">
        <v>91.683999999999997</v>
      </c>
      <c r="K55">
        <v>38.256</v>
      </c>
      <c r="L55">
        <v>63.5</v>
      </c>
      <c r="M55">
        <v>37.936</v>
      </c>
      <c r="N55">
        <v>201.78</v>
      </c>
      <c r="O55"/>
      <c r="P55">
        <v>80.650000000000006</v>
      </c>
      <c r="Q55">
        <v>139.607</v>
      </c>
      <c r="R55">
        <v>37.6</v>
      </c>
      <c r="S55">
        <v>23.943999999999999</v>
      </c>
      <c r="T55">
        <v>34.159999999999997</v>
      </c>
      <c r="U55" s="99">
        <v>31.965</v>
      </c>
    </row>
    <row r="56" spans="1:21">
      <c r="A56" s="295">
        <v>45127</v>
      </c>
      <c r="B56" t="s">
        <v>261</v>
      </c>
      <c r="C56">
        <v>89.266000000000005</v>
      </c>
      <c r="D56">
        <v>76.239999999999995</v>
      </c>
      <c r="E56">
        <v>76.844999999999999</v>
      </c>
      <c r="F56"/>
      <c r="G56">
        <v>20.675999999999998</v>
      </c>
      <c r="H56">
        <v>10.988</v>
      </c>
      <c r="I56">
        <v>74.763999999999996</v>
      </c>
      <c r="J56">
        <v>91.28</v>
      </c>
      <c r="K56">
        <v>38.222999999999999</v>
      </c>
      <c r="L56">
        <v>62.341000000000001</v>
      </c>
      <c r="M56">
        <v>37.936</v>
      </c>
      <c r="N56">
        <v>203.76</v>
      </c>
      <c r="O56"/>
      <c r="P56">
        <v>79.37</v>
      </c>
      <c r="Q56">
        <v>139.74700000000001</v>
      </c>
      <c r="R56">
        <v>38.005000000000003</v>
      </c>
      <c r="S56">
        <v>24.109000000000002</v>
      </c>
      <c r="T56">
        <v>33.700000000000003</v>
      </c>
      <c r="U56" s="99">
        <v>32.06</v>
      </c>
    </row>
    <row r="57" spans="1:21">
      <c r="A57" s="295">
        <v>45128</v>
      </c>
      <c r="B57" t="s">
        <v>261</v>
      </c>
      <c r="C57">
        <v>89.495999999999995</v>
      </c>
      <c r="D57">
        <v>76.429000000000002</v>
      </c>
      <c r="E57">
        <v>76.588999999999999</v>
      </c>
      <c r="F57"/>
      <c r="G57">
        <v>21.167999999999999</v>
      </c>
      <c r="H57">
        <v>10.968</v>
      </c>
      <c r="I57">
        <v>75.066000000000003</v>
      </c>
      <c r="J57">
        <v>91.647999999999996</v>
      </c>
      <c r="K57">
        <v>38.241999999999997</v>
      </c>
      <c r="L57">
        <v>62.378</v>
      </c>
      <c r="M57">
        <v>38.188000000000002</v>
      </c>
      <c r="N57">
        <v>204.44</v>
      </c>
      <c r="O57"/>
      <c r="P57">
        <v>79.3</v>
      </c>
      <c r="Q57">
        <v>139.679</v>
      </c>
      <c r="R57">
        <v>39.075000000000003</v>
      </c>
      <c r="S57">
        <v>24.152000000000001</v>
      </c>
      <c r="T57">
        <v>33.28</v>
      </c>
      <c r="U57" s="99">
        <v>32.15</v>
      </c>
    </row>
    <row r="58" spans="1:21">
      <c r="A58" s="295">
        <v>45131</v>
      </c>
      <c r="B58" t="s">
        <v>261</v>
      </c>
      <c r="C58">
        <v>89.391000000000005</v>
      </c>
      <c r="D58">
        <v>76.477000000000004</v>
      </c>
      <c r="E58">
        <v>76.597999999999999</v>
      </c>
      <c r="F58"/>
      <c r="G58">
        <v>21.187000000000001</v>
      </c>
      <c r="H58">
        <v>10.907</v>
      </c>
      <c r="I58">
        <v>75.260000000000005</v>
      </c>
      <c r="J58">
        <v>91.459000000000003</v>
      </c>
      <c r="K58">
        <v>38.094000000000001</v>
      </c>
      <c r="L58">
        <v>62.396000000000001</v>
      </c>
      <c r="M58">
        <v>38.191000000000003</v>
      </c>
      <c r="N58">
        <v>205.05</v>
      </c>
      <c r="O58"/>
      <c r="P58">
        <v>80.47</v>
      </c>
      <c r="Q58">
        <v>141.30699999999999</v>
      </c>
      <c r="R58">
        <v>39.875</v>
      </c>
      <c r="S58">
        <v>24.254000000000001</v>
      </c>
      <c r="T58">
        <v>33.450000000000003</v>
      </c>
      <c r="U58" s="99">
        <v>32.76</v>
      </c>
    </row>
    <row r="59" spans="1:21">
      <c r="A59" s="295">
        <v>45132</v>
      </c>
      <c r="B59" t="s">
        <v>261</v>
      </c>
      <c r="C59">
        <v>89.239000000000004</v>
      </c>
      <c r="D59">
        <v>76.722999999999999</v>
      </c>
      <c r="E59">
        <v>76.638000000000005</v>
      </c>
      <c r="F59"/>
      <c r="G59">
        <v>21.776</v>
      </c>
      <c r="H59">
        <v>10.922000000000001</v>
      </c>
      <c r="I59">
        <v>75.194000000000003</v>
      </c>
      <c r="J59">
        <v>91.213999999999999</v>
      </c>
      <c r="K59">
        <v>38.048000000000002</v>
      </c>
      <c r="L59">
        <v>62.206000000000003</v>
      </c>
      <c r="M59">
        <v>37.667999999999999</v>
      </c>
      <c r="N59">
        <v>204.89</v>
      </c>
      <c r="O59"/>
      <c r="P59">
        <v>80.84</v>
      </c>
      <c r="Q59">
        <v>142.023</v>
      </c>
      <c r="R59">
        <v>39.9</v>
      </c>
      <c r="S59">
        <v>24.391999999999999</v>
      </c>
      <c r="T59">
        <v>34.39</v>
      </c>
      <c r="U59" s="99">
        <v>32.815899999999999</v>
      </c>
    </row>
    <row r="60" spans="1:21">
      <c r="A60" s="295">
        <v>45133</v>
      </c>
      <c r="B60" t="s">
        <v>261</v>
      </c>
      <c r="C60">
        <v>89.331000000000003</v>
      </c>
      <c r="D60">
        <v>76.799000000000007</v>
      </c>
      <c r="E60">
        <v>76.623999999999995</v>
      </c>
      <c r="F60"/>
      <c r="G60">
        <v>21.776</v>
      </c>
      <c r="H60">
        <v>10.89</v>
      </c>
      <c r="I60">
        <v>74.974000000000004</v>
      </c>
      <c r="J60">
        <v>91.39</v>
      </c>
      <c r="K60">
        <v>38.174999999999997</v>
      </c>
      <c r="L60">
        <v>61.682000000000002</v>
      </c>
      <c r="M60">
        <v>37.615000000000002</v>
      </c>
      <c r="N60">
        <v>205.14</v>
      </c>
      <c r="O60"/>
      <c r="P60">
        <v>80.33</v>
      </c>
      <c r="Q60">
        <v>142.28800000000001</v>
      </c>
      <c r="R60">
        <v>39.725000000000001</v>
      </c>
      <c r="S60">
        <v>24.343</v>
      </c>
      <c r="T60">
        <v>34.01</v>
      </c>
      <c r="U60" s="99">
        <v>33.181699999999999</v>
      </c>
    </row>
    <row r="61" spans="1:21">
      <c r="A61" s="295">
        <v>45134</v>
      </c>
      <c r="B61" t="s">
        <v>261</v>
      </c>
      <c r="C61">
        <v>88.692999999999998</v>
      </c>
      <c r="D61">
        <v>76.593000000000004</v>
      </c>
      <c r="E61">
        <v>76.778999999999996</v>
      </c>
      <c r="F61"/>
      <c r="G61">
        <v>20.643999999999998</v>
      </c>
      <c r="H61">
        <v>10.853</v>
      </c>
      <c r="I61">
        <v>74.998999999999995</v>
      </c>
      <c r="J61">
        <v>90.512</v>
      </c>
      <c r="K61">
        <v>38.442999999999998</v>
      </c>
      <c r="L61">
        <v>61.966000000000001</v>
      </c>
      <c r="M61">
        <v>37.398000000000003</v>
      </c>
      <c r="N61">
        <v>203.43</v>
      </c>
      <c r="O61"/>
      <c r="P61">
        <v>80.33</v>
      </c>
      <c r="Q61">
        <v>141.31800000000001</v>
      </c>
      <c r="R61">
        <v>39.76</v>
      </c>
      <c r="S61">
        <v>24.434999999999999</v>
      </c>
      <c r="T61">
        <v>33.020000000000003</v>
      </c>
      <c r="U61" s="99">
        <v>32.44</v>
      </c>
    </row>
    <row r="62" spans="1:21">
      <c r="A62" s="295">
        <v>45135</v>
      </c>
      <c r="B62" t="s">
        <v>261</v>
      </c>
      <c r="C62">
        <v>88.88</v>
      </c>
      <c r="D62">
        <v>76.465999999999994</v>
      </c>
      <c r="E62">
        <v>76.7</v>
      </c>
      <c r="F62"/>
      <c r="G62">
        <v>20.643999999999998</v>
      </c>
      <c r="H62">
        <v>10.832000000000001</v>
      </c>
      <c r="I62">
        <v>74.738</v>
      </c>
      <c r="J62">
        <v>90.709000000000003</v>
      </c>
      <c r="K62">
        <v>38.841000000000001</v>
      </c>
      <c r="L62">
        <v>61.679000000000002</v>
      </c>
      <c r="M62">
        <v>36.970999999999997</v>
      </c>
      <c r="N62">
        <v>205.29</v>
      </c>
      <c r="O62"/>
      <c r="P62">
        <v>80.739999999999995</v>
      </c>
      <c r="Q62">
        <v>141.71199999999999</v>
      </c>
      <c r="R62">
        <v>39.305</v>
      </c>
      <c r="S62">
        <v>24.440999999999999</v>
      </c>
      <c r="T62">
        <v>33.5</v>
      </c>
      <c r="U62" s="99">
        <v>32.957700000000003</v>
      </c>
    </row>
    <row r="63" spans="1:21">
      <c r="A63" s="295">
        <v>45138</v>
      </c>
      <c r="B63" t="s">
        <v>261</v>
      </c>
      <c r="C63">
        <v>89.361999999999995</v>
      </c>
      <c r="D63">
        <v>76.552000000000007</v>
      </c>
      <c r="E63">
        <v>76.655000000000001</v>
      </c>
      <c r="F63"/>
      <c r="G63">
        <v>21.838999999999999</v>
      </c>
      <c r="H63">
        <v>10.864000000000001</v>
      </c>
      <c r="I63">
        <v>75.117999999999995</v>
      </c>
      <c r="J63">
        <v>91.28</v>
      </c>
      <c r="K63">
        <v>41.475999999999999</v>
      </c>
      <c r="L63">
        <v>61.381999999999998</v>
      </c>
      <c r="M63">
        <v>36.912999999999997</v>
      </c>
      <c r="N63">
        <v>204.28</v>
      </c>
      <c r="O63"/>
      <c r="P63">
        <v>80.739999999999995</v>
      </c>
      <c r="Q63">
        <v>141.52799999999999</v>
      </c>
      <c r="R63">
        <v>39.83</v>
      </c>
      <c r="S63">
        <v>24.536999999999999</v>
      </c>
      <c r="T63">
        <v>34.75</v>
      </c>
      <c r="U63" s="99">
        <v>33.35</v>
      </c>
    </row>
    <row r="64" spans="1:21">
      <c r="A64" s="295">
        <v>45139</v>
      </c>
      <c r="B64" t="s">
        <v>261</v>
      </c>
      <c r="C64">
        <v>88.915000000000006</v>
      </c>
      <c r="D64">
        <v>76.599000000000004</v>
      </c>
      <c r="E64">
        <v>76.471000000000004</v>
      </c>
      <c r="F64"/>
      <c r="G64">
        <v>20.010999999999999</v>
      </c>
      <c r="H64">
        <v>10.95</v>
      </c>
      <c r="I64">
        <v>75.022000000000006</v>
      </c>
      <c r="J64">
        <v>90.870999999999995</v>
      </c>
      <c r="K64">
        <v>40.887</v>
      </c>
      <c r="L64">
        <v>60.652999999999999</v>
      </c>
      <c r="M64">
        <v>36.786000000000001</v>
      </c>
      <c r="N64">
        <v>203.59</v>
      </c>
      <c r="O64"/>
      <c r="P64">
        <v>80.739999999999995</v>
      </c>
      <c r="Q64">
        <v>141.309</v>
      </c>
      <c r="R64">
        <v>39.11</v>
      </c>
      <c r="S64">
        <v>24.291</v>
      </c>
      <c r="T64">
        <v>34.75</v>
      </c>
      <c r="U64" s="99">
        <v>33.1</v>
      </c>
    </row>
    <row r="65" spans="1:21">
      <c r="A65" s="295">
        <v>45140</v>
      </c>
      <c r="B65" t="s">
        <v>261</v>
      </c>
      <c r="C65">
        <v>88.6</v>
      </c>
      <c r="D65">
        <v>76.52</v>
      </c>
      <c r="E65">
        <v>76.459000000000003</v>
      </c>
      <c r="F65"/>
      <c r="G65">
        <v>20.119</v>
      </c>
      <c r="H65">
        <v>11.015000000000001</v>
      </c>
      <c r="I65">
        <v>74.885000000000005</v>
      </c>
      <c r="J65">
        <v>90.578000000000003</v>
      </c>
      <c r="K65">
        <v>40.418999999999997</v>
      </c>
      <c r="L65">
        <v>60.841999999999999</v>
      </c>
      <c r="M65">
        <v>36.081000000000003</v>
      </c>
      <c r="N65">
        <v>204.84</v>
      </c>
      <c r="O65"/>
      <c r="P65">
        <v>78.510000000000005</v>
      </c>
      <c r="Q65">
        <v>140.55000000000001</v>
      </c>
      <c r="R65">
        <v>38.659999999999997</v>
      </c>
      <c r="S65">
        <v>23.847999999999999</v>
      </c>
      <c r="T65">
        <v>34.11</v>
      </c>
      <c r="U65" s="99">
        <v>32.6813</v>
      </c>
    </row>
    <row r="66" spans="1:21">
      <c r="A66" s="295">
        <v>45141</v>
      </c>
      <c r="B66" t="s">
        <v>261</v>
      </c>
      <c r="C66">
        <v>87.805000000000007</v>
      </c>
      <c r="D66">
        <v>76.433000000000007</v>
      </c>
      <c r="E66">
        <v>76.2</v>
      </c>
      <c r="F66"/>
      <c r="G66">
        <v>19.876999999999999</v>
      </c>
      <c r="H66">
        <v>11.095000000000001</v>
      </c>
      <c r="I66">
        <v>74.215999999999994</v>
      </c>
      <c r="J66">
        <v>89.876999999999995</v>
      </c>
      <c r="K66">
        <v>40.192</v>
      </c>
      <c r="L66">
        <v>59.164999999999999</v>
      </c>
      <c r="M66">
        <v>35.064</v>
      </c>
      <c r="N66">
        <v>204.11</v>
      </c>
      <c r="O66"/>
      <c r="P66">
        <v>78.3</v>
      </c>
      <c r="Q66">
        <v>142.447</v>
      </c>
      <c r="R66">
        <v>38.549999999999997</v>
      </c>
      <c r="S66">
        <v>24.013999999999999</v>
      </c>
      <c r="T66">
        <v>34.21</v>
      </c>
      <c r="U66" s="99">
        <v>32.7607</v>
      </c>
    </row>
    <row r="67" spans="1:21">
      <c r="A67" s="295">
        <v>45142</v>
      </c>
      <c r="B67" t="s">
        <v>261</v>
      </c>
      <c r="C67">
        <v>87.644999999999996</v>
      </c>
      <c r="D67">
        <v>76.247</v>
      </c>
      <c r="E67">
        <v>76.242999999999995</v>
      </c>
      <c r="F67"/>
      <c r="G67">
        <v>19.617000000000001</v>
      </c>
      <c r="H67">
        <v>10.946999999999999</v>
      </c>
      <c r="I67">
        <v>74.405000000000001</v>
      </c>
      <c r="J67">
        <v>89.828000000000003</v>
      </c>
      <c r="K67">
        <v>40.213000000000001</v>
      </c>
      <c r="L67">
        <v>60.265999999999998</v>
      </c>
      <c r="M67">
        <v>35.82</v>
      </c>
      <c r="N67">
        <v>201.81</v>
      </c>
      <c r="O67"/>
      <c r="P67">
        <v>77.849999999999994</v>
      </c>
      <c r="Q67">
        <v>140.38200000000001</v>
      </c>
      <c r="R67">
        <v>38.65</v>
      </c>
      <c r="S67">
        <v>24.170999999999999</v>
      </c>
      <c r="T67">
        <v>34.4</v>
      </c>
      <c r="U67" s="99">
        <v>33.082099999999997</v>
      </c>
    </row>
    <row r="68" spans="1:21">
      <c r="A68" s="295">
        <v>45145</v>
      </c>
      <c r="B68" t="s">
        <v>261</v>
      </c>
      <c r="C68">
        <v>86.861999999999995</v>
      </c>
      <c r="D68">
        <v>76.254999999999995</v>
      </c>
      <c r="E68">
        <v>76.19</v>
      </c>
      <c r="F68"/>
      <c r="G68">
        <v>19.754999999999999</v>
      </c>
      <c r="H68">
        <v>10.939</v>
      </c>
      <c r="I68">
        <v>74.349999999999994</v>
      </c>
      <c r="J68">
        <v>88.88</v>
      </c>
      <c r="K68">
        <v>40.308</v>
      </c>
      <c r="L68">
        <v>60.103999999999999</v>
      </c>
      <c r="M68">
        <v>35.82</v>
      </c>
      <c r="N68">
        <v>203.4</v>
      </c>
      <c r="O68"/>
      <c r="P68">
        <v>77</v>
      </c>
      <c r="Q68">
        <v>141.12700000000001</v>
      </c>
      <c r="R68">
        <v>37.65</v>
      </c>
      <c r="S68">
        <v>24.315000000000001</v>
      </c>
      <c r="T68">
        <v>34.9</v>
      </c>
      <c r="U68" s="99">
        <v>33.396099999999997</v>
      </c>
    </row>
    <row r="69" spans="1:21">
      <c r="A69" s="295">
        <v>45146</v>
      </c>
      <c r="B69" t="s">
        <v>261</v>
      </c>
      <c r="C69">
        <v>87.075999999999993</v>
      </c>
      <c r="D69">
        <v>76.215000000000003</v>
      </c>
      <c r="E69">
        <v>75.998000000000005</v>
      </c>
      <c r="F69"/>
      <c r="G69">
        <v>20.007999999999999</v>
      </c>
      <c r="H69">
        <v>10.933</v>
      </c>
      <c r="I69">
        <v>74.616</v>
      </c>
      <c r="J69">
        <v>89.108999999999995</v>
      </c>
      <c r="K69">
        <v>40.197000000000003</v>
      </c>
      <c r="L69">
        <v>60.173000000000002</v>
      </c>
      <c r="M69">
        <v>35.506999999999998</v>
      </c>
      <c r="N69">
        <v>202.06</v>
      </c>
      <c r="O69"/>
      <c r="P69">
        <v>75.69</v>
      </c>
      <c r="Q69">
        <v>140.44300000000001</v>
      </c>
      <c r="R69">
        <v>37.585000000000001</v>
      </c>
      <c r="S69">
        <v>23.681999999999999</v>
      </c>
      <c r="T69">
        <v>35.07</v>
      </c>
      <c r="U69" s="99">
        <v>33.256599999999999</v>
      </c>
    </row>
    <row r="70" spans="1:21">
      <c r="A70" s="295">
        <v>45147</v>
      </c>
      <c r="B70" t="s">
        <v>261</v>
      </c>
      <c r="C70">
        <v>87.757999999999996</v>
      </c>
      <c r="D70">
        <v>75.998000000000005</v>
      </c>
      <c r="E70">
        <v>75.849000000000004</v>
      </c>
      <c r="F70"/>
      <c r="G70">
        <v>19.922999999999998</v>
      </c>
      <c r="H70">
        <v>10.933</v>
      </c>
      <c r="I70">
        <v>74.703999999999994</v>
      </c>
      <c r="J70">
        <v>89.822000000000003</v>
      </c>
      <c r="K70">
        <v>40.816000000000003</v>
      </c>
      <c r="L70">
        <v>59.902000000000001</v>
      </c>
      <c r="M70">
        <v>35.488999999999997</v>
      </c>
      <c r="N70">
        <v>202.29</v>
      </c>
      <c r="O70"/>
      <c r="P70">
        <v>76.400000000000006</v>
      </c>
      <c r="Q70">
        <v>140.70400000000001</v>
      </c>
      <c r="R70">
        <v>37.4</v>
      </c>
      <c r="S70">
        <v>23.885999999999999</v>
      </c>
      <c r="T70">
        <v>35.18</v>
      </c>
      <c r="U70" s="99">
        <v>33.771299999999997</v>
      </c>
    </row>
    <row r="71" spans="1:21">
      <c r="A71" s="295">
        <v>45148</v>
      </c>
      <c r="B71" t="s">
        <v>261</v>
      </c>
      <c r="C71">
        <v>87.381</v>
      </c>
      <c r="D71">
        <v>75.849999999999994</v>
      </c>
      <c r="E71">
        <v>75.5</v>
      </c>
      <c r="F71"/>
      <c r="G71">
        <v>19.664999999999999</v>
      </c>
      <c r="H71">
        <v>10.843999999999999</v>
      </c>
      <c r="I71">
        <v>74.884</v>
      </c>
      <c r="J71">
        <v>89.468000000000004</v>
      </c>
      <c r="K71">
        <v>40.929000000000002</v>
      </c>
      <c r="L71">
        <v>60.497</v>
      </c>
      <c r="M71">
        <v>35.198</v>
      </c>
      <c r="N71">
        <v>201.68039999999999</v>
      </c>
      <c r="O71"/>
      <c r="P71">
        <v>76.52</v>
      </c>
      <c r="Q71">
        <v>140.95599999999999</v>
      </c>
      <c r="R71">
        <v>37.994999999999997</v>
      </c>
      <c r="S71">
        <v>24.231999999999999</v>
      </c>
      <c r="T71">
        <v>35.35</v>
      </c>
      <c r="U71" s="99">
        <v>33.799999999999997</v>
      </c>
    </row>
    <row r="72" spans="1:21">
      <c r="A72" s="295">
        <v>45149</v>
      </c>
      <c r="B72" t="s">
        <v>261</v>
      </c>
      <c r="C72">
        <v>86.968999999999994</v>
      </c>
      <c r="D72">
        <v>75.795000000000002</v>
      </c>
      <c r="E72">
        <v>75.335999999999999</v>
      </c>
      <c r="F72"/>
      <c r="G72">
        <v>19.398</v>
      </c>
      <c r="H72">
        <v>10.914999999999999</v>
      </c>
      <c r="I72">
        <v>74.733000000000004</v>
      </c>
      <c r="J72">
        <v>88.945999999999998</v>
      </c>
      <c r="K72">
        <v>40.902999999999999</v>
      </c>
      <c r="L72">
        <v>60.27</v>
      </c>
      <c r="M72">
        <v>35.42</v>
      </c>
      <c r="N72">
        <v>202.25</v>
      </c>
      <c r="O72"/>
      <c r="P72">
        <v>75.28</v>
      </c>
      <c r="Q72">
        <v>139.536</v>
      </c>
      <c r="R72">
        <v>37.5</v>
      </c>
      <c r="S72">
        <v>24.021999999999998</v>
      </c>
      <c r="T72">
        <v>36.01</v>
      </c>
      <c r="U72" s="99">
        <v>34.1</v>
      </c>
    </row>
    <row r="73" spans="1:21">
      <c r="A73" s="295">
        <v>45152</v>
      </c>
      <c r="B73" t="s">
        <v>261</v>
      </c>
      <c r="C73">
        <v>86.625</v>
      </c>
      <c r="D73">
        <v>75.123999999999995</v>
      </c>
      <c r="E73">
        <v>74.677000000000007</v>
      </c>
      <c r="F73"/>
      <c r="G73">
        <v>19.199000000000002</v>
      </c>
      <c r="H73">
        <v>11.077999999999999</v>
      </c>
      <c r="I73">
        <v>74.441000000000003</v>
      </c>
      <c r="J73">
        <v>88.584000000000003</v>
      </c>
      <c r="K73">
        <v>40.892000000000003</v>
      </c>
      <c r="L73">
        <v>60.396000000000001</v>
      </c>
      <c r="M73">
        <v>35.198999999999998</v>
      </c>
      <c r="N73">
        <v>201.37</v>
      </c>
      <c r="O73"/>
      <c r="P73">
        <v>74.55</v>
      </c>
      <c r="Q73">
        <v>141.68899999999999</v>
      </c>
      <c r="R73">
        <v>36.575000000000003</v>
      </c>
      <c r="S73">
        <v>24.061</v>
      </c>
      <c r="T73">
        <v>35.56</v>
      </c>
      <c r="U73" s="99">
        <v>33.698</v>
      </c>
    </row>
    <row r="74" spans="1:21">
      <c r="A74" s="295">
        <v>45153</v>
      </c>
      <c r="B74" t="s">
        <v>261</v>
      </c>
      <c r="C74">
        <v>86.653999999999996</v>
      </c>
      <c r="D74">
        <v>75.23</v>
      </c>
      <c r="E74">
        <v>74.650000000000006</v>
      </c>
      <c r="F74"/>
      <c r="G74">
        <v>18.84</v>
      </c>
      <c r="H74">
        <v>11.135999999999999</v>
      </c>
      <c r="I74">
        <v>74.441000000000003</v>
      </c>
      <c r="J74">
        <v>88.665999999999997</v>
      </c>
      <c r="K74">
        <v>40.051000000000002</v>
      </c>
      <c r="L74">
        <v>59.874000000000002</v>
      </c>
      <c r="M74">
        <v>35.412999999999997</v>
      </c>
      <c r="N74">
        <v>199.26</v>
      </c>
      <c r="O74"/>
      <c r="P74">
        <v>74.27</v>
      </c>
      <c r="Q74">
        <v>140.523</v>
      </c>
      <c r="R74">
        <v>36.445</v>
      </c>
      <c r="S74">
        <v>23.718</v>
      </c>
      <c r="T74">
        <v>34.700000000000003</v>
      </c>
      <c r="U74" s="99">
        <v>33.08</v>
      </c>
    </row>
    <row r="75" spans="1:21">
      <c r="A75" s="295">
        <v>45154</v>
      </c>
      <c r="B75" t="s">
        <v>261</v>
      </c>
      <c r="C75">
        <v>86.57</v>
      </c>
      <c r="D75">
        <v>75.929000000000002</v>
      </c>
      <c r="E75">
        <v>74.701999999999998</v>
      </c>
      <c r="F75"/>
      <c r="G75">
        <v>18.654</v>
      </c>
      <c r="H75">
        <v>11.093</v>
      </c>
      <c r="I75">
        <v>74.481999999999999</v>
      </c>
      <c r="J75">
        <v>88.694999999999993</v>
      </c>
      <c r="K75">
        <v>40.353000000000002</v>
      </c>
      <c r="L75">
        <v>59.892000000000003</v>
      </c>
      <c r="M75">
        <v>35.799999999999997</v>
      </c>
      <c r="N75">
        <v>198.32</v>
      </c>
      <c r="O75"/>
      <c r="P75">
        <v>73.08</v>
      </c>
      <c r="Q75">
        <v>140.392</v>
      </c>
      <c r="R75">
        <v>36.65</v>
      </c>
      <c r="S75">
        <v>23.581</v>
      </c>
      <c r="T75">
        <v>34.75</v>
      </c>
      <c r="U75" s="99">
        <v>32.959200000000003</v>
      </c>
    </row>
    <row r="76" spans="1:21">
      <c r="A76" s="295">
        <v>45155</v>
      </c>
      <c r="B76" t="s">
        <v>261</v>
      </c>
      <c r="C76">
        <v>85.78</v>
      </c>
      <c r="D76">
        <v>76.400000000000006</v>
      </c>
      <c r="E76">
        <v>75.302000000000007</v>
      </c>
      <c r="F76"/>
      <c r="G76">
        <v>18.62</v>
      </c>
      <c r="H76">
        <v>11.151</v>
      </c>
      <c r="I76">
        <v>73.765000000000001</v>
      </c>
      <c r="J76">
        <v>87.888000000000005</v>
      </c>
      <c r="K76">
        <v>39.918999999999997</v>
      </c>
      <c r="L76">
        <v>59.807000000000002</v>
      </c>
      <c r="M76">
        <v>35.337000000000003</v>
      </c>
      <c r="N76">
        <v>196.03</v>
      </c>
      <c r="O76"/>
      <c r="P76">
        <v>72.8</v>
      </c>
      <c r="Q76">
        <v>140.70099999999999</v>
      </c>
      <c r="R76">
        <v>35.950000000000003</v>
      </c>
      <c r="S76">
        <v>23.579000000000001</v>
      </c>
      <c r="T76">
        <v>34.549999999999997</v>
      </c>
      <c r="U76" s="99">
        <v>33.130899999999997</v>
      </c>
    </row>
    <row r="77" spans="1:21">
      <c r="A77" s="295">
        <v>45156</v>
      </c>
      <c r="B77" t="s">
        <v>261</v>
      </c>
      <c r="C77">
        <v>85.331000000000003</v>
      </c>
      <c r="D77">
        <v>76.400000000000006</v>
      </c>
      <c r="E77">
        <v>75.45</v>
      </c>
      <c r="F77"/>
      <c r="G77">
        <v>18.234000000000002</v>
      </c>
      <c r="H77">
        <v>11.244</v>
      </c>
      <c r="I77">
        <v>73.73</v>
      </c>
      <c r="J77">
        <v>87.51</v>
      </c>
      <c r="K77">
        <v>40.051000000000002</v>
      </c>
      <c r="L77">
        <v>59.375</v>
      </c>
      <c r="M77">
        <v>35.28</v>
      </c>
      <c r="N77">
        <v>196.85</v>
      </c>
      <c r="O77"/>
      <c r="P77">
        <v>72.33</v>
      </c>
      <c r="Q77">
        <v>140.34800000000001</v>
      </c>
      <c r="R77">
        <v>36.125</v>
      </c>
      <c r="S77">
        <v>23.416</v>
      </c>
      <c r="T77">
        <v>35.64</v>
      </c>
      <c r="U77" s="99">
        <v>33.229999999999997</v>
      </c>
    </row>
    <row r="78" spans="1:21">
      <c r="A78" s="295">
        <v>45159</v>
      </c>
      <c r="B78" t="s">
        <v>261</v>
      </c>
      <c r="C78">
        <v>84.093999999999994</v>
      </c>
      <c r="D78">
        <v>76.448999999999998</v>
      </c>
      <c r="E78">
        <v>75.204999999999998</v>
      </c>
      <c r="F78"/>
      <c r="G78">
        <v>18.367999999999999</v>
      </c>
      <c r="H78">
        <v>11.301</v>
      </c>
      <c r="I78">
        <v>73.213999999999999</v>
      </c>
      <c r="J78">
        <v>86.17</v>
      </c>
      <c r="K78">
        <v>39.875</v>
      </c>
      <c r="L78">
        <v>58.695</v>
      </c>
      <c r="M78">
        <v>35.28</v>
      </c>
      <c r="N78">
        <v>195.82</v>
      </c>
      <c r="O78"/>
      <c r="P78">
        <v>72.33</v>
      </c>
      <c r="Q78">
        <v>138.69</v>
      </c>
      <c r="R78">
        <v>35.65</v>
      </c>
      <c r="S78">
        <v>23.468</v>
      </c>
      <c r="T78">
        <v>37.15</v>
      </c>
      <c r="U78" s="99">
        <v>33.465899999999998</v>
      </c>
    </row>
    <row r="79" spans="1:21">
      <c r="A79" s="295">
        <v>45160</v>
      </c>
      <c r="B79" t="s">
        <v>261</v>
      </c>
      <c r="C79">
        <v>84.194000000000003</v>
      </c>
      <c r="D79">
        <v>76.22</v>
      </c>
      <c r="E79">
        <v>75.174999999999997</v>
      </c>
      <c r="F79"/>
      <c r="G79">
        <v>18.632000000000001</v>
      </c>
      <c r="H79">
        <v>11.241</v>
      </c>
      <c r="I79">
        <v>73.402000000000001</v>
      </c>
      <c r="J79">
        <v>86.103999999999999</v>
      </c>
      <c r="K79">
        <v>39.801000000000002</v>
      </c>
      <c r="L79">
        <v>59.16</v>
      </c>
      <c r="M79">
        <v>35.194000000000003</v>
      </c>
      <c r="N79">
        <v>194.91</v>
      </c>
      <c r="O79"/>
      <c r="P79">
        <v>72.5</v>
      </c>
      <c r="Q79">
        <v>140.83699999999999</v>
      </c>
      <c r="R79">
        <v>36.325000000000003</v>
      </c>
      <c r="S79">
        <v>23.504000000000001</v>
      </c>
      <c r="T79">
        <v>37.35</v>
      </c>
      <c r="U79" s="99">
        <v>33.479999999999997</v>
      </c>
    </row>
    <row r="80" spans="1:21">
      <c r="A80" s="295">
        <v>45161</v>
      </c>
      <c r="B80" t="s">
        <v>261</v>
      </c>
      <c r="C80">
        <v>85.950999999999993</v>
      </c>
      <c r="D80">
        <v>75.897999999999996</v>
      </c>
      <c r="E80">
        <v>75</v>
      </c>
      <c r="F80"/>
      <c r="G80">
        <v>18.73</v>
      </c>
      <c r="H80">
        <v>11.055999999999999</v>
      </c>
      <c r="I80">
        <v>74.039000000000001</v>
      </c>
      <c r="J80">
        <v>87.685000000000002</v>
      </c>
      <c r="K80">
        <v>40.054000000000002</v>
      </c>
      <c r="L80">
        <v>60.661000000000001</v>
      </c>
      <c r="M80">
        <v>35.442</v>
      </c>
      <c r="N80">
        <v>195.95</v>
      </c>
      <c r="O80"/>
      <c r="P80">
        <v>73.150000000000006</v>
      </c>
      <c r="Q80">
        <v>142.20599999999999</v>
      </c>
      <c r="R80">
        <v>37.42</v>
      </c>
      <c r="S80">
        <v>23.434999999999999</v>
      </c>
      <c r="T80">
        <v>37.69</v>
      </c>
      <c r="U80" s="99">
        <v>33.370600000000003</v>
      </c>
    </row>
    <row r="81" spans="1:21">
      <c r="A81" s="295">
        <v>45162</v>
      </c>
      <c r="B81" t="s">
        <v>261</v>
      </c>
      <c r="C81">
        <v>85.831000000000003</v>
      </c>
      <c r="D81">
        <v>75.644000000000005</v>
      </c>
      <c r="E81">
        <v>74.78</v>
      </c>
      <c r="F81"/>
      <c r="G81">
        <v>19.492999999999999</v>
      </c>
      <c r="H81">
        <v>10.965</v>
      </c>
      <c r="I81">
        <v>74.292000000000002</v>
      </c>
      <c r="J81">
        <v>87.611999999999995</v>
      </c>
      <c r="K81">
        <v>40.31</v>
      </c>
      <c r="L81">
        <v>60.99</v>
      </c>
      <c r="M81">
        <v>35.774999999999999</v>
      </c>
      <c r="N81">
        <v>195.25</v>
      </c>
      <c r="O81"/>
      <c r="P81">
        <v>73.64</v>
      </c>
      <c r="Q81">
        <v>140.251</v>
      </c>
      <c r="R81">
        <v>37.26</v>
      </c>
      <c r="S81">
        <v>23.449000000000002</v>
      </c>
      <c r="T81">
        <v>37.049999999999997</v>
      </c>
      <c r="U81" s="99">
        <v>33.191299999999998</v>
      </c>
    </row>
    <row r="82" spans="1:21">
      <c r="A82" s="295">
        <v>45163</v>
      </c>
      <c r="B82" t="s">
        <v>261</v>
      </c>
      <c r="C82">
        <v>85.921999999999997</v>
      </c>
      <c r="D82">
        <v>75.45</v>
      </c>
      <c r="E82">
        <v>74.849999999999994</v>
      </c>
      <c r="F82"/>
      <c r="G82">
        <v>19.242000000000001</v>
      </c>
      <c r="H82">
        <v>10.976000000000001</v>
      </c>
      <c r="I82">
        <v>73.801000000000002</v>
      </c>
      <c r="J82">
        <v>87.905000000000001</v>
      </c>
      <c r="K82">
        <v>40.185000000000002</v>
      </c>
      <c r="L82">
        <v>61.14</v>
      </c>
      <c r="M82">
        <v>35.79</v>
      </c>
      <c r="N82">
        <v>196.49</v>
      </c>
      <c r="O82"/>
      <c r="P82">
        <v>73.64</v>
      </c>
      <c r="Q82">
        <v>141.70699999999999</v>
      </c>
      <c r="R82">
        <v>36.884999999999998</v>
      </c>
      <c r="S82">
        <v>23.427</v>
      </c>
      <c r="T82">
        <v>37.74</v>
      </c>
      <c r="U82" s="99">
        <v>33.56</v>
      </c>
    </row>
    <row r="83" spans="1:21">
      <c r="A83" s="295">
        <v>45166</v>
      </c>
      <c r="B83" t="s">
        <v>261</v>
      </c>
      <c r="C83">
        <v>85.754999999999995</v>
      </c>
      <c r="D83">
        <v>75.349999999999994</v>
      </c>
      <c r="E83">
        <v>74.8</v>
      </c>
      <c r="F83"/>
      <c r="G83">
        <v>19.501000000000001</v>
      </c>
      <c r="H83">
        <v>10.929</v>
      </c>
      <c r="I83">
        <v>73.712000000000003</v>
      </c>
      <c r="J83">
        <v>87.75</v>
      </c>
      <c r="K83">
        <v>39.869999999999997</v>
      </c>
      <c r="L83">
        <v>61.313000000000002</v>
      </c>
      <c r="M83">
        <v>35.832000000000001</v>
      </c>
      <c r="N83">
        <v>197.40350000000001</v>
      </c>
      <c r="O83"/>
      <c r="P83">
        <v>74.23</v>
      </c>
      <c r="Q83">
        <v>141.74</v>
      </c>
      <c r="R83">
        <v>36.924999999999997</v>
      </c>
      <c r="S83">
        <v>23.85</v>
      </c>
      <c r="T83">
        <v>38.03</v>
      </c>
      <c r="U83" s="99">
        <v>33.871499999999997</v>
      </c>
    </row>
    <row r="84" spans="1:21">
      <c r="A84" s="295">
        <v>45167</v>
      </c>
      <c r="B84" t="s">
        <v>261</v>
      </c>
      <c r="C84">
        <v>85.66</v>
      </c>
      <c r="D84">
        <v>75.400000000000006</v>
      </c>
      <c r="E84">
        <v>74.665999999999997</v>
      </c>
      <c r="F84"/>
      <c r="G84">
        <v>19.309999999999999</v>
      </c>
      <c r="H84">
        <v>10.941000000000001</v>
      </c>
      <c r="I84">
        <v>74.024000000000001</v>
      </c>
      <c r="J84">
        <v>87.625</v>
      </c>
      <c r="K84">
        <v>40.375</v>
      </c>
      <c r="L84">
        <v>61.308</v>
      </c>
      <c r="M84">
        <v>36.057000000000002</v>
      </c>
      <c r="N84">
        <v>197.78</v>
      </c>
      <c r="O84"/>
      <c r="P84">
        <v>74.819999999999993</v>
      </c>
      <c r="Q84">
        <v>143.49100000000001</v>
      </c>
      <c r="R84">
        <v>37.9</v>
      </c>
      <c r="S84">
        <v>23.946000000000002</v>
      </c>
      <c r="T84">
        <v>37.86</v>
      </c>
      <c r="U84" s="99">
        <v>33.9251</v>
      </c>
    </row>
    <row r="85" spans="1:21">
      <c r="A85" s="295">
        <v>45168</v>
      </c>
      <c r="B85" t="s">
        <v>261</v>
      </c>
      <c r="C85">
        <v>85.147999999999996</v>
      </c>
      <c r="D85">
        <v>75.207999999999998</v>
      </c>
      <c r="E85">
        <v>74.55</v>
      </c>
      <c r="F85"/>
      <c r="G85">
        <v>19.695</v>
      </c>
      <c r="H85">
        <v>10.97</v>
      </c>
      <c r="I85">
        <v>74.379000000000005</v>
      </c>
      <c r="J85">
        <v>86.975999999999999</v>
      </c>
      <c r="K85">
        <v>40.06</v>
      </c>
      <c r="L85">
        <v>62.645000000000003</v>
      </c>
      <c r="M85">
        <v>36.067</v>
      </c>
      <c r="N85">
        <v>197.75</v>
      </c>
      <c r="O85"/>
      <c r="P85">
        <v>74.819999999999993</v>
      </c>
      <c r="Q85">
        <v>141.739</v>
      </c>
      <c r="R85">
        <v>37.840000000000003</v>
      </c>
      <c r="S85">
        <v>23.94</v>
      </c>
      <c r="T85">
        <v>38.5</v>
      </c>
      <c r="U85" s="99">
        <v>33.954999999999998</v>
      </c>
    </row>
    <row r="86" spans="1:21">
      <c r="A86" s="295">
        <v>45169</v>
      </c>
      <c r="B86" t="s">
        <v>261</v>
      </c>
      <c r="C86">
        <v>85.388999999999996</v>
      </c>
      <c r="D86">
        <v>75.23</v>
      </c>
      <c r="E86">
        <v>74.430000000000007</v>
      </c>
      <c r="F86"/>
      <c r="G86">
        <v>19.427</v>
      </c>
      <c r="H86">
        <v>11.028</v>
      </c>
      <c r="I86">
        <v>74.408000000000001</v>
      </c>
      <c r="J86">
        <v>87.302000000000007</v>
      </c>
      <c r="K86">
        <v>39.56</v>
      </c>
      <c r="L86">
        <v>62.716000000000001</v>
      </c>
      <c r="M86">
        <v>35.792000000000002</v>
      </c>
      <c r="N86">
        <v>196.47</v>
      </c>
      <c r="O86"/>
      <c r="P86">
        <v>74.45</v>
      </c>
      <c r="Q86">
        <v>141.642</v>
      </c>
      <c r="R86">
        <v>36.725000000000001</v>
      </c>
      <c r="S86">
        <v>23.687999999999999</v>
      </c>
      <c r="T86">
        <v>38.520000000000003</v>
      </c>
      <c r="U86" s="99">
        <v>33.631</v>
      </c>
    </row>
    <row r="87" spans="1:21">
      <c r="A87" s="295">
        <v>45170</v>
      </c>
      <c r="B87" t="s">
        <v>261</v>
      </c>
      <c r="C87">
        <v>84.834999999999994</v>
      </c>
      <c r="D87">
        <v>75.296000000000006</v>
      </c>
      <c r="E87">
        <v>74.344999999999999</v>
      </c>
      <c r="F87"/>
      <c r="G87">
        <v>19.283999999999999</v>
      </c>
      <c r="H87">
        <v>11.054</v>
      </c>
      <c r="I87">
        <v>74.281000000000006</v>
      </c>
      <c r="J87">
        <v>86.504000000000005</v>
      </c>
      <c r="K87">
        <v>39.75</v>
      </c>
      <c r="L87">
        <v>62.725999999999999</v>
      </c>
      <c r="M87">
        <v>34.765999999999998</v>
      </c>
      <c r="N87">
        <v>195.24</v>
      </c>
      <c r="O87"/>
      <c r="P87">
        <v>75.2</v>
      </c>
      <c r="Q87">
        <v>143.23400000000001</v>
      </c>
      <c r="R87">
        <v>36.94</v>
      </c>
      <c r="S87">
        <v>23.664999999999999</v>
      </c>
      <c r="T87">
        <v>39.1</v>
      </c>
      <c r="U87" s="99">
        <v>34.183399999999999</v>
      </c>
    </row>
    <row r="88" spans="1:21">
      <c r="A88" s="295">
        <v>45173</v>
      </c>
      <c r="B88" t="s">
        <v>261</v>
      </c>
      <c r="C88">
        <v>84.635000000000005</v>
      </c>
      <c r="D88">
        <v>75.11</v>
      </c>
      <c r="E88">
        <v>74.2</v>
      </c>
      <c r="F88"/>
      <c r="G88">
        <v>19.030999999999999</v>
      </c>
      <c r="H88">
        <v>11.124000000000001</v>
      </c>
      <c r="I88">
        <v>74.314999999999998</v>
      </c>
      <c r="J88">
        <v>86.194999999999993</v>
      </c>
      <c r="K88">
        <v>39.625</v>
      </c>
      <c r="L88">
        <v>62.473999999999997</v>
      </c>
      <c r="M88">
        <v>34.637</v>
      </c>
      <c r="N88">
        <v>195.24</v>
      </c>
      <c r="O88"/>
      <c r="P88">
        <v>75.86</v>
      </c>
      <c r="Q88">
        <v>143.994</v>
      </c>
      <c r="R88">
        <v>37.340000000000003</v>
      </c>
      <c r="S88">
        <v>23.643999999999998</v>
      </c>
      <c r="T88">
        <v>39.1</v>
      </c>
      <c r="U88" s="99">
        <v>34.183399999999999</v>
      </c>
    </row>
    <row r="89" spans="1:21">
      <c r="A89" s="295">
        <v>45174</v>
      </c>
      <c r="B89" t="s">
        <v>261</v>
      </c>
      <c r="C89">
        <v>84.218000000000004</v>
      </c>
      <c r="D89">
        <v>74.95</v>
      </c>
      <c r="E89">
        <v>73.900000000000006</v>
      </c>
      <c r="F89"/>
      <c r="G89">
        <v>18.739999999999998</v>
      </c>
      <c r="H89">
        <v>11.21</v>
      </c>
      <c r="I89">
        <v>74.537999999999997</v>
      </c>
      <c r="J89">
        <v>85.796000000000006</v>
      </c>
      <c r="K89">
        <v>39.811999999999998</v>
      </c>
      <c r="L89">
        <v>61.768000000000001</v>
      </c>
      <c r="M89">
        <v>34.247</v>
      </c>
      <c r="N89">
        <v>193.33</v>
      </c>
      <c r="O89"/>
      <c r="P89">
        <v>75.22</v>
      </c>
      <c r="Q89">
        <v>145</v>
      </c>
      <c r="R89">
        <v>36.884999999999998</v>
      </c>
      <c r="S89">
        <v>23.559000000000001</v>
      </c>
      <c r="T89">
        <v>40.64</v>
      </c>
      <c r="U89" s="99">
        <v>34.157299999999999</v>
      </c>
    </row>
    <row r="90" spans="1:21">
      <c r="A90" s="295">
        <v>45175</v>
      </c>
      <c r="B90" t="s">
        <v>261</v>
      </c>
      <c r="C90">
        <v>84.018000000000001</v>
      </c>
      <c r="D90">
        <v>74.215999999999994</v>
      </c>
      <c r="E90">
        <v>73.236999999999995</v>
      </c>
      <c r="F90"/>
      <c r="G90">
        <v>18.571000000000002</v>
      </c>
      <c r="H90">
        <v>11.257</v>
      </c>
      <c r="I90">
        <v>74.248999999999995</v>
      </c>
      <c r="J90">
        <v>85.497</v>
      </c>
      <c r="K90">
        <v>39.435000000000002</v>
      </c>
      <c r="L90">
        <v>62.08</v>
      </c>
      <c r="M90">
        <v>33.512</v>
      </c>
      <c r="N90">
        <v>192.8</v>
      </c>
      <c r="O90"/>
      <c r="P90">
        <v>74.260000000000005</v>
      </c>
      <c r="Q90">
        <v>144.11500000000001</v>
      </c>
      <c r="R90">
        <v>36.520000000000003</v>
      </c>
      <c r="S90">
        <v>23.167999999999999</v>
      </c>
      <c r="T90">
        <v>40.159999999999997</v>
      </c>
      <c r="U90" s="99">
        <v>34.136899999999997</v>
      </c>
    </row>
    <row r="91" spans="1:21">
      <c r="A91" s="295">
        <v>45176</v>
      </c>
      <c r="B91" t="s">
        <v>261</v>
      </c>
      <c r="C91">
        <v>84.02</v>
      </c>
      <c r="D91">
        <v>73.290000000000006</v>
      </c>
      <c r="E91">
        <v>72.989000000000004</v>
      </c>
      <c r="F91"/>
      <c r="G91">
        <v>18.571000000000002</v>
      </c>
      <c r="H91">
        <v>11.25</v>
      </c>
      <c r="I91">
        <v>73.91</v>
      </c>
      <c r="J91">
        <v>85.527000000000001</v>
      </c>
      <c r="K91">
        <v>39.56</v>
      </c>
      <c r="L91">
        <v>62.606999999999999</v>
      </c>
      <c r="M91">
        <v>33.828000000000003</v>
      </c>
      <c r="N91">
        <v>193.5</v>
      </c>
      <c r="O91"/>
      <c r="P91">
        <v>73.88</v>
      </c>
      <c r="Q91">
        <v>142.51300000000001</v>
      </c>
      <c r="R91">
        <v>35.979999999999997</v>
      </c>
      <c r="S91">
        <v>22.992999999999999</v>
      </c>
      <c r="T91">
        <v>39.729999999999997</v>
      </c>
      <c r="U91" s="99">
        <v>34.479199999999999</v>
      </c>
    </row>
    <row r="92" spans="1:21">
      <c r="A92" s="295">
        <v>45177</v>
      </c>
      <c r="B92" t="s">
        <v>261</v>
      </c>
      <c r="C92">
        <v>83.820999999999998</v>
      </c>
      <c r="D92">
        <v>72.62</v>
      </c>
      <c r="E92">
        <v>72.221999999999994</v>
      </c>
      <c r="F92"/>
      <c r="G92">
        <v>18.506</v>
      </c>
      <c r="H92">
        <v>11.24</v>
      </c>
      <c r="I92">
        <v>74.709000000000003</v>
      </c>
      <c r="J92">
        <v>85.361000000000004</v>
      </c>
      <c r="K92">
        <v>39.875</v>
      </c>
      <c r="L92">
        <v>63.31</v>
      </c>
      <c r="M92">
        <v>33.554000000000002</v>
      </c>
      <c r="N92">
        <v>193.79</v>
      </c>
      <c r="O92"/>
      <c r="P92">
        <v>73.92</v>
      </c>
      <c r="Q92">
        <v>141.87</v>
      </c>
      <c r="R92">
        <v>36.090000000000003</v>
      </c>
      <c r="S92">
        <v>23.030999999999999</v>
      </c>
      <c r="T92">
        <v>40.07</v>
      </c>
      <c r="U92" s="99">
        <v>35.078499999999998</v>
      </c>
    </row>
    <row r="93" spans="1:21">
      <c r="A93" s="295">
        <v>45180</v>
      </c>
      <c r="B93" t="s">
        <v>261</v>
      </c>
      <c r="C93">
        <v>82.411000000000001</v>
      </c>
      <c r="D93">
        <v>72.867999999999995</v>
      </c>
      <c r="E93">
        <v>72.2</v>
      </c>
      <c r="F93"/>
      <c r="G93">
        <v>18.695</v>
      </c>
      <c r="H93">
        <v>11.272</v>
      </c>
      <c r="I93">
        <v>75.016000000000005</v>
      </c>
      <c r="J93">
        <v>83.597999999999999</v>
      </c>
      <c r="K93">
        <v>40.06</v>
      </c>
      <c r="L93">
        <v>63.981000000000002</v>
      </c>
      <c r="M93">
        <v>33.488999999999997</v>
      </c>
      <c r="N93">
        <v>195.76</v>
      </c>
      <c r="O93"/>
      <c r="P93">
        <v>74.540000000000006</v>
      </c>
      <c r="Q93">
        <v>141.541</v>
      </c>
      <c r="R93">
        <v>36.57</v>
      </c>
      <c r="S93">
        <v>23.283999999999999</v>
      </c>
      <c r="T93">
        <v>40.880000000000003</v>
      </c>
      <c r="U93" s="99">
        <v>35.365000000000002</v>
      </c>
    </row>
    <row r="94" spans="1:21">
      <c r="A94" s="295">
        <v>45181</v>
      </c>
      <c r="B94" t="s">
        <v>261</v>
      </c>
      <c r="C94">
        <v>82.454999999999998</v>
      </c>
      <c r="D94">
        <v>73.787000000000006</v>
      </c>
      <c r="E94">
        <v>72.95</v>
      </c>
      <c r="F94"/>
      <c r="G94">
        <v>18.731000000000002</v>
      </c>
      <c r="H94">
        <v>11.298999999999999</v>
      </c>
      <c r="I94">
        <v>74.442999999999998</v>
      </c>
      <c r="J94">
        <v>83.730999999999995</v>
      </c>
      <c r="K94">
        <v>40.375</v>
      </c>
      <c r="L94">
        <v>64.391000000000005</v>
      </c>
      <c r="M94">
        <v>33.011000000000003</v>
      </c>
      <c r="N94">
        <v>194.74</v>
      </c>
      <c r="O94"/>
      <c r="P94">
        <v>73.94</v>
      </c>
      <c r="Q94">
        <v>140.89099999999999</v>
      </c>
      <c r="R94">
        <v>37.244999999999997</v>
      </c>
      <c r="S94">
        <v>23.416</v>
      </c>
      <c r="T94">
        <v>40.950000000000003</v>
      </c>
      <c r="U94" s="99">
        <v>35.53</v>
      </c>
    </row>
    <row r="95" spans="1:21">
      <c r="A95" s="295">
        <v>45182</v>
      </c>
      <c r="B95" t="s">
        <v>261</v>
      </c>
      <c r="C95">
        <v>83.191000000000003</v>
      </c>
      <c r="D95">
        <v>73.674000000000007</v>
      </c>
      <c r="E95">
        <v>72.900000000000006</v>
      </c>
      <c r="F95"/>
      <c r="G95">
        <v>18.922999999999998</v>
      </c>
      <c r="H95">
        <v>11.305</v>
      </c>
      <c r="I95">
        <v>74.397999999999996</v>
      </c>
      <c r="J95">
        <v>84.540999999999997</v>
      </c>
      <c r="K95">
        <v>40.435000000000002</v>
      </c>
      <c r="L95">
        <v>64.094999999999999</v>
      </c>
      <c r="M95">
        <v>33.058999999999997</v>
      </c>
      <c r="N95">
        <v>195.09</v>
      </c>
      <c r="O95"/>
      <c r="P95">
        <v>74.209999999999994</v>
      </c>
      <c r="Q95">
        <v>141.01599999999999</v>
      </c>
      <c r="R95">
        <v>37.814999999999998</v>
      </c>
      <c r="S95">
        <v>23.57</v>
      </c>
      <c r="T95">
        <v>42.46</v>
      </c>
      <c r="U95" s="99">
        <v>35.385599999999997</v>
      </c>
    </row>
    <row r="96" spans="1:21">
      <c r="A96" s="295">
        <v>45183</v>
      </c>
      <c r="B96" t="s">
        <v>261</v>
      </c>
      <c r="C96">
        <v>83.28</v>
      </c>
      <c r="D96">
        <v>73.44</v>
      </c>
      <c r="E96">
        <v>72.650000000000006</v>
      </c>
      <c r="F96"/>
      <c r="G96">
        <v>18.937999999999999</v>
      </c>
      <c r="H96">
        <v>11.324999999999999</v>
      </c>
      <c r="I96">
        <v>74.575000000000003</v>
      </c>
      <c r="J96">
        <v>84.715000000000003</v>
      </c>
      <c r="K96">
        <v>40.625</v>
      </c>
      <c r="L96">
        <v>64.78</v>
      </c>
      <c r="M96">
        <v>33.218000000000004</v>
      </c>
      <c r="N96">
        <v>196.99</v>
      </c>
      <c r="O96"/>
      <c r="P96">
        <v>75.08</v>
      </c>
      <c r="Q96">
        <v>141.71600000000001</v>
      </c>
      <c r="R96">
        <v>38.15</v>
      </c>
      <c r="S96">
        <v>24.033000000000001</v>
      </c>
      <c r="T96">
        <v>44.03</v>
      </c>
      <c r="U96" s="99">
        <v>35.71</v>
      </c>
    </row>
    <row r="97" spans="1:21">
      <c r="A97" s="295">
        <v>45184</v>
      </c>
      <c r="B97" t="s">
        <v>261</v>
      </c>
      <c r="C97">
        <v>83.406000000000006</v>
      </c>
      <c r="D97">
        <v>73.498999999999995</v>
      </c>
      <c r="E97">
        <v>72.697999999999993</v>
      </c>
      <c r="F97"/>
      <c r="G97">
        <v>18.762</v>
      </c>
      <c r="H97">
        <v>11.356999999999999</v>
      </c>
      <c r="I97">
        <v>74.5</v>
      </c>
      <c r="J97">
        <v>85.040999999999997</v>
      </c>
      <c r="K97">
        <v>40.75</v>
      </c>
      <c r="L97">
        <v>64.872</v>
      </c>
      <c r="M97">
        <v>33.159999999999997</v>
      </c>
      <c r="N97">
        <v>195.71</v>
      </c>
      <c r="O97"/>
      <c r="P97">
        <v>75.459999999999994</v>
      </c>
      <c r="Q97">
        <v>141.58000000000001</v>
      </c>
      <c r="R97">
        <v>38.125</v>
      </c>
      <c r="S97">
        <v>24.015999999999998</v>
      </c>
      <c r="T97">
        <v>44.78</v>
      </c>
      <c r="U97" s="99">
        <v>35.432000000000002</v>
      </c>
    </row>
    <row r="98" spans="1:21">
      <c r="A98" s="295">
        <v>45187</v>
      </c>
      <c r="B98" t="s">
        <v>261</v>
      </c>
      <c r="C98">
        <v>83.281999999999996</v>
      </c>
      <c r="D98">
        <v>73.825000000000003</v>
      </c>
      <c r="E98">
        <v>73.031999999999996</v>
      </c>
      <c r="F98"/>
      <c r="G98">
        <v>18.914999999999999</v>
      </c>
      <c r="H98">
        <v>11.388999999999999</v>
      </c>
      <c r="I98">
        <v>74.322999999999993</v>
      </c>
      <c r="J98">
        <v>84.905000000000001</v>
      </c>
      <c r="K98">
        <v>40.875</v>
      </c>
      <c r="L98">
        <v>64.64</v>
      </c>
      <c r="M98">
        <v>33.573999999999998</v>
      </c>
      <c r="N98">
        <v>196.11</v>
      </c>
      <c r="O98"/>
      <c r="P98">
        <v>75.28</v>
      </c>
      <c r="Q98">
        <v>141.02699999999999</v>
      </c>
      <c r="R98">
        <v>38.445</v>
      </c>
      <c r="S98">
        <v>23.584</v>
      </c>
      <c r="T98">
        <v>45</v>
      </c>
      <c r="U98" s="99">
        <v>35.752499999999998</v>
      </c>
    </row>
    <row r="99" spans="1:21">
      <c r="A99" s="295">
        <v>45188</v>
      </c>
      <c r="B99" t="s">
        <v>261</v>
      </c>
      <c r="C99">
        <v>82.203000000000003</v>
      </c>
      <c r="D99">
        <v>73.649000000000001</v>
      </c>
      <c r="E99">
        <v>72.569999999999993</v>
      </c>
      <c r="F99"/>
      <c r="G99">
        <v>18.870999999999999</v>
      </c>
      <c r="H99">
        <v>11.378</v>
      </c>
      <c r="I99">
        <v>74.144999999999996</v>
      </c>
      <c r="J99">
        <v>83.736000000000004</v>
      </c>
      <c r="K99">
        <v>40.81</v>
      </c>
      <c r="L99">
        <v>64.811000000000007</v>
      </c>
      <c r="M99">
        <v>33.381</v>
      </c>
      <c r="N99">
        <v>195.69</v>
      </c>
      <c r="O99"/>
      <c r="P99">
        <v>74.34</v>
      </c>
      <c r="Q99">
        <v>142.25800000000001</v>
      </c>
      <c r="R99">
        <v>37.979999999999997</v>
      </c>
      <c r="S99">
        <v>23.875</v>
      </c>
      <c r="T99">
        <v>44.03</v>
      </c>
      <c r="U99" s="99">
        <v>35.482399999999998</v>
      </c>
    </row>
    <row r="100" spans="1:21">
      <c r="A100" s="295">
        <v>45189</v>
      </c>
      <c r="B100" t="s">
        <v>261</v>
      </c>
      <c r="C100">
        <v>82.206999999999994</v>
      </c>
      <c r="D100">
        <v>73.343000000000004</v>
      </c>
      <c r="E100">
        <v>72.709999999999994</v>
      </c>
      <c r="F100"/>
      <c r="G100">
        <v>18.722000000000001</v>
      </c>
      <c r="H100">
        <v>11.363</v>
      </c>
      <c r="I100">
        <v>74.286000000000001</v>
      </c>
      <c r="J100">
        <v>83.855999999999995</v>
      </c>
      <c r="K100">
        <v>40.75</v>
      </c>
      <c r="L100">
        <v>64.478999999999999</v>
      </c>
      <c r="M100">
        <v>33.246000000000002</v>
      </c>
      <c r="N100">
        <v>196</v>
      </c>
      <c r="O100"/>
      <c r="P100">
        <v>74.760000000000005</v>
      </c>
      <c r="Q100">
        <v>143.56800000000001</v>
      </c>
      <c r="R100">
        <v>38.475000000000001</v>
      </c>
      <c r="S100">
        <v>24.279</v>
      </c>
      <c r="T100">
        <v>44.36</v>
      </c>
      <c r="U100" s="99">
        <v>35.289000000000001</v>
      </c>
    </row>
    <row r="101" spans="1:21">
      <c r="A101" s="295">
        <v>45190</v>
      </c>
      <c r="B101" t="s">
        <v>261</v>
      </c>
      <c r="C101">
        <v>81.971000000000004</v>
      </c>
      <c r="D101">
        <v>73.302000000000007</v>
      </c>
      <c r="E101">
        <v>72.784999999999997</v>
      </c>
      <c r="F101"/>
      <c r="G101">
        <v>18.523</v>
      </c>
      <c r="H101">
        <v>11.458</v>
      </c>
      <c r="I101">
        <v>73.641999999999996</v>
      </c>
      <c r="J101">
        <v>83.55</v>
      </c>
      <c r="K101">
        <v>40.435000000000002</v>
      </c>
      <c r="L101">
        <v>63.65</v>
      </c>
      <c r="M101">
        <v>32.122</v>
      </c>
      <c r="N101">
        <v>194.12</v>
      </c>
      <c r="O101"/>
      <c r="P101">
        <v>72.25</v>
      </c>
      <c r="Q101">
        <v>142.19499999999999</v>
      </c>
      <c r="R101">
        <v>37.18</v>
      </c>
      <c r="S101">
        <v>24.228000000000002</v>
      </c>
      <c r="T101">
        <v>43.64</v>
      </c>
      <c r="U101" s="99">
        <v>35.080500000000001</v>
      </c>
    </row>
    <row r="102" spans="1:21">
      <c r="A102" s="295">
        <v>45191</v>
      </c>
      <c r="B102" t="s">
        <v>261</v>
      </c>
      <c r="C102">
        <v>82.028999999999996</v>
      </c>
      <c r="D102">
        <v>73.302000000000007</v>
      </c>
      <c r="E102">
        <v>72.784999999999997</v>
      </c>
      <c r="F102"/>
      <c r="G102">
        <v>18.294</v>
      </c>
      <c r="H102">
        <v>11.54</v>
      </c>
      <c r="I102">
        <v>73.706000000000003</v>
      </c>
      <c r="J102">
        <v>83.622</v>
      </c>
      <c r="K102">
        <v>40.5</v>
      </c>
      <c r="L102">
        <v>63.811</v>
      </c>
      <c r="M102">
        <v>32.491999999999997</v>
      </c>
      <c r="N102">
        <v>192.85</v>
      </c>
      <c r="O102"/>
      <c r="P102">
        <v>72.73</v>
      </c>
      <c r="Q102">
        <v>143.54599999999999</v>
      </c>
      <c r="R102">
        <v>37.119999999999997</v>
      </c>
      <c r="S102">
        <v>24.062000000000001</v>
      </c>
      <c r="T102">
        <v>45.42</v>
      </c>
      <c r="U102" s="99">
        <v>35.246000000000002</v>
      </c>
    </row>
    <row r="103" spans="1:21">
      <c r="A103" s="295">
        <v>45194</v>
      </c>
      <c r="B103" t="s">
        <v>261</v>
      </c>
      <c r="C103">
        <v>80.963999999999999</v>
      </c>
      <c r="D103">
        <v>72.849999999999994</v>
      </c>
      <c r="E103">
        <v>72.403999999999996</v>
      </c>
      <c r="F103"/>
      <c r="G103">
        <v>17.838999999999999</v>
      </c>
      <c r="H103">
        <v>11.54</v>
      </c>
      <c r="I103">
        <v>73.534000000000006</v>
      </c>
      <c r="J103">
        <v>82.552999999999997</v>
      </c>
      <c r="K103">
        <v>40.375</v>
      </c>
      <c r="L103">
        <v>63.018999999999998</v>
      </c>
      <c r="M103">
        <v>30.666</v>
      </c>
      <c r="N103">
        <v>192.19</v>
      </c>
      <c r="O103"/>
      <c r="P103">
        <v>72.28</v>
      </c>
      <c r="Q103">
        <v>143.11000000000001</v>
      </c>
      <c r="R103">
        <v>36.56</v>
      </c>
      <c r="S103">
        <v>23.981999999999999</v>
      </c>
      <c r="T103">
        <v>48.22</v>
      </c>
      <c r="U103" s="99">
        <v>35.305199999999999</v>
      </c>
    </row>
    <row r="104" spans="1:21">
      <c r="A104" s="295">
        <v>45195</v>
      </c>
      <c r="B104" t="s">
        <v>261</v>
      </c>
      <c r="C104">
        <v>80.391000000000005</v>
      </c>
      <c r="D104">
        <v>72.896000000000001</v>
      </c>
      <c r="E104">
        <v>72.215000000000003</v>
      </c>
      <c r="F104"/>
      <c r="G104">
        <v>16.986999999999998</v>
      </c>
      <c r="H104">
        <v>11.678000000000001</v>
      </c>
      <c r="I104">
        <v>73.668000000000006</v>
      </c>
      <c r="J104">
        <v>81.947000000000003</v>
      </c>
      <c r="K104">
        <v>40.405000000000001</v>
      </c>
      <c r="L104">
        <v>62.878</v>
      </c>
      <c r="M104">
        <v>30.709</v>
      </c>
      <c r="N104">
        <v>188.88</v>
      </c>
      <c r="O104"/>
      <c r="P104">
        <v>70.19</v>
      </c>
      <c r="Q104">
        <v>140.755</v>
      </c>
      <c r="R104">
        <v>36.145000000000003</v>
      </c>
      <c r="S104">
        <v>23.911999999999999</v>
      </c>
      <c r="T104">
        <v>47.25</v>
      </c>
      <c r="U104" s="99">
        <v>34.6</v>
      </c>
    </row>
    <row r="105" spans="1:21">
      <c r="A105" s="295">
        <v>45196</v>
      </c>
      <c r="B105" t="s">
        <v>261</v>
      </c>
      <c r="C105">
        <v>79.605000000000004</v>
      </c>
      <c r="D105">
        <v>72.697999999999993</v>
      </c>
      <c r="E105">
        <v>72.150000000000006</v>
      </c>
      <c r="F105"/>
      <c r="G105">
        <v>16.984999999999999</v>
      </c>
      <c r="H105">
        <v>11.723000000000001</v>
      </c>
      <c r="I105">
        <v>73.433000000000007</v>
      </c>
      <c r="J105">
        <v>81.185000000000002</v>
      </c>
      <c r="K105">
        <v>40.31</v>
      </c>
      <c r="L105">
        <v>62.387999999999998</v>
      </c>
      <c r="M105">
        <v>29.766999999999999</v>
      </c>
      <c r="N105">
        <v>186.64</v>
      </c>
      <c r="O105"/>
      <c r="P105">
        <v>70.19</v>
      </c>
      <c r="Q105">
        <v>140.98099999999999</v>
      </c>
      <c r="R105">
        <v>35.65</v>
      </c>
      <c r="S105">
        <v>23.995999999999999</v>
      </c>
      <c r="T105">
        <v>46.99</v>
      </c>
      <c r="U105" s="99">
        <v>34.817500000000003</v>
      </c>
    </row>
    <row r="106" spans="1:21">
      <c r="A106" s="295">
        <v>45197</v>
      </c>
      <c r="B106" t="s">
        <v>261</v>
      </c>
      <c r="C106">
        <v>80.488</v>
      </c>
      <c r="D106">
        <v>72.156000000000006</v>
      </c>
      <c r="E106">
        <v>71.444000000000003</v>
      </c>
      <c r="F106"/>
      <c r="G106">
        <v>16.992999999999999</v>
      </c>
      <c r="H106">
        <v>11.920999999999999</v>
      </c>
      <c r="I106">
        <v>72.721000000000004</v>
      </c>
      <c r="J106">
        <v>82.103999999999999</v>
      </c>
      <c r="K106">
        <v>40.186999999999998</v>
      </c>
      <c r="L106">
        <v>60.320999999999998</v>
      </c>
      <c r="M106">
        <v>29.408999999999999</v>
      </c>
      <c r="N106">
        <v>186.85</v>
      </c>
      <c r="O106"/>
      <c r="P106">
        <v>70.22</v>
      </c>
      <c r="Q106">
        <v>140.21899999999999</v>
      </c>
      <c r="R106">
        <v>35.880000000000003</v>
      </c>
      <c r="S106">
        <v>24.245999999999999</v>
      </c>
      <c r="T106">
        <v>48.63</v>
      </c>
      <c r="U106" s="99">
        <v>35.134999999999998</v>
      </c>
    </row>
    <row r="107" spans="1:21">
      <c r="A107" s="295">
        <v>45198</v>
      </c>
      <c r="B107" t="s">
        <v>261</v>
      </c>
      <c r="C107">
        <v>81.043999999999997</v>
      </c>
      <c r="D107">
        <v>71.75</v>
      </c>
      <c r="E107">
        <v>71.400000000000006</v>
      </c>
      <c r="F107"/>
      <c r="G107">
        <v>16.683</v>
      </c>
      <c r="H107">
        <v>11.711</v>
      </c>
      <c r="I107">
        <v>73.013000000000005</v>
      </c>
      <c r="J107">
        <v>82.747</v>
      </c>
      <c r="K107">
        <v>40.311999999999998</v>
      </c>
      <c r="L107">
        <v>61.545999999999999</v>
      </c>
      <c r="M107">
        <v>30.885999999999999</v>
      </c>
      <c r="N107">
        <v>186.51</v>
      </c>
      <c r="O107"/>
      <c r="P107">
        <v>70.55</v>
      </c>
      <c r="Q107">
        <v>140.429</v>
      </c>
      <c r="R107">
        <v>36.475000000000001</v>
      </c>
      <c r="S107">
        <v>24.277999999999999</v>
      </c>
      <c r="T107">
        <v>47.17</v>
      </c>
      <c r="U107" s="99">
        <v>34.61</v>
      </c>
    </row>
    <row r="108" spans="1:21">
      <c r="A108" s="295">
        <v>45201</v>
      </c>
      <c r="B108" t="s">
        <v>261</v>
      </c>
      <c r="C108">
        <v>80.694000000000003</v>
      </c>
      <c r="D108">
        <v>71.287999999999997</v>
      </c>
      <c r="E108">
        <v>71.128</v>
      </c>
      <c r="F108"/>
      <c r="G108">
        <v>16.905000000000001</v>
      </c>
      <c r="H108">
        <v>11.760999999999999</v>
      </c>
      <c r="I108">
        <v>73.085999999999999</v>
      </c>
      <c r="J108">
        <v>82.363</v>
      </c>
      <c r="K108">
        <v>40.185000000000002</v>
      </c>
      <c r="L108">
        <v>60.966999999999999</v>
      </c>
      <c r="M108">
        <v>30.704999999999998</v>
      </c>
      <c r="N108">
        <v>185.14</v>
      </c>
      <c r="O108"/>
      <c r="P108">
        <v>69.63</v>
      </c>
      <c r="Q108">
        <v>141.42400000000001</v>
      </c>
      <c r="R108">
        <v>35.625</v>
      </c>
      <c r="S108">
        <v>23.974</v>
      </c>
      <c r="T108">
        <v>45.58</v>
      </c>
      <c r="U108" s="99">
        <v>33.9816</v>
      </c>
    </row>
    <row r="109" spans="1:21">
      <c r="A109" s="295">
        <v>45202</v>
      </c>
      <c r="B109" t="s">
        <v>261</v>
      </c>
      <c r="C109">
        <v>80.513999999999996</v>
      </c>
      <c r="D109">
        <v>71.3</v>
      </c>
      <c r="E109">
        <v>71.14</v>
      </c>
      <c r="F109"/>
      <c r="G109">
        <v>15.911</v>
      </c>
      <c r="H109">
        <v>11.856999999999999</v>
      </c>
      <c r="I109">
        <v>73.281999999999996</v>
      </c>
      <c r="J109">
        <v>82.126999999999995</v>
      </c>
      <c r="K109">
        <v>39.935000000000002</v>
      </c>
      <c r="L109">
        <v>60.81</v>
      </c>
      <c r="M109">
        <v>29.98</v>
      </c>
      <c r="N109">
        <v>183.79</v>
      </c>
      <c r="O109"/>
      <c r="P109">
        <v>69.12</v>
      </c>
      <c r="Q109">
        <v>141.43799999999999</v>
      </c>
      <c r="R109">
        <v>34.840000000000003</v>
      </c>
      <c r="S109">
        <v>23.757999999999999</v>
      </c>
      <c r="T109">
        <v>43.95</v>
      </c>
      <c r="U109" s="99">
        <v>33.39</v>
      </c>
    </row>
    <row r="110" spans="1:21">
      <c r="A110" s="295">
        <v>45203</v>
      </c>
      <c r="B110" t="s">
        <v>261</v>
      </c>
      <c r="C110">
        <v>81.287999999999997</v>
      </c>
      <c r="D110">
        <v>71.150000000000006</v>
      </c>
      <c r="E110">
        <v>70.94</v>
      </c>
      <c r="F110"/>
      <c r="G110">
        <v>15.763999999999999</v>
      </c>
      <c r="H110">
        <v>11.942</v>
      </c>
      <c r="I110">
        <v>72.683000000000007</v>
      </c>
      <c r="J110">
        <v>82.838999999999999</v>
      </c>
      <c r="K110">
        <v>38.75</v>
      </c>
      <c r="L110">
        <v>60.201000000000001</v>
      </c>
      <c r="M110">
        <v>29.661000000000001</v>
      </c>
      <c r="N110">
        <v>184.83</v>
      </c>
      <c r="O110"/>
      <c r="P110">
        <v>68.86</v>
      </c>
      <c r="Q110">
        <v>140.797</v>
      </c>
      <c r="R110">
        <v>34.515000000000001</v>
      </c>
      <c r="S110">
        <v>23.669</v>
      </c>
      <c r="T110">
        <v>43.49</v>
      </c>
      <c r="U110" s="99">
        <v>32.33</v>
      </c>
    </row>
    <row r="111" spans="1:21">
      <c r="A111" s="295">
        <v>45204</v>
      </c>
      <c r="B111" t="s">
        <v>261</v>
      </c>
      <c r="C111">
        <v>81.326999999999998</v>
      </c>
      <c r="D111">
        <v>71.099999999999994</v>
      </c>
      <c r="E111">
        <v>71</v>
      </c>
      <c r="F111"/>
      <c r="G111">
        <v>16.423999999999999</v>
      </c>
      <c r="H111">
        <v>11.86</v>
      </c>
      <c r="I111">
        <v>72.798000000000002</v>
      </c>
      <c r="J111">
        <v>82.74</v>
      </c>
      <c r="K111">
        <v>39.25</v>
      </c>
      <c r="L111">
        <v>59.905999999999999</v>
      </c>
      <c r="M111">
        <v>30.305</v>
      </c>
      <c r="N111">
        <v>180.86</v>
      </c>
      <c r="O111"/>
      <c r="P111">
        <v>68.59</v>
      </c>
      <c r="Q111">
        <v>139.09200000000001</v>
      </c>
      <c r="R111">
        <v>34.17</v>
      </c>
      <c r="S111">
        <v>23.774999999999999</v>
      </c>
      <c r="T111">
        <v>44.72</v>
      </c>
      <c r="U111" s="99">
        <v>32.369999999999997</v>
      </c>
    </row>
    <row r="112" spans="1:21">
      <c r="A112" s="295">
        <v>45205</v>
      </c>
      <c r="B112" t="s">
        <v>261</v>
      </c>
      <c r="C112">
        <v>81.53</v>
      </c>
      <c r="D112">
        <v>70.97</v>
      </c>
      <c r="E112">
        <v>70.995000000000005</v>
      </c>
      <c r="F112"/>
      <c r="G112">
        <v>16.294</v>
      </c>
      <c r="H112">
        <v>11.757999999999999</v>
      </c>
      <c r="I112">
        <v>72.619</v>
      </c>
      <c r="J112">
        <v>83.022000000000006</v>
      </c>
      <c r="K112">
        <v>39.25</v>
      </c>
      <c r="L112">
        <v>59.869</v>
      </c>
      <c r="M112">
        <v>29.588000000000001</v>
      </c>
      <c r="N112">
        <v>180.6</v>
      </c>
      <c r="O112"/>
      <c r="P112">
        <v>69.53</v>
      </c>
      <c r="Q112">
        <v>139.19</v>
      </c>
      <c r="R112">
        <v>34.305</v>
      </c>
      <c r="S112">
        <v>24.166</v>
      </c>
      <c r="T112">
        <v>45.31</v>
      </c>
      <c r="U112" s="99">
        <v>32.430100000000003</v>
      </c>
    </row>
    <row r="113" spans="1:21">
      <c r="A113" s="295">
        <v>45208</v>
      </c>
      <c r="B113" t="s">
        <v>261</v>
      </c>
      <c r="C113">
        <v>81.866</v>
      </c>
      <c r="D113">
        <v>70.198999999999998</v>
      </c>
      <c r="E113">
        <v>70.688000000000002</v>
      </c>
      <c r="F113"/>
      <c r="G113">
        <v>17.753</v>
      </c>
      <c r="H113">
        <v>11.766999999999999</v>
      </c>
      <c r="I113">
        <v>72.622</v>
      </c>
      <c r="J113">
        <v>83.453000000000003</v>
      </c>
      <c r="K113">
        <v>39.25</v>
      </c>
      <c r="L113">
        <v>60.408000000000001</v>
      </c>
      <c r="M113">
        <v>29.597999999999999</v>
      </c>
      <c r="N113">
        <v>181.18770000000001</v>
      </c>
      <c r="O113"/>
      <c r="P113">
        <v>68.64</v>
      </c>
      <c r="Q113">
        <v>137.976</v>
      </c>
      <c r="R113">
        <v>34.604999999999997</v>
      </c>
      <c r="S113">
        <v>23.849</v>
      </c>
      <c r="T113">
        <v>44.31</v>
      </c>
      <c r="U113" s="99">
        <v>32.669400000000003</v>
      </c>
    </row>
    <row r="114" spans="1:21">
      <c r="A114" s="295">
        <v>45209</v>
      </c>
      <c r="B114" t="s">
        <v>261</v>
      </c>
      <c r="C114">
        <v>82.524000000000001</v>
      </c>
      <c r="D114">
        <v>70.180999999999997</v>
      </c>
      <c r="E114">
        <v>70.599999999999994</v>
      </c>
      <c r="F114"/>
      <c r="G114">
        <v>18.411000000000001</v>
      </c>
      <c r="H114">
        <v>11.65</v>
      </c>
      <c r="I114">
        <v>73.167000000000002</v>
      </c>
      <c r="J114">
        <v>84.043000000000006</v>
      </c>
      <c r="K114">
        <v>39.814999999999998</v>
      </c>
      <c r="L114">
        <v>61.109000000000002</v>
      </c>
      <c r="M114">
        <v>30.254999999999999</v>
      </c>
      <c r="N114">
        <v>183.01</v>
      </c>
      <c r="O114"/>
      <c r="P114">
        <v>69.739999999999995</v>
      </c>
      <c r="Q114">
        <v>139.02699999999999</v>
      </c>
      <c r="R114">
        <v>36.024999999999999</v>
      </c>
      <c r="S114">
        <v>24.399000000000001</v>
      </c>
      <c r="T114">
        <v>44.97</v>
      </c>
      <c r="U114" s="99">
        <v>33.293999999999997</v>
      </c>
    </row>
    <row r="115" spans="1:21">
      <c r="A115" s="295">
        <v>45210</v>
      </c>
      <c r="B115" t="s">
        <v>261</v>
      </c>
      <c r="C115">
        <v>83.052999999999997</v>
      </c>
      <c r="D115">
        <v>70.209999999999994</v>
      </c>
      <c r="E115">
        <v>70.408000000000001</v>
      </c>
      <c r="F115"/>
      <c r="G115">
        <v>17.337</v>
      </c>
      <c r="H115">
        <v>11.574999999999999</v>
      </c>
      <c r="I115">
        <v>73.891999999999996</v>
      </c>
      <c r="J115">
        <v>84.45</v>
      </c>
      <c r="K115">
        <v>39.814999999999998</v>
      </c>
      <c r="L115">
        <v>61.686</v>
      </c>
      <c r="M115">
        <v>30.445</v>
      </c>
      <c r="N115">
        <v>181.43</v>
      </c>
      <c r="O115"/>
      <c r="P115">
        <v>70.75</v>
      </c>
      <c r="Q115">
        <v>138.36600000000001</v>
      </c>
      <c r="R115">
        <v>36.125</v>
      </c>
      <c r="S115">
        <v>24.521000000000001</v>
      </c>
      <c r="T115">
        <v>43.91</v>
      </c>
      <c r="U115" s="99">
        <v>33.330800000000004</v>
      </c>
    </row>
    <row r="116" spans="1:21">
      <c r="A116" s="295">
        <v>45211</v>
      </c>
      <c r="B116" t="s">
        <v>261</v>
      </c>
      <c r="C116">
        <v>82.343999999999994</v>
      </c>
      <c r="D116">
        <v>70.8</v>
      </c>
      <c r="E116">
        <v>71</v>
      </c>
      <c r="F116"/>
      <c r="G116">
        <v>17.337</v>
      </c>
      <c r="H116">
        <v>11.525</v>
      </c>
      <c r="I116">
        <v>73.849000000000004</v>
      </c>
      <c r="J116">
        <v>83.778999999999996</v>
      </c>
      <c r="K116">
        <v>39.875</v>
      </c>
      <c r="L116">
        <v>61.683999999999997</v>
      </c>
      <c r="M116">
        <v>30.670999999999999</v>
      </c>
      <c r="N116">
        <v>178.71</v>
      </c>
      <c r="O116"/>
      <c r="P116">
        <v>70.77</v>
      </c>
      <c r="Q116">
        <v>138.267</v>
      </c>
      <c r="R116">
        <v>35.634999999999998</v>
      </c>
      <c r="S116">
        <v>24.448</v>
      </c>
      <c r="T116">
        <v>43.25</v>
      </c>
      <c r="U116" s="99">
        <v>33.110399999999998</v>
      </c>
    </row>
    <row r="117" spans="1:21">
      <c r="A117" s="295">
        <v>45212</v>
      </c>
      <c r="B117" t="s">
        <v>261</v>
      </c>
      <c r="C117">
        <v>82.501999999999995</v>
      </c>
      <c r="D117">
        <v>70.8</v>
      </c>
      <c r="E117">
        <v>70.951999999999998</v>
      </c>
      <c r="F117"/>
      <c r="G117">
        <v>17.106000000000002</v>
      </c>
      <c r="H117">
        <v>11.597</v>
      </c>
      <c r="I117">
        <v>73.557000000000002</v>
      </c>
      <c r="J117">
        <v>83.923000000000002</v>
      </c>
      <c r="K117">
        <v>39.94</v>
      </c>
      <c r="L117">
        <v>61.896000000000001</v>
      </c>
      <c r="M117">
        <v>30.789000000000001</v>
      </c>
      <c r="N117">
        <v>180.24</v>
      </c>
      <c r="O117"/>
      <c r="P117">
        <v>70.27</v>
      </c>
      <c r="Q117">
        <v>138.91300000000001</v>
      </c>
      <c r="R117">
        <v>35.884999999999998</v>
      </c>
      <c r="S117">
        <v>24.077999999999999</v>
      </c>
      <c r="T117">
        <v>43.31</v>
      </c>
      <c r="U117" s="99">
        <v>33.121499999999997</v>
      </c>
    </row>
    <row r="118" spans="1:21">
      <c r="A118" s="295">
        <v>45215</v>
      </c>
      <c r="B118" t="s">
        <v>261</v>
      </c>
      <c r="C118">
        <v>81.974999999999994</v>
      </c>
      <c r="D118">
        <v>70.989000000000004</v>
      </c>
      <c r="E118">
        <v>70.998000000000005</v>
      </c>
      <c r="F118"/>
      <c r="G118">
        <v>17.254000000000001</v>
      </c>
      <c r="H118">
        <v>11.641999999999999</v>
      </c>
      <c r="I118">
        <v>74.546999999999997</v>
      </c>
      <c r="J118">
        <v>83.572000000000003</v>
      </c>
      <c r="K118">
        <v>39.564999999999998</v>
      </c>
      <c r="L118">
        <v>61.283999999999999</v>
      </c>
      <c r="M118">
        <v>30.789000000000001</v>
      </c>
      <c r="N118">
        <v>181.76</v>
      </c>
      <c r="O118"/>
      <c r="P118">
        <v>70.36</v>
      </c>
      <c r="Q118">
        <v>138.56700000000001</v>
      </c>
      <c r="R118">
        <v>36.19</v>
      </c>
      <c r="S118">
        <v>24.34</v>
      </c>
      <c r="T118">
        <v>42.22</v>
      </c>
      <c r="U118" s="99">
        <v>33.7639</v>
      </c>
    </row>
    <row r="119" spans="1:21">
      <c r="A119" s="295">
        <v>45216</v>
      </c>
      <c r="B119" t="s">
        <v>261</v>
      </c>
      <c r="C119">
        <v>81.629000000000005</v>
      </c>
      <c r="D119">
        <v>70.849999999999994</v>
      </c>
      <c r="E119">
        <v>70.997</v>
      </c>
      <c r="F119"/>
      <c r="G119">
        <v>16.927</v>
      </c>
      <c r="H119">
        <v>11.667999999999999</v>
      </c>
      <c r="I119">
        <v>74.048000000000002</v>
      </c>
      <c r="J119">
        <v>83.238</v>
      </c>
      <c r="K119">
        <v>37.436999999999998</v>
      </c>
      <c r="L119">
        <v>61.095999999999997</v>
      </c>
      <c r="M119">
        <v>29.844000000000001</v>
      </c>
      <c r="N119">
        <v>182.70689999999999</v>
      </c>
      <c r="O119"/>
      <c r="P119">
        <v>70.69</v>
      </c>
      <c r="Q119">
        <v>136.059</v>
      </c>
      <c r="R119">
        <v>36.5</v>
      </c>
      <c r="S119">
        <v>24.312000000000001</v>
      </c>
      <c r="T119">
        <v>42.96</v>
      </c>
      <c r="U119" s="99">
        <v>33.8904</v>
      </c>
    </row>
    <row r="120" spans="1:21">
      <c r="A120" s="295">
        <v>45217</v>
      </c>
      <c r="B120" t="s">
        <v>261</v>
      </c>
      <c r="C120">
        <v>80.97</v>
      </c>
      <c r="D120">
        <v>70.448999999999998</v>
      </c>
      <c r="E120">
        <v>70.762</v>
      </c>
      <c r="F120"/>
      <c r="G120">
        <v>17.126999999999999</v>
      </c>
      <c r="H120">
        <v>11.738</v>
      </c>
      <c r="I120">
        <v>73.923000000000002</v>
      </c>
      <c r="J120">
        <v>82.522999999999996</v>
      </c>
      <c r="K120">
        <v>38</v>
      </c>
      <c r="L120">
        <v>60.17</v>
      </c>
      <c r="M120">
        <v>29.690999999999999</v>
      </c>
      <c r="N120">
        <v>183.52</v>
      </c>
      <c r="O120"/>
      <c r="P120">
        <v>70.290000000000006</v>
      </c>
      <c r="Q120">
        <v>135.37700000000001</v>
      </c>
      <c r="R120">
        <v>35.619999999999997</v>
      </c>
      <c r="S120">
        <v>24.132000000000001</v>
      </c>
      <c r="T120">
        <v>43.03</v>
      </c>
      <c r="U120" s="99">
        <v>33.9497</v>
      </c>
    </row>
    <row r="121" spans="1:21">
      <c r="A121" s="295">
        <v>45218</v>
      </c>
      <c r="B121" t="s">
        <v>261</v>
      </c>
      <c r="C121">
        <v>80.870999999999995</v>
      </c>
      <c r="D121">
        <v>70.349999999999994</v>
      </c>
      <c r="E121">
        <v>70.733999999999995</v>
      </c>
      <c r="F121"/>
      <c r="G121">
        <v>16.315000000000001</v>
      </c>
      <c r="H121">
        <v>11.785</v>
      </c>
      <c r="I121">
        <v>73.209999999999994</v>
      </c>
      <c r="J121">
        <v>82.4</v>
      </c>
      <c r="K121">
        <v>37.720999999999997</v>
      </c>
      <c r="L121">
        <v>59.887</v>
      </c>
      <c r="M121">
        <v>30.241</v>
      </c>
      <c r="N121">
        <v>182.58</v>
      </c>
      <c r="O121"/>
      <c r="P121">
        <v>69.36</v>
      </c>
      <c r="Q121">
        <v>132.428</v>
      </c>
      <c r="R121">
        <v>35.784999999999997</v>
      </c>
      <c r="S121">
        <v>23.762</v>
      </c>
      <c r="T121">
        <v>44.28</v>
      </c>
      <c r="U121" s="99">
        <v>33.61</v>
      </c>
    </row>
    <row r="122" spans="1:21">
      <c r="A122" s="295">
        <v>45219</v>
      </c>
      <c r="B122" t="s">
        <v>261</v>
      </c>
      <c r="C122">
        <v>81.274000000000001</v>
      </c>
      <c r="D122">
        <v>70.491</v>
      </c>
      <c r="E122">
        <v>70.7</v>
      </c>
      <c r="F122"/>
      <c r="G122">
        <v>15.996</v>
      </c>
      <c r="H122">
        <v>11.706</v>
      </c>
      <c r="I122">
        <v>72.951999999999998</v>
      </c>
      <c r="J122">
        <v>82.837000000000003</v>
      </c>
      <c r="K122">
        <v>37.311999999999998</v>
      </c>
      <c r="L122">
        <v>59.494</v>
      </c>
      <c r="M122">
        <v>30.164999999999999</v>
      </c>
      <c r="N122">
        <v>182.3</v>
      </c>
      <c r="O122"/>
      <c r="P122">
        <v>68.33</v>
      </c>
      <c r="Q122">
        <v>131.54400000000001</v>
      </c>
      <c r="R122">
        <v>35.234999999999999</v>
      </c>
      <c r="S122">
        <v>23.305</v>
      </c>
      <c r="T122">
        <v>44.04</v>
      </c>
      <c r="U122" s="99">
        <v>33.3401</v>
      </c>
    </row>
    <row r="123" spans="1:21">
      <c r="A123" s="295">
        <v>45222</v>
      </c>
      <c r="B123" t="s">
        <v>261</v>
      </c>
      <c r="C123">
        <v>81.173000000000002</v>
      </c>
      <c r="D123">
        <v>70.647000000000006</v>
      </c>
      <c r="E123">
        <v>70.834000000000003</v>
      </c>
      <c r="F123"/>
      <c r="G123">
        <v>17.489000000000001</v>
      </c>
      <c r="H123">
        <v>11.722</v>
      </c>
      <c r="I123">
        <v>72.578999999999994</v>
      </c>
      <c r="J123">
        <v>82.59</v>
      </c>
      <c r="K123">
        <v>37.475999999999999</v>
      </c>
      <c r="L123">
        <v>59.420999999999999</v>
      </c>
      <c r="M123">
        <v>30.175999999999998</v>
      </c>
      <c r="N123">
        <v>181.42</v>
      </c>
      <c r="O123"/>
      <c r="P123">
        <v>68.599999999999994</v>
      </c>
      <c r="Q123">
        <v>129.86500000000001</v>
      </c>
      <c r="R123">
        <v>35.564999999999998</v>
      </c>
      <c r="S123">
        <v>23.242999999999999</v>
      </c>
      <c r="T123">
        <v>44.02</v>
      </c>
      <c r="U123" s="99">
        <v>33.03</v>
      </c>
    </row>
    <row r="124" spans="1:21">
      <c r="A124" s="295">
        <v>45223</v>
      </c>
      <c r="B124" t="s">
        <v>261</v>
      </c>
      <c r="C124">
        <v>80.789000000000001</v>
      </c>
      <c r="D124">
        <v>70.534999999999997</v>
      </c>
      <c r="E124">
        <v>70.736000000000004</v>
      </c>
      <c r="F124"/>
      <c r="G124">
        <v>17.009</v>
      </c>
      <c r="H124">
        <v>11.592000000000001</v>
      </c>
      <c r="I124">
        <v>73.239999999999995</v>
      </c>
      <c r="J124">
        <v>82.192999999999998</v>
      </c>
      <c r="K124">
        <v>38.25</v>
      </c>
      <c r="L124">
        <v>60.281999999999996</v>
      </c>
      <c r="M124">
        <v>29.986999999999998</v>
      </c>
      <c r="N124">
        <v>183.07</v>
      </c>
      <c r="O124"/>
      <c r="P124">
        <v>69.069999999999993</v>
      </c>
      <c r="Q124">
        <v>131.626</v>
      </c>
      <c r="R124">
        <v>35.6</v>
      </c>
      <c r="S124">
        <v>23.007000000000001</v>
      </c>
      <c r="T124">
        <v>45.4</v>
      </c>
      <c r="U124" s="99">
        <v>33.129199999999997</v>
      </c>
    </row>
    <row r="125" spans="1:21">
      <c r="A125" s="295">
        <v>45224</v>
      </c>
      <c r="B125" t="s">
        <v>261</v>
      </c>
      <c r="C125">
        <v>79.087999999999994</v>
      </c>
      <c r="D125">
        <v>70.474999999999994</v>
      </c>
      <c r="E125">
        <v>70.694000000000003</v>
      </c>
      <c r="F125"/>
      <c r="G125">
        <v>16.692</v>
      </c>
      <c r="H125">
        <v>11.577</v>
      </c>
      <c r="I125">
        <v>73.168000000000006</v>
      </c>
      <c r="J125">
        <v>80.525999999999996</v>
      </c>
      <c r="K125">
        <v>38.377000000000002</v>
      </c>
      <c r="L125">
        <v>59.814</v>
      </c>
      <c r="M125">
        <v>29.588000000000001</v>
      </c>
      <c r="N125">
        <v>183.84</v>
      </c>
      <c r="O125"/>
      <c r="P125">
        <v>68.17</v>
      </c>
      <c r="Q125">
        <v>132.411</v>
      </c>
      <c r="R125">
        <v>35.630000000000003</v>
      </c>
      <c r="S125">
        <v>23.038</v>
      </c>
      <c r="T125">
        <v>45.95</v>
      </c>
      <c r="U125" s="99">
        <v>32.7699</v>
      </c>
    </row>
    <row r="126" spans="1:21">
      <c r="A126" s="295">
        <v>45225</v>
      </c>
      <c r="B126" t="s">
        <v>261</v>
      </c>
      <c r="C126">
        <v>80.007999999999996</v>
      </c>
      <c r="D126">
        <v>70.399000000000001</v>
      </c>
      <c r="E126">
        <v>70.730999999999995</v>
      </c>
      <c r="F126"/>
      <c r="G126">
        <v>18.488</v>
      </c>
      <c r="H126">
        <v>11.619</v>
      </c>
      <c r="I126">
        <v>73.771000000000001</v>
      </c>
      <c r="J126">
        <v>81.358000000000004</v>
      </c>
      <c r="K126">
        <v>37.750999999999998</v>
      </c>
      <c r="L126">
        <v>59.527000000000001</v>
      </c>
      <c r="M126">
        <v>29.823</v>
      </c>
      <c r="N126">
        <v>182.51</v>
      </c>
      <c r="O126"/>
      <c r="P126">
        <v>65.959999999999994</v>
      </c>
      <c r="Q126">
        <v>129.43600000000001</v>
      </c>
      <c r="R126">
        <v>35.590000000000003</v>
      </c>
      <c r="S126">
        <v>22.902000000000001</v>
      </c>
      <c r="T126">
        <v>44.84</v>
      </c>
      <c r="U126" s="99">
        <v>32.79</v>
      </c>
    </row>
    <row r="127" spans="1:21">
      <c r="A127" s="295">
        <v>45226</v>
      </c>
      <c r="B127" t="s">
        <v>261</v>
      </c>
      <c r="C127">
        <v>80.221000000000004</v>
      </c>
      <c r="D127">
        <v>69.896000000000001</v>
      </c>
      <c r="E127">
        <v>70.372</v>
      </c>
      <c r="F127"/>
      <c r="G127">
        <v>17.023</v>
      </c>
      <c r="H127">
        <v>11.571999999999999</v>
      </c>
      <c r="I127">
        <v>74.081000000000003</v>
      </c>
      <c r="J127">
        <v>81.557000000000002</v>
      </c>
      <c r="K127">
        <v>38.74</v>
      </c>
      <c r="L127">
        <v>60.048999999999999</v>
      </c>
      <c r="M127">
        <v>31.131</v>
      </c>
      <c r="N127">
        <v>180.07</v>
      </c>
      <c r="O127"/>
      <c r="P127">
        <v>65.959999999999994</v>
      </c>
      <c r="Q127">
        <v>128.98500000000001</v>
      </c>
      <c r="R127">
        <v>36.36</v>
      </c>
      <c r="S127">
        <v>22.776</v>
      </c>
      <c r="T127">
        <v>43.53</v>
      </c>
      <c r="U127" s="99">
        <v>32.718800000000002</v>
      </c>
    </row>
    <row r="128" spans="1:21">
      <c r="A128" s="295">
        <v>45229</v>
      </c>
      <c r="B128" t="s">
        <v>261</v>
      </c>
      <c r="C128">
        <v>79.775000000000006</v>
      </c>
      <c r="D128">
        <v>69.343000000000004</v>
      </c>
      <c r="E128">
        <v>69.947000000000003</v>
      </c>
      <c r="F128"/>
      <c r="G128">
        <v>17.114000000000001</v>
      </c>
      <c r="H128">
        <v>11.616</v>
      </c>
      <c r="I128">
        <v>74.197000000000003</v>
      </c>
      <c r="J128">
        <v>80.906999999999996</v>
      </c>
      <c r="K128">
        <v>38.143000000000001</v>
      </c>
      <c r="L128">
        <v>59.953000000000003</v>
      </c>
      <c r="M128">
        <v>31.041</v>
      </c>
      <c r="N128">
        <v>182.56</v>
      </c>
      <c r="O128"/>
      <c r="P128">
        <v>66.53</v>
      </c>
      <c r="Q128">
        <v>128.63800000000001</v>
      </c>
      <c r="R128">
        <v>35.045000000000002</v>
      </c>
      <c r="S128">
        <v>22.814</v>
      </c>
      <c r="T128">
        <v>44.47</v>
      </c>
      <c r="U128" s="99">
        <v>33.119199999999999</v>
      </c>
    </row>
    <row r="129" spans="1:21">
      <c r="A129" s="295">
        <v>45230</v>
      </c>
      <c r="B129" t="s">
        <v>261</v>
      </c>
      <c r="C129">
        <v>79.965000000000003</v>
      </c>
      <c r="D129">
        <v>69.213999999999999</v>
      </c>
      <c r="E129">
        <v>70.143000000000001</v>
      </c>
      <c r="F129"/>
      <c r="G129">
        <v>16.54</v>
      </c>
      <c r="H129">
        <v>11.602</v>
      </c>
      <c r="I129">
        <v>74.557000000000002</v>
      </c>
      <c r="J129">
        <v>81.179000000000002</v>
      </c>
      <c r="K129">
        <v>38.655999999999999</v>
      </c>
      <c r="L129">
        <v>60.369</v>
      </c>
      <c r="M129">
        <v>31.262</v>
      </c>
      <c r="N129">
        <v>183.54409999999999</v>
      </c>
      <c r="O129"/>
      <c r="P129">
        <v>65.63</v>
      </c>
      <c r="Q129">
        <v>128.86600000000001</v>
      </c>
      <c r="R129">
        <v>35</v>
      </c>
      <c r="S129">
        <v>22.942</v>
      </c>
      <c r="T129">
        <v>46.3</v>
      </c>
      <c r="U129" s="99">
        <v>33.29</v>
      </c>
    </row>
    <row r="130" spans="1:21">
      <c r="A130" s="295">
        <v>45231</v>
      </c>
      <c r="B130" t="s">
        <v>261</v>
      </c>
      <c r="C130">
        <v>80.578000000000003</v>
      </c>
      <c r="D130">
        <v>70.123999999999995</v>
      </c>
      <c r="E130">
        <v>70.77</v>
      </c>
      <c r="F130"/>
      <c r="G130">
        <v>17.059999999999999</v>
      </c>
      <c r="H130">
        <v>11.48</v>
      </c>
      <c r="I130">
        <v>74.557000000000002</v>
      </c>
      <c r="J130">
        <v>81.844999999999999</v>
      </c>
      <c r="K130">
        <v>38.777999999999999</v>
      </c>
      <c r="L130">
        <v>60.369</v>
      </c>
      <c r="M130">
        <v>31.832000000000001</v>
      </c>
      <c r="N130">
        <v>183.67</v>
      </c>
      <c r="O130"/>
      <c r="P130">
        <v>66.650000000000006</v>
      </c>
      <c r="Q130">
        <v>128.01900000000001</v>
      </c>
      <c r="R130">
        <v>35.67</v>
      </c>
      <c r="S130">
        <v>22.952999999999999</v>
      </c>
      <c r="T130">
        <v>46.98</v>
      </c>
      <c r="U130" s="99">
        <v>33.629899999999999</v>
      </c>
    </row>
    <row r="131" spans="1:21">
      <c r="A131" s="295">
        <v>45232</v>
      </c>
      <c r="B131" t="s">
        <v>261</v>
      </c>
      <c r="C131">
        <v>80.578000000000003</v>
      </c>
      <c r="D131">
        <v>70.998999999999995</v>
      </c>
      <c r="E131">
        <v>71.608999999999995</v>
      </c>
      <c r="F131"/>
      <c r="G131">
        <v>17.059999999999999</v>
      </c>
      <c r="H131">
        <v>11.305999999999999</v>
      </c>
      <c r="I131">
        <v>74.938000000000002</v>
      </c>
      <c r="J131">
        <v>81.844999999999999</v>
      </c>
      <c r="K131">
        <v>39.075000000000003</v>
      </c>
      <c r="L131">
        <v>61.689</v>
      </c>
      <c r="M131">
        <v>32.392000000000003</v>
      </c>
      <c r="N131">
        <v>186.21</v>
      </c>
      <c r="O131"/>
      <c r="P131">
        <v>69.37</v>
      </c>
      <c r="Q131">
        <v>131.32400000000001</v>
      </c>
      <c r="R131">
        <v>36.97</v>
      </c>
      <c r="S131">
        <v>23.271000000000001</v>
      </c>
      <c r="T131">
        <v>47.11</v>
      </c>
      <c r="U131" s="99">
        <v>34.112200000000001</v>
      </c>
    </row>
    <row r="132" spans="1:21">
      <c r="A132" s="295">
        <v>45233</v>
      </c>
      <c r="B132" t="s">
        <v>261</v>
      </c>
      <c r="C132">
        <v>82.5</v>
      </c>
      <c r="D132">
        <v>71.894999999999996</v>
      </c>
      <c r="E132">
        <v>72.241</v>
      </c>
      <c r="F132"/>
      <c r="G132">
        <v>19.463999999999999</v>
      </c>
      <c r="H132">
        <v>11.192</v>
      </c>
      <c r="I132">
        <v>75.706000000000003</v>
      </c>
      <c r="J132">
        <v>83.790999999999997</v>
      </c>
      <c r="K132">
        <v>39.106000000000002</v>
      </c>
      <c r="L132">
        <v>62.555</v>
      </c>
      <c r="M132">
        <v>33.67</v>
      </c>
      <c r="N132">
        <v>186.71</v>
      </c>
      <c r="O132"/>
      <c r="P132">
        <v>71.69</v>
      </c>
      <c r="Q132">
        <v>133.81299999999999</v>
      </c>
      <c r="R132">
        <v>37.68</v>
      </c>
      <c r="S132">
        <v>23.535</v>
      </c>
      <c r="T132">
        <v>46.01</v>
      </c>
      <c r="U132" s="99">
        <v>34.089599999999997</v>
      </c>
    </row>
    <row r="133" spans="1:21">
      <c r="A133" s="295">
        <v>45236</v>
      </c>
      <c r="B133" t="s">
        <v>261</v>
      </c>
      <c r="C133">
        <v>82.483000000000004</v>
      </c>
      <c r="D133">
        <v>72.625</v>
      </c>
      <c r="E133">
        <v>72.7</v>
      </c>
      <c r="F133"/>
      <c r="G133">
        <v>18.047999999999998</v>
      </c>
      <c r="H133">
        <v>11.292999999999999</v>
      </c>
      <c r="I133">
        <v>75.323999999999998</v>
      </c>
      <c r="J133">
        <v>83.778000000000006</v>
      </c>
      <c r="K133">
        <v>39</v>
      </c>
      <c r="L133">
        <v>61.505000000000003</v>
      </c>
      <c r="M133">
        <v>33.67</v>
      </c>
      <c r="N133">
        <v>186.92</v>
      </c>
      <c r="O133"/>
      <c r="P133">
        <v>75.39</v>
      </c>
      <c r="Q133">
        <v>135.80199999999999</v>
      </c>
      <c r="R133">
        <v>37.674999999999997</v>
      </c>
      <c r="S133">
        <v>23.541</v>
      </c>
      <c r="T133">
        <v>44.07</v>
      </c>
      <c r="U133" s="99">
        <v>34.224299999999999</v>
      </c>
    </row>
    <row r="134" spans="1:21">
      <c r="A134" s="295">
        <v>45237</v>
      </c>
      <c r="B134" t="s">
        <v>261</v>
      </c>
      <c r="C134">
        <v>83.034999999999997</v>
      </c>
      <c r="D134">
        <v>71.69</v>
      </c>
      <c r="E134">
        <v>72.09</v>
      </c>
      <c r="F134"/>
      <c r="G134">
        <v>19.219000000000001</v>
      </c>
      <c r="H134">
        <v>11.29</v>
      </c>
      <c r="I134">
        <v>75.474000000000004</v>
      </c>
      <c r="J134">
        <v>84.328999999999994</v>
      </c>
      <c r="K134">
        <v>38.832999999999998</v>
      </c>
      <c r="L134">
        <v>62.186</v>
      </c>
      <c r="M134">
        <v>34.188000000000002</v>
      </c>
      <c r="N134">
        <v>186.82089999999999</v>
      </c>
      <c r="O134"/>
      <c r="P134">
        <v>73.19</v>
      </c>
      <c r="Q134">
        <v>134.215</v>
      </c>
      <c r="R134">
        <v>38.11</v>
      </c>
      <c r="S134">
        <v>23.436</v>
      </c>
      <c r="T134">
        <v>45.12</v>
      </c>
      <c r="U134" s="99">
        <v>33.4</v>
      </c>
    </row>
    <row r="135" spans="1:21">
      <c r="A135" s="295">
        <v>45238</v>
      </c>
      <c r="B135" t="s">
        <v>261</v>
      </c>
      <c r="C135">
        <v>83.218000000000004</v>
      </c>
      <c r="D135">
        <v>72</v>
      </c>
      <c r="E135">
        <v>72.38</v>
      </c>
      <c r="F135"/>
      <c r="G135">
        <v>18.611000000000001</v>
      </c>
      <c r="H135">
        <v>11.195</v>
      </c>
      <c r="I135">
        <v>75.506</v>
      </c>
      <c r="J135">
        <v>84.442999999999998</v>
      </c>
      <c r="K135">
        <v>38.75</v>
      </c>
      <c r="L135">
        <v>62.48</v>
      </c>
      <c r="M135">
        <v>34.695999999999998</v>
      </c>
      <c r="N135">
        <v>186.26</v>
      </c>
      <c r="O135"/>
      <c r="P135">
        <v>72.069999999999993</v>
      </c>
      <c r="Q135">
        <v>132.899</v>
      </c>
      <c r="R135">
        <v>37.875</v>
      </c>
      <c r="S135">
        <v>23.427</v>
      </c>
      <c r="T135">
        <v>44.29</v>
      </c>
      <c r="U135" s="99">
        <v>33.063000000000002</v>
      </c>
    </row>
    <row r="136" spans="1:21">
      <c r="A136" s="295">
        <v>45239</v>
      </c>
      <c r="B136" t="s">
        <v>261</v>
      </c>
      <c r="C136">
        <v>82.637</v>
      </c>
      <c r="D136">
        <v>72.998999999999995</v>
      </c>
      <c r="E136">
        <v>73.302000000000007</v>
      </c>
      <c r="F136"/>
      <c r="G136">
        <v>18.053000000000001</v>
      </c>
      <c r="H136">
        <v>11.212</v>
      </c>
      <c r="I136">
        <v>75.003</v>
      </c>
      <c r="J136">
        <v>83.768000000000001</v>
      </c>
      <c r="K136">
        <v>38.533999999999999</v>
      </c>
      <c r="L136">
        <v>62.354999999999997</v>
      </c>
      <c r="M136">
        <v>34.783999999999999</v>
      </c>
      <c r="N136">
        <v>185.31</v>
      </c>
      <c r="O136"/>
      <c r="P136">
        <v>72.66</v>
      </c>
      <c r="Q136">
        <v>133.12</v>
      </c>
      <c r="R136">
        <v>38.104999999999997</v>
      </c>
      <c r="S136">
        <v>23.640999999999998</v>
      </c>
      <c r="T136">
        <v>45.13</v>
      </c>
      <c r="U136" s="99">
        <v>32.787500000000001</v>
      </c>
    </row>
    <row r="137" spans="1:21">
      <c r="A137" s="295">
        <v>45240</v>
      </c>
      <c r="B137" t="s">
        <v>261</v>
      </c>
      <c r="C137">
        <v>82.593999999999994</v>
      </c>
      <c r="D137">
        <v>73.05</v>
      </c>
      <c r="E137">
        <v>73.498000000000005</v>
      </c>
      <c r="F137"/>
      <c r="G137">
        <v>18.725999999999999</v>
      </c>
      <c r="H137">
        <v>11.289</v>
      </c>
      <c r="I137">
        <v>74.849000000000004</v>
      </c>
      <c r="J137">
        <v>83.82</v>
      </c>
      <c r="K137">
        <v>37.622</v>
      </c>
      <c r="L137">
        <v>62.47</v>
      </c>
      <c r="M137">
        <v>34.183</v>
      </c>
      <c r="N137">
        <v>185.97</v>
      </c>
      <c r="O137"/>
      <c r="P137">
        <v>71.569999999999993</v>
      </c>
      <c r="Q137">
        <v>131.94399999999999</v>
      </c>
      <c r="R137">
        <v>38.21</v>
      </c>
      <c r="S137">
        <v>23.465</v>
      </c>
      <c r="T137">
        <v>45.65</v>
      </c>
      <c r="U137" s="99">
        <v>33.2742</v>
      </c>
    </row>
    <row r="138" spans="1:21">
      <c r="A138" s="295">
        <v>45243</v>
      </c>
      <c r="B138" t="s">
        <v>261</v>
      </c>
      <c r="C138">
        <v>82.186999999999998</v>
      </c>
      <c r="D138">
        <v>72.194000000000003</v>
      </c>
      <c r="E138">
        <v>72.501000000000005</v>
      </c>
      <c r="F138"/>
      <c r="G138">
        <v>18.882999999999999</v>
      </c>
      <c r="H138">
        <v>11.329000000000001</v>
      </c>
      <c r="I138">
        <v>74.382999999999996</v>
      </c>
      <c r="J138">
        <v>83.378</v>
      </c>
      <c r="K138">
        <v>37.581000000000003</v>
      </c>
      <c r="L138">
        <v>61.938000000000002</v>
      </c>
      <c r="M138">
        <v>34.183</v>
      </c>
      <c r="N138">
        <v>186.77</v>
      </c>
      <c r="O138"/>
      <c r="P138">
        <v>71.569999999999993</v>
      </c>
      <c r="Q138">
        <v>131.761</v>
      </c>
      <c r="R138">
        <v>38.159999999999997</v>
      </c>
      <c r="S138">
        <v>23.814</v>
      </c>
      <c r="T138">
        <v>47.51</v>
      </c>
      <c r="U138" s="99">
        <v>33.539000000000001</v>
      </c>
    </row>
    <row r="139" spans="1:21">
      <c r="A139" s="295">
        <v>45244</v>
      </c>
      <c r="B139" t="s">
        <v>261</v>
      </c>
      <c r="C139">
        <v>83.227000000000004</v>
      </c>
      <c r="D139">
        <v>71.799000000000007</v>
      </c>
      <c r="E139">
        <v>72.33</v>
      </c>
      <c r="F139"/>
      <c r="G139">
        <v>20.582999999999998</v>
      </c>
      <c r="H139">
        <v>11.128</v>
      </c>
      <c r="I139">
        <v>75.022000000000006</v>
      </c>
      <c r="J139">
        <v>84.451999999999998</v>
      </c>
      <c r="K139">
        <v>36.954999999999998</v>
      </c>
      <c r="L139">
        <v>62.969000000000001</v>
      </c>
      <c r="M139">
        <v>35.542000000000002</v>
      </c>
      <c r="N139">
        <v>187.73660000000001</v>
      </c>
      <c r="O139"/>
      <c r="P139">
        <v>73.819999999999993</v>
      </c>
      <c r="Q139">
        <v>133.44200000000001</v>
      </c>
      <c r="R139">
        <v>39.4</v>
      </c>
      <c r="S139">
        <v>24.027000000000001</v>
      </c>
      <c r="T139">
        <v>48.04</v>
      </c>
      <c r="U139" s="99">
        <v>34.44</v>
      </c>
    </row>
    <row r="140" spans="1:21">
      <c r="A140" s="295">
        <v>45245</v>
      </c>
      <c r="B140" t="s">
        <v>261</v>
      </c>
      <c r="C140">
        <v>83.626999999999995</v>
      </c>
      <c r="D140">
        <v>72.58</v>
      </c>
      <c r="E140">
        <v>72.844999999999999</v>
      </c>
      <c r="F140"/>
      <c r="G140">
        <v>20.582999999999998</v>
      </c>
      <c r="H140">
        <v>11.113</v>
      </c>
      <c r="I140">
        <v>74.924000000000007</v>
      </c>
      <c r="J140">
        <v>84.722999999999999</v>
      </c>
      <c r="K140">
        <v>37.182000000000002</v>
      </c>
      <c r="L140">
        <v>62.667000000000002</v>
      </c>
      <c r="M140">
        <v>35.323999999999998</v>
      </c>
      <c r="N140">
        <v>187.81</v>
      </c>
      <c r="O140"/>
      <c r="P140">
        <v>74.84</v>
      </c>
      <c r="Q140">
        <v>134.35900000000001</v>
      </c>
      <c r="R140">
        <v>39.835000000000001</v>
      </c>
      <c r="S140">
        <v>24.251999999999999</v>
      </c>
      <c r="T140">
        <v>47.13</v>
      </c>
      <c r="U140" s="99">
        <v>34.74</v>
      </c>
    </row>
    <row r="141" spans="1:21">
      <c r="A141" s="295">
        <v>45246</v>
      </c>
      <c r="B141" t="s">
        <v>261</v>
      </c>
      <c r="C141">
        <v>84.435000000000002</v>
      </c>
      <c r="D141">
        <v>72.533000000000001</v>
      </c>
      <c r="E141">
        <v>72.88</v>
      </c>
      <c r="F141"/>
      <c r="G141">
        <v>20.064</v>
      </c>
      <c r="H141">
        <v>10.941000000000001</v>
      </c>
      <c r="I141">
        <v>75.688999999999993</v>
      </c>
      <c r="J141">
        <v>85.57</v>
      </c>
      <c r="K141">
        <v>38.25</v>
      </c>
      <c r="L141">
        <v>64.069000000000003</v>
      </c>
      <c r="M141">
        <v>36.070999999999998</v>
      </c>
      <c r="N141">
        <v>187.85</v>
      </c>
      <c r="O141"/>
      <c r="P141">
        <v>74.87</v>
      </c>
      <c r="Q141">
        <v>133.678</v>
      </c>
      <c r="R141">
        <v>39.435000000000002</v>
      </c>
      <c r="S141">
        <v>24.076000000000001</v>
      </c>
      <c r="T141">
        <v>47.97</v>
      </c>
      <c r="U141" s="99">
        <v>34.298400000000001</v>
      </c>
    </row>
    <row r="142" spans="1:21">
      <c r="A142" s="295">
        <v>45247</v>
      </c>
      <c r="B142" t="s">
        <v>261</v>
      </c>
      <c r="C142">
        <v>84.462000000000003</v>
      </c>
      <c r="D142">
        <v>72.662000000000006</v>
      </c>
      <c r="E142">
        <v>72.986999999999995</v>
      </c>
      <c r="F142"/>
      <c r="G142">
        <v>20.254000000000001</v>
      </c>
      <c r="H142">
        <v>10.932</v>
      </c>
      <c r="I142">
        <v>75.602000000000004</v>
      </c>
      <c r="J142">
        <v>85.665000000000006</v>
      </c>
      <c r="K142">
        <v>38.545000000000002</v>
      </c>
      <c r="L142">
        <v>64.099999999999994</v>
      </c>
      <c r="M142">
        <v>35.654000000000003</v>
      </c>
      <c r="N142">
        <v>187.58770000000001</v>
      </c>
      <c r="O142"/>
      <c r="P142">
        <v>74.56</v>
      </c>
      <c r="Q142">
        <v>134.52500000000001</v>
      </c>
      <c r="R142">
        <v>39.594999999999999</v>
      </c>
      <c r="S142">
        <v>24.446999999999999</v>
      </c>
      <c r="T142">
        <v>49.07</v>
      </c>
      <c r="U142" s="99">
        <v>34.7179</v>
      </c>
    </row>
    <row r="143" spans="1:21">
      <c r="A143" s="295">
        <v>45250</v>
      </c>
      <c r="B143" t="s">
        <v>261</v>
      </c>
      <c r="C143">
        <v>84.462000000000003</v>
      </c>
      <c r="D143">
        <v>72.644999999999996</v>
      </c>
      <c r="E143">
        <v>73.120999999999995</v>
      </c>
      <c r="F143"/>
      <c r="G143">
        <v>19.635000000000002</v>
      </c>
      <c r="H143">
        <v>10.904999999999999</v>
      </c>
      <c r="I143">
        <v>75.488</v>
      </c>
      <c r="J143">
        <v>85.665000000000006</v>
      </c>
      <c r="K143">
        <v>37.122999999999998</v>
      </c>
      <c r="L143">
        <v>64.722999999999999</v>
      </c>
      <c r="M143">
        <v>35.122</v>
      </c>
      <c r="N143">
        <v>187.51</v>
      </c>
      <c r="O143"/>
      <c r="P143">
        <v>75.62</v>
      </c>
      <c r="Q143">
        <v>133.21100000000001</v>
      </c>
      <c r="R143">
        <v>40.15</v>
      </c>
      <c r="S143">
        <v>24.46</v>
      </c>
      <c r="T143">
        <v>49.99</v>
      </c>
      <c r="U143" s="99">
        <v>35.005000000000003</v>
      </c>
    </row>
    <row r="144" spans="1:21">
      <c r="A144" s="295">
        <v>45251</v>
      </c>
      <c r="B144" t="s">
        <v>261</v>
      </c>
      <c r="C144">
        <v>83.893000000000001</v>
      </c>
      <c r="D144">
        <v>72.843000000000004</v>
      </c>
      <c r="E144">
        <v>73.245999999999995</v>
      </c>
      <c r="F144"/>
      <c r="G144">
        <v>19.318000000000001</v>
      </c>
      <c r="H144">
        <v>10.760999999999999</v>
      </c>
      <c r="I144">
        <v>75.677000000000007</v>
      </c>
      <c r="J144">
        <v>85.063000000000002</v>
      </c>
      <c r="K144">
        <v>37.636000000000003</v>
      </c>
      <c r="L144">
        <v>64.611000000000004</v>
      </c>
      <c r="M144">
        <v>35.515999999999998</v>
      </c>
      <c r="N144">
        <v>188.05119999999999</v>
      </c>
      <c r="O144"/>
      <c r="P144">
        <v>75.489999999999995</v>
      </c>
      <c r="Q144">
        <v>132.04</v>
      </c>
      <c r="R144">
        <v>39.905000000000001</v>
      </c>
      <c r="S144">
        <v>24.356999999999999</v>
      </c>
      <c r="T144">
        <v>49.41</v>
      </c>
      <c r="U144" s="99">
        <v>34.875</v>
      </c>
    </row>
    <row r="145" spans="1:21">
      <c r="A145" s="295">
        <v>45252</v>
      </c>
      <c r="B145" t="s">
        <v>261</v>
      </c>
      <c r="C145">
        <v>83.465999999999994</v>
      </c>
      <c r="D145">
        <v>73.16</v>
      </c>
      <c r="E145">
        <v>73.47</v>
      </c>
      <c r="F145"/>
      <c r="G145">
        <v>19.603999999999999</v>
      </c>
      <c r="H145">
        <v>10.968</v>
      </c>
      <c r="I145">
        <v>75.382999999999996</v>
      </c>
      <c r="J145">
        <v>84.52</v>
      </c>
      <c r="K145">
        <v>38.387</v>
      </c>
      <c r="L145">
        <v>63.365000000000002</v>
      </c>
      <c r="M145">
        <v>35.588000000000001</v>
      </c>
      <c r="N145">
        <v>189.66</v>
      </c>
      <c r="O145"/>
      <c r="P145">
        <v>75.17</v>
      </c>
      <c r="Q145">
        <v>131.411</v>
      </c>
      <c r="R145">
        <v>40.020000000000003</v>
      </c>
      <c r="S145">
        <v>24.285</v>
      </c>
      <c r="T145">
        <v>49.51</v>
      </c>
      <c r="U145" s="99">
        <v>34.923699999999997</v>
      </c>
    </row>
    <row r="146" spans="1:21">
      <c r="A146" s="295">
        <v>45253</v>
      </c>
      <c r="B146" t="s">
        <v>261</v>
      </c>
      <c r="C146">
        <v>83.400999999999996</v>
      </c>
      <c r="D146">
        <v>73.298000000000002</v>
      </c>
      <c r="E146">
        <v>73.561000000000007</v>
      </c>
      <c r="F146"/>
      <c r="G146">
        <v>19.521000000000001</v>
      </c>
      <c r="H146">
        <v>10.97</v>
      </c>
      <c r="I146">
        <v>74.959999999999994</v>
      </c>
      <c r="J146">
        <v>84.45</v>
      </c>
      <c r="K146">
        <v>38.387</v>
      </c>
      <c r="L146">
        <v>63.51</v>
      </c>
      <c r="M146">
        <v>35.500999999999998</v>
      </c>
      <c r="N146">
        <v>189.66</v>
      </c>
      <c r="O146"/>
      <c r="P146">
        <v>75.17</v>
      </c>
      <c r="Q146">
        <v>133.059</v>
      </c>
      <c r="R146">
        <v>40.22</v>
      </c>
      <c r="S146">
        <v>24.459</v>
      </c>
      <c r="T146">
        <v>49.51</v>
      </c>
      <c r="U146" s="99">
        <v>34.923699999999997</v>
      </c>
    </row>
    <row r="147" spans="1:21">
      <c r="A147" s="295">
        <v>45254</v>
      </c>
      <c r="B147" t="s">
        <v>261</v>
      </c>
      <c r="C147">
        <v>82.641999999999996</v>
      </c>
      <c r="D147">
        <v>72.983999999999995</v>
      </c>
      <c r="E147">
        <v>73.596999999999994</v>
      </c>
      <c r="F147"/>
      <c r="G147">
        <v>19.433</v>
      </c>
      <c r="H147">
        <v>11.064</v>
      </c>
      <c r="I147">
        <v>74.831999999999994</v>
      </c>
      <c r="J147">
        <v>83.738</v>
      </c>
      <c r="K147">
        <v>38.445</v>
      </c>
      <c r="L147">
        <v>62.683</v>
      </c>
      <c r="M147">
        <v>35.305999999999997</v>
      </c>
      <c r="N147">
        <v>190.16</v>
      </c>
      <c r="O147"/>
      <c r="P147">
        <v>74.459999999999994</v>
      </c>
      <c r="Q147">
        <v>132.67400000000001</v>
      </c>
      <c r="R147">
        <v>39.965000000000003</v>
      </c>
      <c r="S147">
        <v>24.535</v>
      </c>
      <c r="T147">
        <v>50</v>
      </c>
      <c r="U147" s="99">
        <v>34.806899999999999</v>
      </c>
    </row>
    <row r="148" spans="1:21">
      <c r="A148" s="397">
        <v>45257</v>
      </c>
      <c r="B148" s="99" t="s">
        <v>261</v>
      </c>
      <c r="C148" s="99">
        <v>82.641999999999996</v>
      </c>
      <c r="D148" s="99">
        <v>72.983999999999995</v>
      </c>
      <c r="E148" s="99">
        <v>73.596999999999994</v>
      </c>
      <c r="G148" s="99">
        <v>19.433</v>
      </c>
      <c r="H148" s="99">
        <v>11.064</v>
      </c>
      <c r="I148" s="99">
        <v>74.831999999999994</v>
      </c>
      <c r="J148" s="99">
        <v>83.738</v>
      </c>
      <c r="K148" s="99">
        <v>38.445</v>
      </c>
      <c r="L148" s="99">
        <v>62.683</v>
      </c>
      <c r="M148" s="99">
        <v>35.305999999999997</v>
      </c>
      <c r="N148" s="99">
        <v>190.16</v>
      </c>
      <c r="P148" s="99">
        <v>74.459999999999994</v>
      </c>
      <c r="Q148" s="99">
        <v>132.67400000000001</v>
      </c>
      <c r="R148" s="99">
        <v>39.965000000000003</v>
      </c>
      <c r="S148" s="99">
        <v>24.535</v>
      </c>
      <c r="T148" s="99">
        <v>50</v>
      </c>
      <c r="U148" s="99">
        <v>34.806899999999999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7"/>
  <sheetViews>
    <sheetView workbookViewId="0">
      <pane xSplit="1" ySplit="1" topLeftCell="O2" activePane="bottomRight" state="frozen"/>
      <selection activeCell="F6" sqref="E6:F7"/>
      <selection pane="topRight" activeCell="F6" sqref="E6:F7"/>
      <selection pane="bottomLeft" activeCell="F6" sqref="E6:F7"/>
      <selection pane="bottomRight" activeCell="O1" sqref="O1"/>
    </sheetView>
  </sheetViews>
  <sheetFormatPr defaultColWidth="9" defaultRowHeight="15.75"/>
  <cols>
    <col min="1" max="1" width="10.25" style="278" bestFit="1" customWidth="1"/>
    <col min="2" max="2" width="13.5" style="278" bestFit="1" customWidth="1"/>
    <col min="3" max="3" width="21.375" style="278" bestFit="1" customWidth="1"/>
    <col min="4" max="4" width="17.375" style="278" customWidth="1"/>
    <col min="5" max="5" width="16.5" style="278" customWidth="1"/>
    <col min="6" max="6" width="14.25" style="278" bestFit="1" customWidth="1"/>
    <col min="7" max="7" width="13.125" style="278" bestFit="1" customWidth="1"/>
    <col min="8" max="8" width="18.875" style="278" bestFit="1" customWidth="1"/>
    <col min="9" max="15" width="18.875" style="278" customWidth="1"/>
    <col min="16" max="19" width="25" style="278" customWidth="1"/>
    <col min="20" max="20" width="22.875" style="278" bestFit="1" customWidth="1"/>
    <col min="21" max="21" width="20.875" style="278" bestFit="1" customWidth="1"/>
    <col min="22" max="16384" width="9" style="278"/>
  </cols>
  <sheetData>
    <row r="1" spans="1:21">
      <c r="A1" s="278" t="s">
        <v>9</v>
      </c>
      <c r="B1" s="279" t="s">
        <v>121</v>
      </c>
      <c r="C1" s="279" t="s">
        <v>122</v>
      </c>
      <c r="D1" s="279" t="s">
        <v>521</v>
      </c>
      <c r="E1" s="279" t="s">
        <v>522</v>
      </c>
      <c r="F1" s="279" t="s">
        <v>123</v>
      </c>
      <c r="G1" s="279" t="s">
        <v>173</v>
      </c>
      <c r="H1" s="280" t="s">
        <v>228</v>
      </c>
      <c r="I1" s="280" t="s">
        <v>195</v>
      </c>
      <c r="J1" s="280" t="s">
        <v>377</v>
      </c>
      <c r="K1" s="280" t="s">
        <v>388</v>
      </c>
      <c r="L1" s="280" t="s">
        <v>224</v>
      </c>
      <c r="M1" s="280" t="s">
        <v>416</v>
      </c>
      <c r="N1" s="281" t="s">
        <v>375</v>
      </c>
      <c r="O1" s="281" t="s">
        <v>523</v>
      </c>
      <c r="P1" s="281" t="s">
        <v>411</v>
      </c>
      <c r="Q1" s="281" t="s">
        <v>432</v>
      </c>
      <c r="R1" s="282" t="s">
        <v>438</v>
      </c>
      <c r="S1" s="282" t="s">
        <v>439</v>
      </c>
      <c r="T1" s="283" t="s">
        <v>219</v>
      </c>
      <c r="U1" s="296" t="s">
        <v>356</v>
      </c>
    </row>
    <row r="2" spans="1:21">
      <c r="A2" s="155">
        <v>45051</v>
      </c>
      <c r="B2" s="284">
        <v>1</v>
      </c>
      <c r="C2" s="277">
        <v>22400</v>
      </c>
      <c r="D2" s="277"/>
      <c r="E2" s="277"/>
      <c r="F2" s="284">
        <v>2118000</v>
      </c>
      <c r="G2" s="277">
        <v>3700000</v>
      </c>
      <c r="H2" s="277">
        <v>370000</v>
      </c>
      <c r="I2" s="277">
        <v>315000</v>
      </c>
      <c r="J2" s="277">
        <v>8200</v>
      </c>
      <c r="K2" s="277">
        <v>200000</v>
      </c>
      <c r="L2" s="277">
        <v>70710000</v>
      </c>
      <c r="M2" s="286">
        <v>1000000000</v>
      </c>
      <c r="N2" s="277">
        <v>200</v>
      </c>
      <c r="O2" s="277"/>
      <c r="P2" s="285">
        <v>885</v>
      </c>
      <c r="Q2" s="277">
        <v>450</v>
      </c>
      <c r="R2" s="277">
        <v>2000</v>
      </c>
      <c r="S2" s="277">
        <v>1350</v>
      </c>
      <c r="T2" s="277">
        <v>1800</v>
      </c>
      <c r="U2" s="277">
        <v>1257</v>
      </c>
    </row>
    <row r="3" spans="1:21">
      <c r="A3" s="155">
        <v>45054</v>
      </c>
      <c r="B3" s="284">
        <v>1</v>
      </c>
      <c r="C3" s="277">
        <v>22400</v>
      </c>
      <c r="D3" s="277"/>
      <c r="E3" s="277"/>
      <c r="F3" s="284">
        <v>2118000</v>
      </c>
      <c r="G3" s="277">
        <v>3700000</v>
      </c>
      <c r="H3" s="277">
        <v>370000</v>
      </c>
      <c r="I3" s="277">
        <v>315000</v>
      </c>
      <c r="J3" s="277">
        <v>8200</v>
      </c>
      <c r="K3" s="277">
        <v>200000</v>
      </c>
      <c r="L3" s="277">
        <v>51310000</v>
      </c>
      <c r="M3" s="286">
        <v>1000000000</v>
      </c>
      <c r="N3" s="277">
        <v>200</v>
      </c>
      <c r="O3" s="277"/>
      <c r="P3" s="285">
        <v>885</v>
      </c>
      <c r="Q3" s="277">
        <v>450</v>
      </c>
      <c r="R3" s="277">
        <v>2000</v>
      </c>
      <c r="S3" s="277">
        <v>1350</v>
      </c>
      <c r="T3" s="277">
        <v>1800</v>
      </c>
      <c r="U3" s="277">
        <v>1257</v>
      </c>
    </row>
    <row r="4" spans="1:21">
      <c r="A4" s="155">
        <v>45055</v>
      </c>
      <c r="B4" s="284">
        <v>1</v>
      </c>
      <c r="C4" s="277">
        <v>22400</v>
      </c>
      <c r="D4" s="277"/>
      <c r="E4" s="277"/>
      <c r="F4" s="284">
        <v>2118000</v>
      </c>
      <c r="G4" s="277">
        <v>3700000</v>
      </c>
      <c r="H4" s="277">
        <v>370000</v>
      </c>
      <c r="I4" s="277">
        <v>315000</v>
      </c>
      <c r="J4" s="277">
        <v>8200</v>
      </c>
      <c r="K4" s="277">
        <v>200000</v>
      </c>
      <c r="L4" s="277">
        <v>51310000</v>
      </c>
      <c r="M4" s="286">
        <v>1000000000</v>
      </c>
      <c r="N4" s="277">
        <v>200</v>
      </c>
      <c r="O4" s="277"/>
      <c r="P4" s="285">
        <v>885</v>
      </c>
      <c r="Q4" s="277">
        <v>450</v>
      </c>
      <c r="R4" s="277">
        <v>2000</v>
      </c>
      <c r="S4" s="277">
        <v>1350</v>
      </c>
      <c r="T4" s="277">
        <v>1800</v>
      </c>
      <c r="U4" s="277">
        <v>1257</v>
      </c>
    </row>
    <row r="5" spans="1:21">
      <c r="A5" s="155">
        <v>45056</v>
      </c>
      <c r="B5" s="284">
        <v>1</v>
      </c>
      <c r="C5" s="277">
        <v>22400</v>
      </c>
      <c r="D5" s="277"/>
      <c r="E5" s="277"/>
      <c r="F5" s="284">
        <v>2118000</v>
      </c>
      <c r="G5" s="277">
        <v>3700000</v>
      </c>
      <c r="H5" s="277">
        <v>370000</v>
      </c>
      <c r="I5" s="277">
        <v>315000</v>
      </c>
      <c r="J5" s="277">
        <v>8200</v>
      </c>
      <c r="K5" s="277">
        <v>200000</v>
      </c>
      <c r="L5" s="277">
        <v>51310000</v>
      </c>
      <c r="M5" s="286">
        <v>1000000000</v>
      </c>
      <c r="N5" s="277">
        <v>200</v>
      </c>
      <c r="O5" s="277"/>
      <c r="P5" s="285">
        <v>885</v>
      </c>
      <c r="Q5" s="277">
        <v>450</v>
      </c>
      <c r="R5" s="277">
        <v>2000</v>
      </c>
      <c r="S5" s="277">
        <v>1350</v>
      </c>
      <c r="T5" s="277">
        <v>1800</v>
      </c>
      <c r="U5" s="277">
        <v>1257</v>
      </c>
    </row>
    <row r="6" spans="1:21">
      <c r="A6" s="155">
        <v>45057</v>
      </c>
      <c r="B6" s="284">
        <v>1</v>
      </c>
      <c r="C6" s="277">
        <v>22400</v>
      </c>
      <c r="D6" s="277"/>
      <c r="E6" s="277"/>
      <c r="F6" s="284">
        <v>2118000</v>
      </c>
      <c r="G6" s="277">
        <v>3700000</v>
      </c>
      <c r="H6" s="277">
        <v>370000</v>
      </c>
      <c r="I6" s="277">
        <v>315000</v>
      </c>
      <c r="J6" s="277">
        <v>8200</v>
      </c>
      <c r="K6" s="277">
        <v>200000</v>
      </c>
      <c r="L6" s="277">
        <v>51310000</v>
      </c>
      <c r="M6" s="286">
        <v>1000000000</v>
      </c>
      <c r="N6" s="277">
        <v>200</v>
      </c>
      <c r="O6" s="277"/>
      <c r="P6" s="285">
        <v>885</v>
      </c>
      <c r="Q6" s="277">
        <v>450</v>
      </c>
      <c r="R6" s="277">
        <v>2000</v>
      </c>
      <c r="S6" s="277">
        <v>1350</v>
      </c>
      <c r="T6" s="277">
        <v>1800</v>
      </c>
      <c r="U6" s="277">
        <v>1257</v>
      </c>
    </row>
    <row r="7" spans="1:21">
      <c r="A7" s="155">
        <v>45058</v>
      </c>
      <c r="B7" s="284">
        <v>1</v>
      </c>
      <c r="C7" s="277">
        <v>22400</v>
      </c>
      <c r="D7" s="277"/>
      <c r="E7" s="277"/>
      <c r="F7" s="284">
        <v>2118000</v>
      </c>
      <c r="G7" s="277">
        <v>3700000</v>
      </c>
      <c r="H7" s="277">
        <v>370000</v>
      </c>
      <c r="I7" s="277">
        <v>315000</v>
      </c>
      <c r="J7" s="277">
        <v>8200</v>
      </c>
      <c r="K7" s="277">
        <v>200000</v>
      </c>
      <c r="L7" s="277">
        <v>70710000</v>
      </c>
      <c r="M7" s="286">
        <v>1000000000</v>
      </c>
      <c r="N7" s="277">
        <v>200</v>
      </c>
      <c r="O7" s="277"/>
      <c r="P7" s="285">
        <v>885</v>
      </c>
      <c r="Q7" s="277">
        <v>450</v>
      </c>
      <c r="R7" s="277">
        <v>2000</v>
      </c>
      <c r="S7" s="277">
        <v>1350</v>
      </c>
      <c r="T7" s="277">
        <v>1800</v>
      </c>
      <c r="U7" s="277">
        <v>1257</v>
      </c>
    </row>
    <row r="8" spans="1:21">
      <c r="A8" s="155">
        <v>45061</v>
      </c>
      <c r="B8" s="284">
        <v>1</v>
      </c>
      <c r="C8" s="277">
        <v>22400</v>
      </c>
      <c r="D8" s="277"/>
      <c r="E8" s="277"/>
      <c r="F8" s="284">
        <v>2118000</v>
      </c>
      <c r="G8" s="277">
        <v>3700000</v>
      </c>
      <c r="H8" s="277">
        <v>370000</v>
      </c>
      <c r="I8" s="277">
        <v>315000</v>
      </c>
      <c r="J8" s="277">
        <v>8200</v>
      </c>
      <c r="K8" s="277">
        <v>200000</v>
      </c>
      <c r="L8" s="277">
        <v>51310000</v>
      </c>
      <c r="M8" s="286">
        <v>1000000000</v>
      </c>
      <c r="N8" s="277">
        <v>200</v>
      </c>
      <c r="O8" s="277"/>
      <c r="P8" s="285">
        <v>885</v>
      </c>
      <c r="Q8" s="277">
        <v>450</v>
      </c>
      <c r="R8" s="277">
        <v>2000</v>
      </c>
      <c r="S8" s="277">
        <v>1350</v>
      </c>
      <c r="T8" s="277">
        <v>1800</v>
      </c>
      <c r="U8" s="277">
        <v>1257</v>
      </c>
    </row>
    <row r="9" spans="1:21">
      <c r="A9" s="155">
        <v>45062</v>
      </c>
      <c r="B9" s="284">
        <v>1</v>
      </c>
      <c r="C9" s="277">
        <v>22400</v>
      </c>
      <c r="D9" s="277"/>
      <c r="E9" s="277"/>
      <c r="F9" s="284">
        <v>2118000</v>
      </c>
      <c r="G9" s="277">
        <v>3700000</v>
      </c>
      <c r="H9" s="277">
        <v>370000</v>
      </c>
      <c r="I9" s="277">
        <v>315000</v>
      </c>
      <c r="J9" s="277">
        <v>8200</v>
      </c>
      <c r="K9" s="277">
        <v>200000</v>
      </c>
      <c r="L9" s="277">
        <v>51310000</v>
      </c>
      <c r="M9" s="286">
        <v>1000000000</v>
      </c>
      <c r="N9" s="277">
        <v>200</v>
      </c>
      <c r="O9" s="277"/>
      <c r="P9" s="285">
        <v>885</v>
      </c>
      <c r="Q9" s="277">
        <v>450</v>
      </c>
      <c r="R9" s="277">
        <v>2000</v>
      </c>
      <c r="S9" s="277">
        <v>1350</v>
      </c>
      <c r="T9" s="277">
        <v>1800</v>
      </c>
      <c r="U9" s="277">
        <v>1257</v>
      </c>
    </row>
    <row r="10" spans="1:21">
      <c r="A10" s="155">
        <v>45063</v>
      </c>
      <c r="B10" s="284">
        <v>1</v>
      </c>
      <c r="C10" s="277">
        <v>22400</v>
      </c>
      <c r="D10" s="277"/>
      <c r="E10" s="277"/>
      <c r="F10" s="284">
        <v>2118000</v>
      </c>
      <c r="G10" s="277">
        <v>3700000</v>
      </c>
      <c r="H10" s="277">
        <v>370000</v>
      </c>
      <c r="I10" s="277">
        <v>315000</v>
      </c>
      <c r="J10" s="277">
        <v>8200</v>
      </c>
      <c r="K10" s="277">
        <v>200000</v>
      </c>
      <c r="L10" s="277">
        <v>51310000</v>
      </c>
      <c r="M10" s="286">
        <v>1000000000</v>
      </c>
      <c r="N10" s="277">
        <v>200</v>
      </c>
      <c r="O10" s="277"/>
      <c r="P10" s="285">
        <v>885</v>
      </c>
      <c r="Q10" s="277">
        <v>450</v>
      </c>
      <c r="R10" s="277">
        <v>2000</v>
      </c>
      <c r="S10" s="277">
        <v>1350</v>
      </c>
      <c r="T10" s="277">
        <v>1800</v>
      </c>
      <c r="U10" s="277">
        <v>1257</v>
      </c>
    </row>
    <row r="11" spans="1:21">
      <c r="A11" s="155">
        <v>45064</v>
      </c>
      <c r="B11" s="284">
        <v>1</v>
      </c>
      <c r="C11" s="277">
        <v>22400</v>
      </c>
      <c r="D11" s="277"/>
      <c r="E11" s="277"/>
      <c r="F11" s="284">
        <v>2118000</v>
      </c>
      <c r="G11" s="277">
        <v>3700000</v>
      </c>
      <c r="H11" s="277">
        <v>370000</v>
      </c>
      <c r="I11" s="277">
        <v>315000</v>
      </c>
      <c r="J11" s="277">
        <v>8200</v>
      </c>
      <c r="K11" s="277">
        <v>200000</v>
      </c>
      <c r="L11" s="277">
        <v>51310000</v>
      </c>
      <c r="M11" s="286">
        <v>1000000000</v>
      </c>
      <c r="N11" s="277">
        <v>200</v>
      </c>
      <c r="O11" s="277"/>
      <c r="P11" s="285">
        <v>885</v>
      </c>
      <c r="Q11" s="277">
        <v>450</v>
      </c>
      <c r="R11" s="277">
        <v>2000</v>
      </c>
      <c r="S11" s="277">
        <v>1350</v>
      </c>
      <c r="T11" s="277">
        <v>1800</v>
      </c>
      <c r="U11" s="277">
        <v>1257</v>
      </c>
    </row>
    <row r="12" spans="1:21">
      <c r="A12" s="155">
        <v>45065</v>
      </c>
      <c r="B12" s="284">
        <v>1</v>
      </c>
      <c r="C12" s="277">
        <v>22400</v>
      </c>
      <c r="D12" s="277"/>
      <c r="E12" s="277"/>
      <c r="F12" s="284">
        <v>2118000</v>
      </c>
      <c r="G12" s="277">
        <v>3700000</v>
      </c>
      <c r="H12" s="277">
        <v>370000</v>
      </c>
      <c r="I12" s="277">
        <v>315000</v>
      </c>
      <c r="J12" s="277">
        <v>8200</v>
      </c>
      <c r="K12" s="277">
        <v>200000</v>
      </c>
      <c r="L12" s="277">
        <v>51310000</v>
      </c>
      <c r="M12" s="286">
        <v>1000000000</v>
      </c>
      <c r="N12" s="277">
        <v>200</v>
      </c>
      <c r="O12" s="277"/>
      <c r="P12" s="285">
        <v>885</v>
      </c>
      <c r="Q12" s="277">
        <v>450</v>
      </c>
      <c r="R12" s="277">
        <v>2000</v>
      </c>
      <c r="S12" s="277">
        <v>1350</v>
      </c>
      <c r="T12" s="277">
        <v>1800</v>
      </c>
      <c r="U12" s="277">
        <v>1257</v>
      </c>
    </row>
    <row r="13" spans="1:21">
      <c r="A13" s="155">
        <v>45068</v>
      </c>
      <c r="B13" s="284">
        <v>1</v>
      </c>
      <c r="C13" s="277">
        <v>22400</v>
      </c>
      <c r="D13" s="277"/>
      <c r="E13" s="277"/>
      <c r="F13" s="284">
        <v>2118000</v>
      </c>
      <c r="G13" s="277">
        <v>3700000</v>
      </c>
      <c r="H13" s="277">
        <v>370000</v>
      </c>
      <c r="I13" s="277">
        <v>315000</v>
      </c>
      <c r="J13" s="277">
        <v>8200</v>
      </c>
      <c r="K13" s="277">
        <v>200000</v>
      </c>
      <c r="L13" s="277">
        <v>51310000</v>
      </c>
      <c r="M13" s="286">
        <v>1000000000</v>
      </c>
      <c r="N13" s="277">
        <v>200</v>
      </c>
      <c r="O13" s="277"/>
      <c r="P13" s="285">
        <v>885</v>
      </c>
      <c r="Q13" s="277">
        <v>450</v>
      </c>
      <c r="R13" s="277">
        <v>2000</v>
      </c>
      <c r="S13" s="277">
        <v>1350</v>
      </c>
      <c r="T13" s="277">
        <v>1800</v>
      </c>
      <c r="U13" s="277">
        <v>1257</v>
      </c>
    </row>
    <row r="14" spans="1:21">
      <c r="A14" s="155">
        <v>45069</v>
      </c>
      <c r="B14" s="284">
        <v>1</v>
      </c>
      <c r="C14" s="277">
        <v>22400</v>
      </c>
      <c r="D14" s="277"/>
      <c r="E14" s="277"/>
      <c r="F14" s="284">
        <v>2118000</v>
      </c>
      <c r="G14" s="277">
        <v>3700000</v>
      </c>
      <c r="H14" s="277">
        <v>370000</v>
      </c>
      <c r="I14" s="277">
        <v>315000</v>
      </c>
      <c r="J14" s="277">
        <v>8200</v>
      </c>
      <c r="K14" s="277">
        <v>200000</v>
      </c>
      <c r="L14" s="277">
        <v>51310000</v>
      </c>
      <c r="M14" s="286">
        <v>1000000000</v>
      </c>
      <c r="N14" s="277">
        <v>200</v>
      </c>
      <c r="O14" s="277"/>
      <c r="P14" s="285">
        <v>885</v>
      </c>
      <c r="Q14" s="277">
        <v>450</v>
      </c>
      <c r="R14" s="277">
        <v>2000</v>
      </c>
      <c r="S14" s="277">
        <v>1350</v>
      </c>
      <c r="T14" s="277">
        <v>1800</v>
      </c>
      <c r="U14" s="277">
        <v>1257</v>
      </c>
    </row>
    <row r="15" spans="1:21">
      <c r="A15" s="155">
        <v>45070</v>
      </c>
      <c r="B15" s="284">
        <v>1</v>
      </c>
      <c r="C15" s="277">
        <v>22400</v>
      </c>
      <c r="D15" s="277"/>
      <c r="E15" s="277"/>
      <c r="F15" s="284">
        <v>2118000</v>
      </c>
      <c r="G15" s="277">
        <v>3700000</v>
      </c>
      <c r="H15" s="277">
        <v>370000</v>
      </c>
      <c r="I15" s="277">
        <v>315000</v>
      </c>
      <c r="J15" s="277">
        <v>8200</v>
      </c>
      <c r="K15" s="277">
        <v>200000</v>
      </c>
      <c r="L15" s="277">
        <v>51310000</v>
      </c>
      <c r="M15" s="286">
        <v>1000000000</v>
      </c>
      <c r="N15" s="277">
        <v>200</v>
      </c>
      <c r="O15" s="277"/>
      <c r="P15" s="285">
        <v>885</v>
      </c>
      <c r="Q15" s="277">
        <v>450</v>
      </c>
      <c r="R15" s="277">
        <v>2000</v>
      </c>
      <c r="S15" s="277">
        <v>1350</v>
      </c>
      <c r="T15" s="277">
        <v>1800</v>
      </c>
      <c r="U15" s="277">
        <v>1257</v>
      </c>
    </row>
    <row r="16" spans="1:21">
      <c r="A16" s="155">
        <v>45071</v>
      </c>
      <c r="B16" s="284">
        <v>1</v>
      </c>
      <c r="C16" s="277">
        <v>22400</v>
      </c>
      <c r="D16" s="277"/>
      <c r="E16" s="277"/>
      <c r="F16" s="284">
        <v>2118000</v>
      </c>
      <c r="G16" s="277">
        <v>3700000</v>
      </c>
      <c r="H16" s="277">
        <v>370000</v>
      </c>
      <c r="I16" s="277">
        <v>315000</v>
      </c>
      <c r="J16" s="277">
        <v>8200</v>
      </c>
      <c r="K16" s="277">
        <v>200000</v>
      </c>
      <c r="L16" s="277">
        <v>51310000</v>
      </c>
      <c r="M16" s="286">
        <v>1000000000</v>
      </c>
      <c r="N16" s="277">
        <v>200</v>
      </c>
      <c r="O16" s="277"/>
      <c r="P16" s="285">
        <v>885</v>
      </c>
      <c r="Q16" s="277">
        <v>450</v>
      </c>
      <c r="R16" s="277">
        <v>2000</v>
      </c>
      <c r="S16" s="277">
        <v>1350</v>
      </c>
      <c r="T16" s="277">
        <v>1800</v>
      </c>
      <c r="U16" s="277">
        <v>1257</v>
      </c>
    </row>
    <row r="17" spans="1:21">
      <c r="A17" s="155">
        <v>45072</v>
      </c>
      <c r="B17" s="284">
        <v>1</v>
      </c>
      <c r="C17" s="277">
        <v>22400</v>
      </c>
      <c r="D17" s="277"/>
      <c r="E17" s="277"/>
      <c r="F17" s="284">
        <v>2118000</v>
      </c>
      <c r="G17" s="277">
        <v>3700000</v>
      </c>
      <c r="H17" s="277">
        <v>370000</v>
      </c>
      <c r="I17" s="277">
        <v>315000</v>
      </c>
      <c r="J17" s="277">
        <v>8200</v>
      </c>
      <c r="K17" s="277">
        <v>200000</v>
      </c>
      <c r="L17" s="277">
        <v>51310000</v>
      </c>
      <c r="M17" s="286">
        <v>1000000000</v>
      </c>
      <c r="N17" s="277">
        <v>200</v>
      </c>
      <c r="O17" s="277"/>
      <c r="P17" s="285">
        <v>885</v>
      </c>
      <c r="Q17" s="277">
        <v>450</v>
      </c>
      <c r="R17" s="277">
        <v>2000</v>
      </c>
      <c r="S17" s="277">
        <v>1350</v>
      </c>
      <c r="T17" s="277">
        <v>1800</v>
      </c>
      <c r="U17" s="277">
        <v>1257</v>
      </c>
    </row>
    <row r="18" spans="1:21">
      <c r="A18" s="155">
        <v>45075</v>
      </c>
      <c r="B18" s="284">
        <v>1</v>
      </c>
      <c r="C18" s="277">
        <v>22400</v>
      </c>
      <c r="D18" s="277"/>
      <c r="E18" s="277"/>
      <c r="F18" s="284">
        <v>2118000</v>
      </c>
      <c r="G18" s="277">
        <v>3700000</v>
      </c>
      <c r="H18" s="277">
        <v>370000</v>
      </c>
      <c r="I18" s="277">
        <v>315000</v>
      </c>
      <c r="J18" s="277">
        <v>8200</v>
      </c>
      <c r="K18" s="277">
        <v>200000</v>
      </c>
      <c r="L18" s="277">
        <v>51310000</v>
      </c>
      <c r="M18" s="286">
        <v>1000000000</v>
      </c>
      <c r="N18" s="277">
        <v>200</v>
      </c>
      <c r="O18" s="277"/>
      <c r="P18" s="285">
        <v>885</v>
      </c>
      <c r="Q18" s="277">
        <v>450</v>
      </c>
      <c r="R18" s="277">
        <v>2000</v>
      </c>
      <c r="S18" s="277">
        <v>1350</v>
      </c>
      <c r="T18" s="277">
        <v>1800</v>
      </c>
      <c r="U18" s="277">
        <v>1257</v>
      </c>
    </row>
    <row r="19" spans="1:21">
      <c r="A19" s="155">
        <v>45076</v>
      </c>
      <c r="B19" s="284">
        <v>1</v>
      </c>
      <c r="C19" s="277">
        <v>22400</v>
      </c>
      <c r="D19" s="277"/>
      <c r="E19" s="277"/>
      <c r="F19" s="284">
        <v>2118000</v>
      </c>
      <c r="G19" s="277">
        <v>3700000</v>
      </c>
      <c r="H19" s="277">
        <v>370000</v>
      </c>
      <c r="I19" s="277">
        <v>315000</v>
      </c>
      <c r="J19" s="277">
        <v>8200</v>
      </c>
      <c r="K19" s="277">
        <v>200000</v>
      </c>
      <c r="L19" s="277">
        <v>51310000</v>
      </c>
      <c r="M19" s="286">
        <v>1000000000</v>
      </c>
      <c r="N19" s="277">
        <v>200</v>
      </c>
      <c r="O19" s="277"/>
      <c r="P19" s="285">
        <v>885</v>
      </c>
      <c r="Q19" s="277">
        <v>450</v>
      </c>
      <c r="R19" s="277">
        <v>2000</v>
      </c>
      <c r="S19" s="277">
        <v>1350</v>
      </c>
      <c r="T19" s="277">
        <v>1800</v>
      </c>
      <c r="U19" s="277">
        <v>1257</v>
      </c>
    </row>
    <row r="20" spans="1:21">
      <c r="A20" s="155">
        <v>45077</v>
      </c>
      <c r="B20" s="284">
        <v>1</v>
      </c>
      <c r="C20" s="277">
        <v>22400</v>
      </c>
      <c r="D20" s="277"/>
      <c r="E20" s="277"/>
      <c r="F20" s="284">
        <v>2118000</v>
      </c>
      <c r="G20" s="277">
        <v>3700000</v>
      </c>
      <c r="H20" s="277">
        <v>370000</v>
      </c>
      <c r="I20" s="277">
        <v>315000</v>
      </c>
      <c r="J20" s="277">
        <v>8200</v>
      </c>
      <c r="K20" s="277">
        <v>200000</v>
      </c>
      <c r="L20" s="277">
        <v>51310000</v>
      </c>
      <c r="M20" s="286">
        <v>1000000000</v>
      </c>
      <c r="N20" s="277">
        <v>200</v>
      </c>
      <c r="O20" s="277"/>
      <c r="P20" s="285">
        <v>885</v>
      </c>
      <c r="Q20" s="277">
        <v>450</v>
      </c>
      <c r="R20" s="277">
        <v>2000</v>
      </c>
      <c r="S20" s="277">
        <v>1350</v>
      </c>
      <c r="T20" s="277">
        <v>1800</v>
      </c>
      <c r="U20" s="277">
        <v>1257</v>
      </c>
    </row>
    <row r="21" spans="1:21">
      <c r="A21" s="155">
        <v>45078</v>
      </c>
      <c r="B21" s="284">
        <v>1</v>
      </c>
      <c r="C21" s="277">
        <v>22400</v>
      </c>
      <c r="D21" s="277"/>
      <c r="E21" s="277"/>
      <c r="F21" s="284">
        <v>2118000</v>
      </c>
      <c r="G21" s="277">
        <v>3700000</v>
      </c>
      <c r="H21" s="277">
        <v>370000</v>
      </c>
      <c r="I21" s="277">
        <v>315000</v>
      </c>
      <c r="J21" s="277">
        <v>8200</v>
      </c>
      <c r="K21" s="277">
        <v>200000</v>
      </c>
      <c r="L21" s="277">
        <v>51310000</v>
      </c>
      <c r="M21" s="286">
        <v>1000000000</v>
      </c>
      <c r="N21" s="277">
        <v>200</v>
      </c>
      <c r="O21" s="277"/>
      <c r="P21" s="285">
        <v>885</v>
      </c>
      <c r="Q21" s="277">
        <v>450</v>
      </c>
      <c r="R21" s="277">
        <v>2000</v>
      </c>
      <c r="S21" s="277">
        <v>1350</v>
      </c>
      <c r="T21" s="277">
        <v>1800</v>
      </c>
      <c r="U21" s="277">
        <v>1257</v>
      </c>
    </row>
    <row r="22" spans="1:21">
      <c r="A22" s="155">
        <v>45079</v>
      </c>
      <c r="B22" s="284">
        <v>1</v>
      </c>
      <c r="C22" s="277">
        <v>22400</v>
      </c>
      <c r="D22" s="277"/>
      <c r="E22" s="277"/>
      <c r="F22" s="284">
        <v>2118000</v>
      </c>
      <c r="G22" s="277">
        <v>3700000</v>
      </c>
      <c r="H22" s="277">
        <v>370000</v>
      </c>
      <c r="I22" s="277">
        <v>315000</v>
      </c>
      <c r="J22" s="277">
        <v>8200</v>
      </c>
      <c r="K22" s="277">
        <v>200000</v>
      </c>
      <c r="L22" s="277">
        <v>51310000</v>
      </c>
      <c r="M22" s="286">
        <v>1000000000</v>
      </c>
      <c r="N22" s="277">
        <v>200</v>
      </c>
      <c r="O22" s="277"/>
      <c r="P22" s="285">
        <v>885</v>
      </c>
      <c r="Q22" s="277">
        <v>450</v>
      </c>
      <c r="R22" s="277">
        <v>2000</v>
      </c>
      <c r="S22" s="277">
        <v>1350</v>
      </c>
      <c r="T22" s="277">
        <v>1800</v>
      </c>
      <c r="U22" s="277">
        <v>1257</v>
      </c>
    </row>
    <row r="23" spans="1:21">
      <c r="A23" s="155">
        <v>45082</v>
      </c>
      <c r="B23" s="284">
        <v>1</v>
      </c>
      <c r="C23" s="277">
        <v>22400</v>
      </c>
      <c r="D23" s="277"/>
      <c r="E23" s="277"/>
      <c r="F23" s="284">
        <v>2118000</v>
      </c>
      <c r="G23" s="277">
        <v>3700000</v>
      </c>
      <c r="H23" s="277">
        <v>370000</v>
      </c>
      <c r="I23" s="277">
        <v>315000</v>
      </c>
      <c r="J23" s="277">
        <v>8200</v>
      </c>
      <c r="K23" s="277">
        <v>200000</v>
      </c>
      <c r="L23" s="277">
        <v>51310000</v>
      </c>
      <c r="M23" s="286">
        <v>1000000000</v>
      </c>
      <c r="N23" s="277">
        <v>200</v>
      </c>
      <c r="O23" s="277"/>
      <c r="P23" s="285">
        <v>885</v>
      </c>
      <c r="Q23" s="277">
        <v>450</v>
      </c>
      <c r="R23" s="277">
        <v>2000</v>
      </c>
      <c r="S23" s="277">
        <v>1350</v>
      </c>
      <c r="T23" s="277">
        <v>1800</v>
      </c>
      <c r="U23" s="277">
        <v>1257</v>
      </c>
    </row>
    <row r="24" spans="1:21">
      <c r="A24" s="155">
        <v>45083</v>
      </c>
      <c r="B24" s="284">
        <v>1</v>
      </c>
      <c r="C24" s="277">
        <v>22400</v>
      </c>
      <c r="D24" s="277"/>
      <c r="E24" s="277"/>
      <c r="F24" s="284">
        <v>2118000</v>
      </c>
      <c r="G24" s="277">
        <v>3700000</v>
      </c>
      <c r="H24" s="277">
        <v>370000</v>
      </c>
      <c r="I24" s="277">
        <v>315000</v>
      </c>
      <c r="J24" s="277">
        <v>8200</v>
      </c>
      <c r="K24" s="277">
        <v>200000</v>
      </c>
      <c r="L24" s="277">
        <v>51310000</v>
      </c>
      <c r="M24" s="286">
        <v>1000000000</v>
      </c>
      <c r="N24" s="277">
        <v>200</v>
      </c>
      <c r="O24" s="277"/>
      <c r="P24" s="285">
        <v>885</v>
      </c>
      <c r="Q24" s="277">
        <v>450</v>
      </c>
      <c r="R24" s="277">
        <v>2000</v>
      </c>
      <c r="S24" s="277">
        <v>1350</v>
      </c>
      <c r="T24" s="277">
        <v>1800</v>
      </c>
      <c r="U24" s="277">
        <v>1257</v>
      </c>
    </row>
    <row r="25" spans="1:21">
      <c r="A25" s="155">
        <v>45084</v>
      </c>
      <c r="B25" s="284">
        <v>1</v>
      </c>
      <c r="C25" s="277">
        <v>22400</v>
      </c>
      <c r="D25" s="277"/>
      <c r="E25" s="277"/>
      <c r="F25" s="284">
        <v>2118000</v>
      </c>
      <c r="G25" s="277">
        <v>3700000</v>
      </c>
      <c r="H25" s="277">
        <v>370000</v>
      </c>
      <c r="I25" s="277">
        <v>315000</v>
      </c>
      <c r="J25" s="277">
        <v>8200</v>
      </c>
      <c r="K25" s="277">
        <v>200000</v>
      </c>
      <c r="L25" s="277">
        <v>51310000</v>
      </c>
      <c r="M25" s="286">
        <v>1000000000</v>
      </c>
      <c r="N25" s="277">
        <v>200</v>
      </c>
      <c r="O25" s="277"/>
      <c r="P25" s="285">
        <v>885</v>
      </c>
      <c r="Q25" s="277">
        <v>450</v>
      </c>
      <c r="R25" s="277">
        <v>2000</v>
      </c>
      <c r="S25" s="277">
        <v>1350</v>
      </c>
      <c r="T25" s="277">
        <v>1800</v>
      </c>
      <c r="U25" s="277">
        <v>1257</v>
      </c>
    </row>
    <row r="26" spans="1:21">
      <c r="A26" s="155">
        <v>45085</v>
      </c>
      <c r="B26" s="284">
        <v>1</v>
      </c>
      <c r="C26" s="277">
        <v>22400</v>
      </c>
      <c r="D26" s="277"/>
      <c r="E26" s="277"/>
      <c r="F26" s="284">
        <v>2118000</v>
      </c>
      <c r="G26" s="277">
        <v>3700000</v>
      </c>
      <c r="H26" s="277">
        <v>370000</v>
      </c>
      <c r="I26" s="277">
        <v>315000</v>
      </c>
      <c r="J26" s="277">
        <v>8200</v>
      </c>
      <c r="K26" s="277">
        <v>200000</v>
      </c>
      <c r="L26" s="277">
        <v>51310000</v>
      </c>
      <c r="M26" s="286">
        <v>1000000000</v>
      </c>
      <c r="N26" s="277">
        <v>200</v>
      </c>
      <c r="O26" s="277"/>
      <c r="P26" s="285">
        <v>885</v>
      </c>
      <c r="Q26" s="277">
        <v>450</v>
      </c>
      <c r="R26" s="277">
        <v>2000</v>
      </c>
      <c r="S26" s="277">
        <v>1350</v>
      </c>
      <c r="T26" s="277">
        <v>1800</v>
      </c>
      <c r="U26" s="277">
        <v>1257</v>
      </c>
    </row>
    <row r="27" spans="1:21">
      <c r="A27" s="155">
        <v>45086</v>
      </c>
      <c r="B27" s="284">
        <v>1</v>
      </c>
      <c r="C27" s="277">
        <v>22400</v>
      </c>
      <c r="D27" s="277"/>
      <c r="E27" s="277"/>
      <c r="F27" s="284">
        <v>2118000</v>
      </c>
      <c r="G27" s="277">
        <v>3700000</v>
      </c>
      <c r="H27" s="277">
        <v>370000</v>
      </c>
      <c r="I27" s="277">
        <v>315000</v>
      </c>
      <c r="J27" s="277">
        <v>8200</v>
      </c>
      <c r="K27" s="277">
        <v>200000</v>
      </c>
      <c r="L27" s="277">
        <v>51310000</v>
      </c>
      <c r="M27" s="286">
        <v>1000000000</v>
      </c>
      <c r="N27" s="277">
        <v>200</v>
      </c>
      <c r="O27" s="277"/>
      <c r="P27" s="285">
        <v>885</v>
      </c>
      <c r="Q27" s="277">
        <v>450</v>
      </c>
      <c r="R27" s="277">
        <v>2000</v>
      </c>
      <c r="S27" s="277">
        <v>1350</v>
      </c>
      <c r="T27" s="277">
        <v>1800</v>
      </c>
      <c r="U27" s="277">
        <v>1257</v>
      </c>
    </row>
    <row r="28" spans="1:21">
      <c r="A28" s="155">
        <v>45089</v>
      </c>
      <c r="B28" s="284">
        <v>1</v>
      </c>
      <c r="C28" s="277">
        <v>22400</v>
      </c>
      <c r="D28" s="277"/>
      <c r="E28" s="277"/>
      <c r="F28" s="284">
        <v>2118000</v>
      </c>
      <c r="G28" s="277">
        <v>3700000</v>
      </c>
      <c r="H28" s="277">
        <v>370000</v>
      </c>
      <c r="I28" s="277">
        <v>315000</v>
      </c>
      <c r="J28" s="277">
        <v>8200</v>
      </c>
      <c r="K28" s="277">
        <v>200000</v>
      </c>
      <c r="L28" s="277">
        <v>51310000</v>
      </c>
      <c r="M28" s="286">
        <v>1000000000</v>
      </c>
      <c r="N28" s="277">
        <v>200</v>
      </c>
      <c r="O28" s="277"/>
      <c r="P28" s="285">
        <v>885</v>
      </c>
      <c r="Q28" s="277">
        <v>450</v>
      </c>
      <c r="R28" s="277">
        <v>2000</v>
      </c>
      <c r="S28" s="277">
        <v>1350</v>
      </c>
      <c r="T28" s="277">
        <v>1800</v>
      </c>
      <c r="U28" s="277">
        <v>1257</v>
      </c>
    </row>
    <row r="29" spans="1:21">
      <c r="A29" s="155">
        <v>45090</v>
      </c>
      <c r="B29" s="284">
        <v>1</v>
      </c>
      <c r="C29" s="277">
        <v>22400</v>
      </c>
      <c r="D29" s="277"/>
      <c r="E29" s="277"/>
      <c r="F29" s="284">
        <v>2118000</v>
      </c>
      <c r="G29" s="277">
        <v>3700000</v>
      </c>
      <c r="H29" s="277">
        <v>370000</v>
      </c>
      <c r="I29" s="277">
        <v>315000</v>
      </c>
      <c r="J29" s="277">
        <v>8200</v>
      </c>
      <c r="K29" s="277">
        <v>200000</v>
      </c>
      <c r="L29" s="277">
        <v>51310000</v>
      </c>
      <c r="M29" s="286">
        <v>1000000000</v>
      </c>
      <c r="N29" s="277">
        <v>200</v>
      </c>
      <c r="O29" s="277"/>
      <c r="P29" s="285">
        <v>885</v>
      </c>
      <c r="Q29" s="277">
        <v>450</v>
      </c>
      <c r="R29" s="277">
        <v>2000</v>
      </c>
      <c r="S29" s="277">
        <v>1350</v>
      </c>
      <c r="T29" s="277">
        <v>1800</v>
      </c>
      <c r="U29" s="277">
        <v>1257</v>
      </c>
    </row>
    <row r="30" spans="1:21">
      <c r="A30" s="155">
        <v>45091</v>
      </c>
      <c r="B30" s="284">
        <v>1</v>
      </c>
      <c r="C30" s="277">
        <v>22400</v>
      </c>
      <c r="D30" s="277"/>
      <c r="E30" s="277"/>
      <c r="F30" s="284">
        <v>2118000</v>
      </c>
      <c r="G30" s="277">
        <v>3700000</v>
      </c>
      <c r="H30" s="277">
        <v>370000</v>
      </c>
      <c r="I30" s="277">
        <v>315000</v>
      </c>
      <c r="J30" s="277">
        <v>8200</v>
      </c>
      <c r="K30" s="277">
        <v>200000</v>
      </c>
      <c r="L30" s="277">
        <v>51310000</v>
      </c>
      <c r="M30" s="286">
        <v>1000000000</v>
      </c>
      <c r="N30" s="277">
        <v>200</v>
      </c>
      <c r="O30" s="277"/>
      <c r="P30" s="285">
        <v>885</v>
      </c>
      <c r="Q30" s="277">
        <v>450</v>
      </c>
      <c r="R30" s="277">
        <v>2000</v>
      </c>
      <c r="S30" s="277">
        <v>1350</v>
      </c>
      <c r="T30" s="277">
        <v>1800</v>
      </c>
      <c r="U30" s="277">
        <v>1257</v>
      </c>
    </row>
    <row r="31" spans="1:21">
      <c r="A31" s="155">
        <v>45092</v>
      </c>
      <c r="B31" s="284">
        <v>1</v>
      </c>
      <c r="C31" s="277">
        <v>22400</v>
      </c>
      <c r="D31" s="277"/>
      <c r="E31" s="277"/>
      <c r="F31" s="284">
        <v>2118000</v>
      </c>
      <c r="G31" s="277">
        <v>3700000</v>
      </c>
      <c r="H31" s="277">
        <v>370000</v>
      </c>
      <c r="I31" s="277">
        <v>315000</v>
      </c>
      <c r="J31" s="277">
        <v>8200</v>
      </c>
      <c r="K31" s="277">
        <v>200000</v>
      </c>
      <c r="L31" s="277">
        <v>51310000</v>
      </c>
      <c r="M31" s="286">
        <v>1000000000</v>
      </c>
      <c r="N31" s="277">
        <v>200</v>
      </c>
      <c r="O31" s="277"/>
      <c r="P31" s="285">
        <v>885</v>
      </c>
      <c r="Q31" s="277">
        <v>450</v>
      </c>
      <c r="R31" s="277">
        <v>2000</v>
      </c>
      <c r="S31" s="277">
        <v>1350</v>
      </c>
      <c r="T31" s="277">
        <v>1800</v>
      </c>
      <c r="U31" s="277">
        <v>1257</v>
      </c>
    </row>
    <row r="32" spans="1:21">
      <c r="A32" s="155">
        <v>45093</v>
      </c>
      <c r="B32" s="284">
        <v>1</v>
      </c>
      <c r="C32" s="277">
        <v>22400</v>
      </c>
      <c r="D32" s="277"/>
      <c r="E32" s="277"/>
      <c r="F32" s="284">
        <v>2118000</v>
      </c>
      <c r="G32" s="277">
        <v>3700000</v>
      </c>
      <c r="H32" s="277">
        <v>370000</v>
      </c>
      <c r="I32" s="277">
        <v>315000</v>
      </c>
      <c r="J32" s="277">
        <v>8200</v>
      </c>
      <c r="K32" s="277">
        <v>200000</v>
      </c>
      <c r="L32" s="277">
        <v>51310000</v>
      </c>
      <c r="M32" s="286">
        <v>1000000000</v>
      </c>
      <c r="N32" s="277">
        <v>200</v>
      </c>
      <c r="O32" s="277"/>
      <c r="P32" s="285">
        <v>885</v>
      </c>
      <c r="Q32" s="277">
        <v>450</v>
      </c>
      <c r="R32" s="277">
        <v>2000</v>
      </c>
      <c r="S32" s="277">
        <v>1350</v>
      </c>
      <c r="T32" s="277">
        <v>1800</v>
      </c>
      <c r="U32" s="277">
        <v>1257</v>
      </c>
    </row>
    <row r="33" spans="1:21">
      <c r="A33" s="155">
        <v>45096</v>
      </c>
      <c r="B33" s="284">
        <v>1</v>
      </c>
      <c r="C33" s="277">
        <v>22400</v>
      </c>
      <c r="D33" s="277"/>
      <c r="E33" s="277"/>
      <c r="F33" s="284">
        <v>2118000</v>
      </c>
      <c r="G33" s="277">
        <v>3700000</v>
      </c>
      <c r="H33" s="277">
        <v>370000</v>
      </c>
      <c r="I33" s="277">
        <v>315000</v>
      </c>
      <c r="J33" s="277">
        <v>8200</v>
      </c>
      <c r="K33" s="277">
        <v>200000</v>
      </c>
      <c r="L33" s="277">
        <v>51310000</v>
      </c>
      <c r="M33" s="286">
        <v>1000000000</v>
      </c>
      <c r="N33" s="277">
        <v>200</v>
      </c>
      <c r="O33" s="277"/>
      <c r="P33" s="285">
        <v>885</v>
      </c>
      <c r="Q33" s="277">
        <v>450</v>
      </c>
      <c r="R33" s="277">
        <v>2000</v>
      </c>
      <c r="S33" s="277">
        <v>1350</v>
      </c>
      <c r="T33" s="277">
        <v>1800</v>
      </c>
      <c r="U33" s="277">
        <v>1257</v>
      </c>
    </row>
    <row r="34" spans="1:21">
      <c r="A34" s="155">
        <v>45097</v>
      </c>
      <c r="B34" s="284">
        <v>1</v>
      </c>
      <c r="C34" s="277">
        <v>22400</v>
      </c>
      <c r="D34" s="277"/>
      <c r="E34" s="277"/>
      <c r="F34" s="284">
        <v>2118000</v>
      </c>
      <c r="G34" s="277">
        <v>3700000</v>
      </c>
      <c r="H34" s="277">
        <v>370000</v>
      </c>
      <c r="I34" s="277">
        <v>315000</v>
      </c>
      <c r="J34" s="277">
        <v>8200</v>
      </c>
      <c r="K34" s="277">
        <v>200000</v>
      </c>
      <c r="L34" s="277">
        <v>51310000</v>
      </c>
      <c r="M34" s="286">
        <v>1000000000</v>
      </c>
      <c r="N34" s="277">
        <v>200</v>
      </c>
      <c r="O34" s="277"/>
      <c r="P34" s="285">
        <v>885</v>
      </c>
      <c r="Q34" s="277">
        <v>450</v>
      </c>
      <c r="R34" s="277">
        <v>2000</v>
      </c>
      <c r="S34" s="277">
        <v>1350</v>
      </c>
      <c r="T34" s="277">
        <v>1800</v>
      </c>
      <c r="U34" s="277">
        <v>1257</v>
      </c>
    </row>
    <row r="35" spans="1:21">
      <c r="A35" s="155">
        <v>45098</v>
      </c>
      <c r="B35" s="284">
        <v>1</v>
      </c>
      <c r="C35" s="277">
        <v>22400</v>
      </c>
      <c r="D35" s="277"/>
      <c r="E35" s="277"/>
      <c r="F35" s="284">
        <v>2118000</v>
      </c>
      <c r="G35" s="277">
        <v>3700000</v>
      </c>
      <c r="H35" s="277">
        <v>370000</v>
      </c>
      <c r="I35" s="277">
        <v>315000</v>
      </c>
      <c r="J35" s="277">
        <v>8200</v>
      </c>
      <c r="K35" s="277">
        <v>200000</v>
      </c>
      <c r="L35" s="277">
        <v>51310000</v>
      </c>
      <c r="M35" s="286">
        <v>1000000000</v>
      </c>
      <c r="N35" s="277">
        <v>200</v>
      </c>
      <c r="O35" s="277"/>
      <c r="P35" s="285">
        <v>885</v>
      </c>
      <c r="Q35" s="277">
        <v>450</v>
      </c>
      <c r="R35" s="277">
        <v>2000</v>
      </c>
      <c r="S35" s="277">
        <v>1350</v>
      </c>
      <c r="T35" s="277">
        <v>1800</v>
      </c>
      <c r="U35" s="277">
        <v>1257</v>
      </c>
    </row>
    <row r="36" spans="1:21">
      <c r="A36" s="155">
        <v>45099</v>
      </c>
      <c r="B36" s="284">
        <v>1</v>
      </c>
      <c r="C36" s="277">
        <v>22400</v>
      </c>
      <c r="D36" s="277"/>
      <c r="E36" s="277"/>
      <c r="F36" s="284">
        <v>2118000</v>
      </c>
      <c r="G36" s="277">
        <v>3700000</v>
      </c>
      <c r="H36" s="277">
        <v>370000</v>
      </c>
      <c r="I36" s="277">
        <v>315000</v>
      </c>
      <c r="J36" s="277">
        <v>8200</v>
      </c>
      <c r="K36" s="277">
        <v>200000</v>
      </c>
      <c r="L36" s="277">
        <v>51310000</v>
      </c>
      <c r="M36" s="286">
        <v>1000000000</v>
      </c>
      <c r="N36" s="277">
        <v>200</v>
      </c>
      <c r="O36" s="277"/>
      <c r="P36" s="285">
        <v>885</v>
      </c>
      <c r="Q36" s="277">
        <v>450</v>
      </c>
      <c r="R36" s="277">
        <v>2000</v>
      </c>
      <c r="S36" s="277">
        <v>1350</v>
      </c>
      <c r="T36" s="277">
        <v>1800</v>
      </c>
      <c r="U36" s="277">
        <v>1257</v>
      </c>
    </row>
    <row r="37" spans="1:21">
      <c r="A37" s="155">
        <v>45100</v>
      </c>
      <c r="B37" s="284">
        <v>1</v>
      </c>
      <c r="C37" s="277">
        <v>22400</v>
      </c>
      <c r="D37" s="277"/>
      <c r="E37" s="277"/>
      <c r="F37" s="284">
        <v>2118000</v>
      </c>
      <c r="G37" s="277">
        <v>3700000</v>
      </c>
      <c r="H37" s="277">
        <v>370000</v>
      </c>
      <c r="I37" s="277">
        <v>315000</v>
      </c>
      <c r="J37" s="277">
        <v>8200</v>
      </c>
      <c r="K37" s="277">
        <v>200000</v>
      </c>
      <c r="L37" s="277">
        <v>51310000</v>
      </c>
      <c r="M37" s="286">
        <v>1000000000</v>
      </c>
      <c r="N37" s="277">
        <v>200</v>
      </c>
      <c r="O37" s="277"/>
      <c r="P37" s="285">
        <v>885</v>
      </c>
      <c r="Q37" s="277">
        <v>450</v>
      </c>
      <c r="R37" s="277">
        <v>2000</v>
      </c>
      <c r="S37" s="277">
        <v>1350</v>
      </c>
      <c r="T37" s="277">
        <v>1800</v>
      </c>
      <c r="U37" s="277">
        <v>1257</v>
      </c>
    </row>
    <row r="38" spans="1:21">
      <c r="A38" s="155">
        <v>45103</v>
      </c>
      <c r="B38" s="284">
        <v>1</v>
      </c>
      <c r="C38" s="277">
        <v>22400</v>
      </c>
      <c r="D38" s="277"/>
      <c r="E38" s="277"/>
      <c r="F38" s="284">
        <v>2118000</v>
      </c>
      <c r="G38" s="277">
        <v>3700000</v>
      </c>
      <c r="H38" s="277">
        <v>370000</v>
      </c>
      <c r="I38" s="277">
        <v>315000</v>
      </c>
      <c r="J38" s="277">
        <v>8200</v>
      </c>
      <c r="K38" s="277">
        <v>200000</v>
      </c>
      <c r="L38" s="277">
        <v>51310000</v>
      </c>
      <c r="M38" s="286">
        <v>1000000000</v>
      </c>
      <c r="N38" s="277">
        <v>200</v>
      </c>
      <c r="O38" s="277"/>
      <c r="P38" s="285">
        <v>885</v>
      </c>
      <c r="Q38" s="277">
        <v>450</v>
      </c>
      <c r="R38" s="277">
        <v>2000</v>
      </c>
      <c r="S38" s="277">
        <v>1350</v>
      </c>
      <c r="T38" s="277">
        <v>1800</v>
      </c>
      <c r="U38" s="277">
        <v>1257</v>
      </c>
    </row>
    <row r="39" spans="1:21">
      <c r="A39" s="155">
        <v>45104</v>
      </c>
      <c r="B39" s="284">
        <v>1</v>
      </c>
      <c r="C39" s="277">
        <v>22400</v>
      </c>
      <c r="D39" s="277"/>
      <c r="E39" s="277"/>
      <c r="F39" s="284">
        <v>2118000</v>
      </c>
      <c r="G39" s="277">
        <v>3700000</v>
      </c>
      <c r="H39" s="277">
        <v>370000</v>
      </c>
      <c r="I39" s="277">
        <v>315000</v>
      </c>
      <c r="J39" s="277">
        <v>8200</v>
      </c>
      <c r="K39" s="277">
        <v>200000</v>
      </c>
      <c r="L39" s="277">
        <v>51310000</v>
      </c>
      <c r="M39" s="286">
        <v>1000000000</v>
      </c>
      <c r="N39" s="277">
        <v>200</v>
      </c>
      <c r="O39" s="277"/>
      <c r="P39" s="285">
        <v>885</v>
      </c>
      <c r="Q39" s="277">
        <v>450</v>
      </c>
      <c r="R39" s="277">
        <v>2000</v>
      </c>
      <c r="S39" s="277">
        <v>1350</v>
      </c>
      <c r="T39" s="277">
        <v>1800</v>
      </c>
      <c r="U39" s="277">
        <v>1257</v>
      </c>
    </row>
    <row r="40" spans="1:21">
      <c r="A40" s="155">
        <v>45105</v>
      </c>
      <c r="B40" s="284">
        <v>1</v>
      </c>
      <c r="C40" s="277">
        <v>22400</v>
      </c>
      <c r="D40" s="277"/>
      <c r="E40" s="277"/>
      <c r="F40" s="284">
        <v>2118000</v>
      </c>
      <c r="G40" s="277">
        <v>3700000</v>
      </c>
      <c r="H40" s="277">
        <v>370000</v>
      </c>
      <c r="I40" s="277">
        <v>315000</v>
      </c>
      <c r="J40" s="277">
        <v>8200</v>
      </c>
      <c r="K40" s="277">
        <v>200000</v>
      </c>
      <c r="L40" s="277">
        <v>51310000</v>
      </c>
      <c r="M40" s="286">
        <v>1000000000</v>
      </c>
      <c r="N40" s="277">
        <v>200</v>
      </c>
      <c r="O40" s="277"/>
      <c r="P40" s="285">
        <v>885</v>
      </c>
      <c r="Q40" s="277">
        <v>450</v>
      </c>
      <c r="R40" s="277">
        <v>2000</v>
      </c>
      <c r="S40" s="277">
        <v>1350</v>
      </c>
      <c r="T40" s="277">
        <v>1800</v>
      </c>
      <c r="U40" s="277">
        <v>1257</v>
      </c>
    </row>
    <row r="41" spans="1:21">
      <c r="A41" s="155">
        <v>45106</v>
      </c>
      <c r="B41" s="284">
        <v>1</v>
      </c>
      <c r="C41" s="277">
        <v>22400</v>
      </c>
      <c r="D41" s="277"/>
      <c r="E41" s="277"/>
      <c r="F41" s="284">
        <v>2118000</v>
      </c>
      <c r="G41" s="277">
        <v>3700000</v>
      </c>
      <c r="H41" s="277">
        <v>370000</v>
      </c>
      <c r="I41" s="277">
        <v>315000</v>
      </c>
      <c r="J41" s="277">
        <v>8200</v>
      </c>
      <c r="K41" s="277">
        <v>200000</v>
      </c>
      <c r="L41" s="277">
        <v>51310000</v>
      </c>
      <c r="M41" s="286">
        <v>1000000000</v>
      </c>
      <c r="N41" s="277">
        <v>200</v>
      </c>
      <c r="O41" s="277"/>
      <c r="P41" s="285">
        <v>885</v>
      </c>
      <c r="Q41" s="277">
        <v>450</v>
      </c>
      <c r="R41" s="277">
        <v>2000</v>
      </c>
      <c r="S41" s="277">
        <v>1350</v>
      </c>
      <c r="T41" s="277">
        <v>1800</v>
      </c>
      <c r="U41" s="277">
        <v>1257</v>
      </c>
    </row>
    <row r="42" spans="1:21">
      <c r="A42" s="155">
        <v>45107</v>
      </c>
      <c r="B42" s="284">
        <v>1</v>
      </c>
      <c r="C42" s="277">
        <v>22400</v>
      </c>
      <c r="D42" s="277"/>
      <c r="E42" s="277"/>
      <c r="F42" s="284">
        <v>2118000</v>
      </c>
      <c r="G42" s="277">
        <v>3700000</v>
      </c>
      <c r="H42" s="277">
        <v>370000</v>
      </c>
      <c r="I42" s="277">
        <v>315000</v>
      </c>
      <c r="J42" s="277">
        <v>8200</v>
      </c>
      <c r="K42" s="277">
        <v>200000</v>
      </c>
      <c r="L42" s="277">
        <v>51310000</v>
      </c>
      <c r="M42" s="286">
        <v>1000000000</v>
      </c>
      <c r="N42" s="277">
        <v>200</v>
      </c>
      <c r="O42" s="277"/>
      <c r="P42" s="285">
        <v>885</v>
      </c>
      <c r="Q42" s="277">
        <v>450</v>
      </c>
      <c r="R42" s="277">
        <v>2000</v>
      </c>
      <c r="S42" s="277">
        <v>1350</v>
      </c>
      <c r="T42" s="277">
        <v>1800</v>
      </c>
      <c r="U42" s="277">
        <v>1257</v>
      </c>
    </row>
    <row r="43" spans="1:21">
      <c r="A43" s="155">
        <v>45110</v>
      </c>
      <c r="B43" s="284">
        <v>1</v>
      </c>
      <c r="C43" s="277">
        <v>22400</v>
      </c>
      <c r="D43" s="277"/>
      <c r="E43" s="277"/>
      <c r="F43" s="284">
        <v>2118000</v>
      </c>
      <c r="G43" s="277">
        <v>3700000</v>
      </c>
      <c r="H43" s="277">
        <v>370000</v>
      </c>
      <c r="I43" s="277">
        <v>315000</v>
      </c>
      <c r="J43" s="277">
        <v>8200</v>
      </c>
      <c r="K43" s="277">
        <v>200000</v>
      </c>
      <c r="L43" s="277">
        <v>51310000</v>
      </c>
      <c r="M43" s="286">
        <v>1000000000</v>
      </c>
      <c r="N43" s="277">
        <v>200</v>
      </c>
      <c r="O43" s="277"/>
      <c r="P43" s="285">
        <v>885</v>
      </c>
      <c r="Q43" s="277">
        <v>450</v>
      </c>
      <c r="R43" s="277">
        <v>2000</v>
      </c>
      <c r="S43" s="277">
        <v>1350</v>
      </c>
      <c r="T43" s="277">
        <v>1800</v>
      </c>
      <c r="U43" s="277">
        <v>1257</v>
      </c>
    </row>
    <row r="44" spans="1:21">
      <c r="A44" s="155">
        <v>45111</v>
      </c>
      <c r="B44" s="284">
        <v>1</v>
      </c>
      <c r="C44" s="277">
        <v>22400</v>
      </c>
      <c r="D44" s="277"/>
      <c r="E44" s="277"/>
      <c r="F44" s="284">
        <v>2118000</v>
      </c>
      <c r="G44" s="277">
        <v>3700000</v>
      </c>
      <c r="H44" s="277">
        <v>370000</v>
      </c>
      <c r="I44" s="277">
        <v>315000</v>
      </c>
      <c r="J44" s="277">
        <v>8200</v>
      </c>
      <c r="K44" s="277">
        <v>200000</v>
      </c>
      <c r="L44" s="277">
        <v>51310000</v>
      </c>
      <c r="M44" s="286">
        <v>1000000000</v>
      </c>
      <c r="N44" s="277">
        <v>200</v>
      </c>
      <c r="O44" s="277"/>
      <c r="P44" s="285">
        <v>885</v>
      </c>
      <c r="Q44" s="277">
        <v>450</v>
      </c>
      <c r="R44" s="277">
        <v>2000</v>
      </c>
      <c r="S44" s="277">
        <v>1350</v>
      </c>
      <c r="T44" s="277">
        <v>1800</v>
      </c>
      <c r="U44" s="277">
        <v>1257</v>
      </c>
    </row>
    <row r="45" spans="1:21">
      <c r="A45" s="155">
        <v>45112</v>
      </c>
      <c r="B45" s="284">
        <v>1</v>
      </c>
      <c r="C45" s="277">
        <v>22400</v>
      </c>
      <c r="D45" s="277"/>
      <c r="E45" s="277"/>
      <c r="F45" s="284">
        <v>2118000</v>
      </c>
      <c r="G45" s="277">
        <v>3700000</v>
      </c>
      <c r="H45" s="277">
        <v>370000</v>
      </c>
      <c r="I45" s="277">
        <v>315000</v>
      </c>
      <c r="J45" s="277">
        <v>8200</v>
      </c>
      <c r="K45" s="277">
        <v>200000</v>
      </c>
      <c r="L45" s="277">
        <v>51310000</v>
      </c>
      <c r="M45" s="286">
        <v>1000000000</v>
      </c>
      <c r="N45" s="277">
        <v>200</v>
      </c>
      <c r="O45" s="277"/>
      <c r="P45" s="285">
        <v>885</v>
      </c>
      <c r="Q45" s="277">
        <v>450</v>
      </c>
      <c r="R45" s="277">
        <v>2000</v>
      </c>
      <c r="S45" s="277">
        <v>1350</v>
      </c>
      <c r="T45" s="277">
        <v>1800</v>
      </c>
      <c r="U45" s="277">
        <v>1257</v>
      </c>
    </row>
    <row r="46" spans="1:21">
      <c r="A46" s="155">
        <v>45113</v>
      </c>
      <c r="B46" s="284">
        <v>1</v>
      </c>
      <c r="C46" s="277">
        <v>22400</v>
      </c>
      <c r="D46" s="277"/>
      <c r="E46" s="277"/>
      <c r="F46" s="284">
        <v>2118000</v>
      </c>
      <c r="G46" s="277">
        <v>3700000</v>
      </c>
      <c r="H46" s="277">
        <v>370000</v>
      </c>
      <c r="I46" s="277">
        <v>315000</v>
      </c>
      <c r="J46" s="277">
        <v>8200</v>
      </c>
      <c r="K46" s="277">
        <v>200000</v>
      </c>
      <c r="L46" s="277">
        <v>51310000</v>
      </c>
      <c r="M46" s="286">
        <v>1000000000</v>
      </c>
      <c r="N46" s="277">
        <v>200</v>
      </c>
      <c r="O46" s="277"/>
      <c r="P46" s="285">
        <v>885</v>
      </c>
      <c r="Q46" s="277">
        <v>450</v>
      </c>
      <c r="R46" s="277">
        <v>2000</v>
      </c>
      <c r="S46" s="277">
        <v>1350</v>
      </c>
      <c r="T46" s="277">
        <v>1800</v>
      </c>
      <c r="U46" s="277">
        <v>1257</v>
      </c>
    </row>
    <row r="47" spans="1:21">
      <c r="A47" s="155">
        <v>45114</v>
      </c>
      <c r="B47" s="284">
        <v>1</v>
      </c>
      <c r="C47" s="277">
        <v>22400</v>
      </c>
      <c r="D47" s="277"/>
      <c r="E47" s="277"/>
      <c r="F47" s="284">
        <v>2118000</v>
      </c>
      <c r="G47" s="277">
        <v>3700000</v>
      </c>
      <c r="H47" s="277">
        <v>370000</v>
      </c>
      <c r="I47" s="277">
        <v>315000</v>
      </c>
      <c r="J47" s="277">
        <v>8200</v>
      </c>
      <c r="K47" s="277">
        <v>200000</v>
      </c>
      <c r="L47" s="277">
        <v>51310000</v>
      </c>
      <c r="M47" s="286">
        <v>1000000000</v>
      </c>
      <c r="N47" s="277">
        <v>200</v>
      </c>
      <c r="O47" s="277"/>
      <c r="P47" s="285">
        <v>885</v>
      </c>
      <c r="Q47" s="277">
        <v>450</v>
      </c>
      <c r="R47" s="277">
        <v>2000</v>
      </c>
      <c r="S47" s="277">
        <v>1350</v>
      </c>
      <c r="T47" s="277">
        <v>1800</v>
      </c>
      <c r="U47" s="277">
        <v>1257</v>
      </c>
    </row>
    <row r="48" spans="1:21">
      <c r="A48" s="155">
        <v>45117</v>
      </c>
      <c r="B48" s="284">
        <v>1</v>
      </c>
      <c r="C48" s="277">
        <v>22400</v>
      </c>
      <c r="D48" s="277"/>
      <c r="E48" s="277"/>
      <c r="F48" s="284">
        <v>2118000</v>
      </c>
      <c r="G48" s="277">
        <v>3700000</v>
      </c>
      <c r="H48" s="277">
        <v>370000</v>
      </c>
      <c r="I48" s="277">
        <v>315000</v>
      </c>
      <c r="J48" s="277">
        <v>8200</v>
      </c>
      <c r="K48" s="277">
        <v>200000</v>
      </c>
      <c r="L48" s="277">
        <v>51310000</v>
      </c>
      <c r="M48" s="286">
        <v>1000000000</v>
      </c>
      <c r="N48" s="277">
        <v>200</v>
      </c>
      <c r="O48" s="277"/>
      <c r="P48" s="285">
        <v>885</v>
      </c>
      <c r="Q48" s="277">
        <v>450</v>
      </c>
      <c r="R48" s="277">
        <v>2000</v>
      </c>
      <c r="S48" s="277">
        <v>1350</v>
      </c>
      <c r="T48" s="277">
        <v>1800</v>
      </c>
      <c r="U48" s="277">
        <v>1257</v>
      </c>
    </row>
    <row r="49" spans="1:21">
      <c r="A49" s="155">
        <v>45118</v>
      </c>
      <c r="B49" s="284">
        <v>1</v>
      </c>
      <c r="C49" s="277">
        <v>22400</v>
      </c>
      <c r="D49" s="277"/>
      <c r="E49" s="277"/>
      <c r="F49" s="284">
        <v>2118000</v>
      </c>
      <c r="G49" s="277">
        <v>3700000</v>
      </c>
      <c r="H49" s="277">
        <v>370000</v>
      </c>
      <c r="I49" s="277">
        <v>315000</v>
      </c>
      <c r="J49" s="277">
        <v>8200</v>
      </c>
      <c r="K49" s="277">
        <v>200000</v>
      </c>
      <c r="L49" s="277">
        <v>51310000</v>
      </c>
      <c r="M49" s="286">
        <v>1000000000</v>
      </c>
      <c r="N49" s="277">
        <v>200</v>
      </c>
      <c r="O49" s="277"/>
      <c r="P49" s="285">
        <v>885</v>
      </c>
      <c r="Q49" s="277">
        <v>450</v>
      </c>
      <c r="R49" s="277">
        <v>2000</v>
      </c>
      <c r="S49" s="277">
        <v>1350</v>
      </c>
      <c r="T49" s="277">
        <v>1800</v>
      </c>
      <c r="U49" s="277">
        <v>1257</v>
      </c>
    </row>
    <row r="50" spans="1:21">
      <c r="A50" s="155">
        <v>45119</v>
      </c>
      <c r="B50" s="284">
        <v>1</v>
      </c>
      <c r="C50" s="277">
        <v>22400</v>
      </c>
      <c r="D50" s="277"/>
      <c r="E50" s="277"/>
      <c r="F50" s="284">
        <v>2118000</v>
      </c>
      <c r="G50" s="277">
        <v>3700000</v>
      </c>
      <c r="H50" s="277">
        <v>370000</v>
      </c>
      <c r="I50" s="277">
        <v>315000</v>
      </c>
      <c r="J50" s="277">
        <v>8200</v>
      </c>
      <c r="K50" s="277">
        <v>200000</v>
      </c>
      <c r="L50" s="277">
        <v>51310000</v>
      </c>
      <c r="M50" s="286">
        <v>1000000000</v>
      </c>
      <c r="N50" s="277">
        <v>200</v>
      </c>
      <c r="O50" s="277"/>
      <c r="P50" s="285">
        <v>885</v>
      </c>
      <c r="Q50" s="277">
        <v>450</v>
      </c>
      <c r="R50" s="277">
        <v>2000</v>
      </c>
      <c r="S50" s="277">
        <v>1350</v>
      </c>
      <c r="T50" s="277">
        <v>1800</v>
      </c>
      <c r="U50" s="277">
        <v>1257</v>
      </c>
    </row>
    <row r="51" spans="1:21">
      <c r="A51" s="155">
        <v>45120</v>
      </c>
      <c r="B51" s="284">
        <v>1</v>
      </c>
      <c r="C51" s="277">
        <v>22400</v>
      </c>
      <c r="D51" s="277"/>
      <c r="E51" s="277"/>
      <c r="F51" s="284">
        <v>2118000</v>
      </c>
      <c r="G51" s="277">
        <v>3700000</v>
      </c>
      <c r="H51" s="277">
        <v>370000</v>
      </c>
      <c r="I51" s="277">
        <v>315000</v>
      </c>
      <c r="J51" s="277">
        <v>8200</v>
      </c>
      <c r="K51" s="277">
        <v>200000</v>
      </c>
      <c r="L51" s="277">
        <v>51310000</v>
      </c>
      <c r="M51" s="286">
        <v>1000000000</v>
      </c>
      <c r="N51" s="277">
        <v>200</v>
      </c>
      <c r="O51" s="277"/>
      <c r="P51" s="285">
        <v>885</v>
      </c>
      <c r="Q51" s="277">
        <v>450</v>
      </c>
      <c r="R51" s="277">
        <v>2000</v>
      </c>
      <c r="S51" s="277">
        <v>1350</v>
      </c>
      <c r="T51" s="277">
        <v>1800</v>
      </c>
      <c r="U51" s="277">
        <v>1257</v>
      </c>
    </row>
    <row r="52" spans="1:21">
      <c r="A52" s="155">
        <v>45121</v>
      </c>
      <c r="B52" s="284">
        <v>1</v>
      </c>
      <c r="C52" s="277">
        <v>22400</v>
      </c>
      <c r="D52" s="277"/>
      <c r="E52" s="277"/>
      <c r="F52" s="284">
        <v>2118000</v>
      </c>
      <c r="G52" s="277">
        <v>3700000</v>
      </c>
      <c r="H52" s="277">
        <v>370000</v>
      </c>
      <c r="I52" s="277">
        <v>315000</v>
      </c>
      <c r="J52" s="277">
        <v>8200</v>
      </c>
      <c r="K52" s="277">
        <v>200000</v>
      </c>
      <c r="L52" s="277">
        <v>51310000</v>
      </c>
      <c r="M52" s="286">
        <v>1000000000</v>
      </c>
      <c r="N52" s="277">
        <v>200</v>
      </c>
      <c r="O52" s="277"/>
      <c r="P52" s="285">
        <v>885</v>
      </c>
      <c r="Q52" s="277">
        <v>450</v>
      </c>
      <c r="R52" s="277">
        <v>2000</v>
      </c>
      <c r="S52" s="277">
        <v>1350</v>
      </c>
      <c r="T52" s="277">
        <v>1800</v>
      </c>
      <c r="U52" s="277">
        <v>1257</v>
      </c>
    </row>
    <row r="53" spans="1:21">
      <c r="A53" s="155">
        <v>45124</v>
      </c>
      <c r="B53" s="284">
        <v>1</v>
      </c>
      <c r="C53" s="277">
        <v>22400</v>
      </c>
      <c r="D53" s="277"/>
      <c r="E53" s="277"/>
      <c r="F53" s="284">
        <v>2118000</v>
      </c>
      <c r="G53" s="277">
        <v>3700000</v>
      </c>
      <c r="H53" s="277">
        <v>370000</v>
      </c>
      <c r="I53" s="277">
        <v>315000</v>
      </c>
      <c r="J53" s="277">
        <v>8200</v>
      </c>
      <c r="K53" s="277">
        <v>200000</v>
      </c>
      <c r="L53" s="277">
        <v>51310000</v>
      </c>
      <c r="M53" s="286">
        <v>1000000000</v>
      </c>
      <c r="N53" s="277">
        <v>200</v>
      </c>
      <c r="O53" s="277"/>
      <c r="P53" s="285">
        <v>885</v>
      </c>
      <c r="Q53" s="277">
        <v>450</v>
      </c>
      <c r="R53" s="277">
        <v>2000</v>
      </c>
      <c r="S53" s="277">
        <v>1350</v>
      </c>
      <c r="T53" s="277">
        <v>1800</v>
      </c>
      <c r="U53" s="277">
        <v>1257</v>
      </c>
    </row>
    <row r="54" spans="1:21">
      <c r="A54" s="155">
        <v>45125</v>
      </c>
      <c r="B54" s="284">
        <v>1</v>
      </c>
      <c r="C54" s="277">
        <v>22400</v>
      </c>
      <c r="D54" s="277"/>
      <c r="E54" s="277"/>
      <c r="F54" s="284">
        <v>2118000</v>
      </c>
      <c r="G54" s="277">
        <v>3700000</v>
      </c>
      <c r="H54" s="277">
        <v>370000</v>
      </c>
      <c r="I54" s="277">
        <v>315000</v>
      </c>
      <c r="J54" s="277">
        <v>8200</v>
      </c>
      <c r="K54" s="277">
        <v>200000</v>
      </c>
      <c r="L54" s="277">
        <v>51310000</v>
      </c>
      <c r="M54" s="286">
        <v>1000000000</v>
      </c>
      <c r="N54" s="277">
        <v>200</v>
      </c>
      <c r="O54" s="277"/>
      <c r="P54" s="285">
        <v>885</v>
      </c>
      <c r="Q54" s="277">
        <v>450</v>
      </c>
      <c r="R54" s="277">
        <v>2000</v>
      </c>
      <c r="S54" s="277">
        <v>1350</v>
      </c>
      <c r="T54" s="277">
        <v>1800</v>
      </c>
      <c r="U54" s="277">
        <v>1257</v>
      </c>
    </row>
    <row r="55" spans="1:21">
      <c r="A55" s="155">
        <v>45126</v>
      </c>
      <c r="B55" s="284">
        <v>1</v>
      </c>
      <c r="C55" s="277">
        <v>22400</v>
      </c>
      <c r="D55" s="277"/>
      <c r="E55" s="277"/>
      <c r="F55" s="284">
        <v>2118000</v>
      </c>
      <c r="G55" s="277">
        <v>3700000</v>
      </c>
      <c r="H55" s="277">
        <v>370000</v>
      </c>
      <c r="I55" s="277">
        <v>315000</v>
      </c>
      <c r="J55" s="277">
        <v>8200</v>
      </c>
      <c r="K55" s="277">
        <v>200000</v>
      </c>
      <c r="L55" s="277">
        <v>51310000</v>
      </c>
      <c r="M55" s="286">
        <v>1000000000</v>
      </c>
      <c r="N55" s="277">
        <v>200</v>
      </c>
      <c r="O55" s="277"/>
      <c r="P55" s="285">
        <v>885</v>
      </c>
      <c r="Q55" s="277">
        <v>450</v>
      </c>
      <c r="R55" s="277">
        <v>2000</v>
      </c>
      <c r="S55" s="277">
        <v>1350</v>
      </c>
      <c r="T55" s="277">
        <v>1800</v>
      </c>
      <c r="U55" s="277">
        <v>1257</v>
      </c>
    </row>
    <row r="56" spans="1:21">
      <c r="A56" s="155">
        <v>45127</v>
      </c>
      <c r="B56" s="284">
        <v>1</v>
      </c>
      <c r="C56" s="277">
        <v>22400</v>
      </c>
      <c r="D56" s="277"/>
      <c r="E56" s="277"/>
      <c r="F56" s="284">
        <v>2118000</v>
      </c>
      <c r="G56" s="277">
        <v>3700000</v>
      </c>
      <c r="H56" s="277">
        <v>370000</v>
      </c>
      <c r="I56" s="277">
        <v>315000</v>
      </c>
      <c r="J56" s="277">
        <v>8200</v>
      </c>
      <c r="K56" s="277">
        <v>200000</v>
      </c>
      <c r="L56" s="277">
        <v>51310000</v>
      </c>
      <c r="M56" s="286">
        <v>1000000000</v>
      </c>
      <c r="N56" s="277">
        <v>200</v>
      </c>
      <c r="O56" s="277"/>
      <c r="P56" s="285">
        <v>885</v>
      </c>
      <c r="Q56" s="277">
        <v>450</v>
      </c>
      <c r="R56" s="277">
        <v>2000</v>
      </c>
      <c r="S56" s="277">
        <v>1350</v>
      </c>
      <c r="T56" s="277">
        <v>1800</v>
      </c>
      <c r="U56" s="277">
        <v>1257</v>
      </c>
    </row>
    <row r="57" spans="1:21">
      <c r="A57" s="155">
        <v>45128</v>
      </c>
      <c r="B57" s="284">
        <v>1</v>
      </c>
      <c r="C57" s="277">
        <v>22400</v>
      </c>
      <c r="D57" s="277"/>
      <c r="E57" s="277"/>
      <c r="F57" s="284">
        <v>2118000</v>
      </c>
      <c r="G57" s="277">
        <v>3700000</v>
      </c>
      <c r="H57" s="277">
        <v>370000</v>
      </c>
      <c r="I57" s="277">
        <v>315000</v>
      </c>
      <c r="J57" s="277">
        <v>8200</v>
      </c>
      <c r="K57" s="277">
        <v>200000</v>
      </c>
      <c r="L57" s="277">
        <v>51310000</v>
      </c>
      <c r="M57" s="286">
        <v>1000000000</v>
      </c>
      <c r="N57" s="277">
        <v>200</v>
      </c>
      <c r="O57" s="277"/>
      <c r="P57" s="285">
        <v>885</v>
      </c>
      <c r="Q57" s="277">
        <v>450</v>
      </c>
      <c r="R57" s="277">
        <v>2000</v>
      </c>
      <c r="S57" s="277">
        <v>1350</v>
      </c>
      <c r="T57" s="277">
        <v>1800</v>
      </c>
      <c r="U57" s="277">
        <v>1257</v>
      </c>
    </row>
    <row r="58" spans="1:21">
      <c r="A58" s="155">
        <v>45131</v>
      </c>
      <c r="B58" s="284">
        <v>1</v>
      </c>
      <c r="C58" s="277">
        <v>22400</v>
      </c>
      <c r="D58" s="277"/>
      <c r="E58" s="277"/>
      <c r="F58" s="284">
        <v>2118000</v>
      </c>
      <c r="G58" s="277">
        <v>3700000</v>
      </c>
      <c r="H58" s="277">
        <v>370000</v>
      </c>
      <c r="I58" s="277">
        <v>315000</v>
      </c>
      <c r="J58" s="277">
        <v>8200</v>
      </c>
      <c r="K58" s="277">
        <v>200000</v>
      </c>
      <c r="L58" s="277">
        <v>51310000</v>
      </c>
      <c r="M58" s="286">
        <v>1000000000</v>
      </c>
      <c r="N58" s="277">
        <v>200</v>
      </c>
      <c r="O58" s="277"/>
      <c r="P58" s="285">
        <v>885</v>
      </c>
      <c r="Q58" s="277">
        <v>450</v>
      </c>
      <c r="R58" s="277">
        <v>2000</v>
      </c>
      <c r="S58" s="277">
        <v>1350</v>
      </c>
      <c r="T58" s="277">
        <v>1800</v>
      </c>
      <c r="U58" s="277">
        <v>1257</v>
      </c>
    </row>
    <row r="59" spans="1:21">
      <c r="A59" s="155">
        <v>45132</v>
      </c>
      <c r="B59" s="284">
        <v>1</v>
      </c>
      <c r="C59" s="277">
        <v>22400</v>
      </c>
      <c r="D59" s="277"/>
      <c r="E59" s="277"/>
      <c r="F59" s="284">
        <v>2118000</v>
      </c>
      <c r="G59" s="277">
        <v>3700000</v>
      </c>
      <c r="H59" s="277">
        <v>370000</v>
      </c>
      <c r="I59" s="277">
        <v>315000</v>
      </c>
      <c r="J59" s="277">
        <v>8200</v>
      </c>
      <c r="K59" s="277">
        <v>200000</v>
      </c>
      <c r="L59" s="277">
        <v>51310000</v>
      </c>
      <c r="M59" s="286">
        <v>1000000000</v>
      </c>
      <c r="N59" s="277">
        <v>200</v>
      </c>
      <c r="O59" s="277"/>
      <c r="P59" s="285">
        <v>885</v>
      </c>
      <c r="Q59" s="277">
        <v>450</v>
      </c>
      <c r="R59" s="277">
        <v>2000</v>
      </c>
      <c r="S59" s="277">
        <v>1350</v>
      </c>
      <c r="T59" s="277">
        <v>1800</v>
      </c>
      <c r="U59" s="277">
        <v>1257</v>
      </c>
    </row>
    <row r="60" spans="1:21">
      <c r="A60" s="155">
        <v>45133</v>
      </c>
      <c r="B60" s="284">
        <v>1</v>
      </c>
      <c r="C60" s="277">
        <v>22400</v>
      </c>
      <c r="D60" s="277"/>
      <c r="E60" s="277"/>
      <c r="F60" s="284">
        <v>2118000</v>
      </c>
      <c r="G60" s="277">
        <v>3700000</v>
      </c>
      <c r="H60" s="277">
        <v>370000</v>
      </c>
      <c r="I60" s="277">
        <v>315000</v>
      </c>
      <c r="J60" s="277">
        <v>8200</v>
      </c>
      <c r="K60" s="277">
        <v>200000</v>
      </c>
      <c r="L60" s="277">
        <v>51310000</v>
      </c>
      <c r="M60" s="286">
        <v>1000000000</v>
      </c>
      <c r="N60" s="277">
        <v>200</v>
      </c>
      <c r="O60" s="277"/>
      <c r="P60" s="285">
        <v>885</v>
      </c>
      <c r="Q60" s="277">
        <v>450</v>
      </c>
      <c r="R60" s="277">
        <v>2000</v>
      </c>
      <c r="S60" s="277">
        <v>1350</v>
      </c>
      <c r="T60" s="277">
        <v>1800</v>
      </c>
      <c r="U60" s="277">
        <v>1257</v>
      </c>
    </row>
    <row r="61" spans="1:21">
      <c r="A61" s="155">
        <v>45134</v>
      </c>
      <c r="B61" s="284">
        <v>1</v>
      </c>
      <c r="C61" s="277">
        <v>22400</v>
      </c>
      <c r="D61" s="277"/>
      <c r="E61" s="277"/>
      <c r="F61" s="284">
        <v>2118000</v>
      </c>
      <c r="G61" s="277">
        <v>3700000</v>
      </c>
      <c r="H61" s="277">
        <v>370000</v>
      </c>
      <c r="I61" s="277">
        <v>315000</v>
      </c>
      <c r="J61" s="277">
        <v>8200</v>
      </c>
      <c r="K61" s="277">
        <v>200000</v>
      </c>
      <c r="L61" s="277">
        <v>51310000</v>
      </c>
      <c r="M61" s="286">
        <v>1000000000</v>
      </c>
      <c r="N61" s="277">
        <v>200</v>
      </c>
      <c r="O61" s="277"/>
      <c r="P61" s="285">
        <v>885</v>
      </c>
      <c r="Q61" s="277">
        <v>450</v>
      </c>
      <c r="R61" s="277">
        <v>2000</v>
      </c>
      <c r="S61" s="277">
        <v>1350</v>
      </c>
      <c r="T61" s="277">
        <v>1800</v>
      </c>
      <c r="U61" s="277">
        <v>1257</v>
      </c>
    </row>
    <row r="62" spans="1:21">
      <c r="A62" s="155">
        <v>45135</v>
      </c>
      <c r="B62" s="284">
        <v>1</v>
      </c>
      <c r="C62" s="277">
        <v>22400</v>
      </c>
      <c r="D62" s="277"/>
      <c r="E62" s="277"/>
      <c r="F62" s="284">
        <v>2118000</v>
      </c>
      <c r="G62" s="277">
        <v>3700000</v>
      </c>
      <c r="H62" s="277">
        <v>370000</v>
      </c>
      <c r="I62" s="277">
        <v>315000</v>
      </c>
      <c r="J62" s="277">
        <v>8200</v>
      </c>
      <c r="K62" s="277">
        <v>200000</v>
      </c>
      <c r="L62" s="277">
        <v>51310000</v>
      </c>
      <c r="M62" s="286">
        <v>1000000000</v>
      </c>
      <c r="N62" s="277">
        <v>200</v>
      </c>
      <c r="O62" s="277"/>
      <c r="P62" s="285">
        <v>885</v>
      </c>
      <c r="Q62" s="277">
        <v>450</v>
      </c>
      <c r="R62" s="277">
        <v>2000</v>
      </c>
      <c r="S62" s="277">
        <v>1350</v>
      </c>
      <c r="T62" s="277">
        <v>1800</v>
      </c>
      <c r="U62" s="277">
        <v>1257</v>
      </c>
    </row>
    <row r="63" spans="1:21">
      <c r="A63" s="155">
        <v>45138</v>
      </c>
      <c r="B63" s="284">
        <v>1</v>
      </c>
      <c r="C63" s="277">
        <v>22400</v>
      </c>
      <c r="D63" s="277"/>
      <c r="E63" s="277"/>
      <c r="F63" s="284">
        <v>2118000</v>
      </c>
      <c r="G63" s="277">
        <v>3700000</v>
      </c>
      <c r="H63" s="277">
        <v>370000</v>
      </c>
      <c r="I63" s="277">
        <v>315000</v>
      </c>
      <c r="J63" s="277">
        <v>8200</v>
      </c>
      <c r="K63" s="277">
        <v>200000</v>
      </c>
      <c r="L63" s="277">
        <v>51310000</v>
      </c>
      <c r="M63" s="286">
        <v>1000000000</v>
      </c>
      <c r="N63" s="277">
        <v>200</v>
      </c>
      <c r="O63" s="277"/>
      <c r="P63" s="285">
        <v>885</v>
      </c>
      <c r="Q63" s="277">
        <v>450</v>
      </c>
      <c r="R63" s="277">
        <v>2000</v>
      </c>
      <c r="S63" s="277">
        <v>1350</v>
      </c>
      <c r="T63" s="277">
        <v>1800</v>
      </c>
      <c r="U63" s="277">
        <v>1257</v>
      </c>
    </row>
    <row r="64" spans="1:21">
      <c r="A64" s="155">
        <v>45139</v>
      </c>
      <c r="B64" s="284">
        <v>1</v>
      </c>
      <c r="C64" s="277">
        <v>22400</v>
      </c>
      <c r="D64" s="277"/>
      <c r="E64" s="277"/>
      <c r="F64" s="284">
        <v>2118000</v>
      </c>
      <c r="G64" s="277">
        <v>3700000</v>
      </c>
      <c r="H64" s="277">
        <v>370000</v>
      </c>
      <c r="I64" s="277">
        <v>315000</v>
      </c>
      <c r="J64" s="277">
        <v>8200</v>
      </c>
      <c r="K64" s="277">
        <v>200000</v>
      </c>
      <c r="L64" s="277">
        <v>51310000</v>
      </c>
      <c r="M64" s="286">
        <v>1000000000</v>
      </c>
      <c r="N64" s="277">
        <v>200</v>
      </c>
      <c r="O64" s="277"/>
      <c r="P64" s="285">
        <v>885</v>
      </c>
      <c r="Q64" s="277">
        <v>450</v>
      </c>
      <c r="R64" s="277">
        <v>2000</v>
      </c>
      <c r="S64" s="277">
        <v>1350</v>
      </c>
      <c r="T64" s="277">
        <v>1800</v>
      </c>
      <c r="U64" s="277">
        <v>1257</v>
      </c>
    </row>
    <row r="65" spans="1:21">
      <c r="A65" s="155">
        <v>45140</v>
      </c>
      <c r="B65" s="284">
        <v>1</v>
      </c>
      <c r="C65" s="277">
        <v>22400</v>
      </c>
      <c r="D65" s="277"/>
      <c r="E65" s="277"/>
      <c r="F65" s="284">
        <v>2118000</v>
      </c>
      <c r="G65" s="277">
        <v>3700000</v>
      </c>
      <c r="H65" s="277">
        <v>370000</v>
      </c>
      <c r="I65" s="277">
        <v>315000</v>
      </c>
      <c r="J65" s="277">
        <v>8200</v>
      </c>
      <c r="K65" s="277">
        <v>200000</v>
      </c>
      <c r="L65" s="277">
        <v>51310000</v>
      </c>
      <c r="M65" s="286">
        <v>1000000000</v>
      </c>
      <c r="N65" s="277">
        <v>200</v>
      </c>
      <c r="O65" s="277"/>
      <c r="P65" s="285">
        <v>885</v>
      </c>
      <c r="Q65" s="277">
        <v>450</v>
      </c>
      <c r="R65" s="277">
        <v>2000</v>
      </c>
      <c r="S65" s="277">
        <v>1350</v>
      </c>
      <c r="T65" s="277">
        <v>1800</v>
      </c>
      <c r="U65" s="277">
        <v>1257</v>
      </c>
    </row>
    <row r="66" spans="1:21">
      <c r="A66" s="155">
        <v>45141</v>
      </c>
      <c r="B66" s="284">
        <v>1</v>
      </c>
      <c r="C66" s="277">
        <v>22400</v>
      </c>
      <c r="D66" s="277"/>
      <c r="E66" s="277"/>
      <c r="F66" s="284">
        <v>2118000</v>
      </c>
      <c r="G66" s="277">
        <v>3700000</v>
      </c>
      <c r="H66" s="277">
        <v>370000</v>
      </c>
      <c r="I66" s="277">
        <v>315000</v>
      </c>
      <c r="J66" s="277">
        <v>8200</v>
      </c>
      <c r="K66" s="277">
        <v>200000</v>
      </c>
      <c r="L66" s="277">
        <v>51310000</v>
      </c>
      <c r="M66" s="286">
        <v>1000000000</v>
      </c>
      <c r="N66" s="277">
        <v>200</v>
      </c>
      <c r="O66" s="277"/>
      <c r="P66" s="285">
        <v>885</v>
      </c>
      <c r="Q66" s="277">
        <v>450</v>
      </c>
      <c r="R66" s="277">
        <v>2000</v>
      </c>
      <c r="S66" s="277">
        <v>1350</v>
      </c>
      <c r="T66" s="277">
        <v>1800</v>
      </c>
      <c r="U66" s="277">
        <v>1257</v>
      </c>
    </row>
    <row r="67" spans="1:21">
      <c r="A67" s="155">
        <v>45142</v>
      </c>
      <c r="B67" s="284">
        <v>1</v>
      </c>
      <c r="C67" s="277">
        <v>22400</v>
      </c>
      <c r="D67" s="277"/>
      <c r="E67" s="277"/>
      <c r="F67" s="284">
        <v>2118000</v>
      </c>
      <c r="G67" s="277">
        <v>3700000</v>
      </c>
      <c r="H67" s="277">
        <v>370000</v>
      </c>
      <c r="I67" s="277">
        <v>315000</v>
      </c>
      <c r="J67" s="277">
        <v>8200</v>
      </c>
      <c r="K67" s="277">
        <v>200000</v>
      </c>
      <c r="L67" s="277">
        <v>51310000</v>
      </c>
      <c r="M67" s="286">
        <v>1000000000</v>
      </c>
      <c r="N67" s="277">
        <v>200</v>
      </c>
      <c r="O67" s="277"/>
      <c r="P67" s="285">
        <v>885</v>
      </c>
      <c r="Q67" s="277">
        <v>450</v>
      </c>
      <c r="R67" s="277">
        <v>2000</v>
      </c>
      <c r="S67" s="277">
        <v>1350</v>
      </c>
      <c r="T67" s="277">
        <v>1800</v>
      </c>
      <c r="U67" s="277">
        <v>1257</v>
      </c>
    </row>
    <row r="68" spans="1:21">
      <c r="A68" s="155">
        <v>45145</v>
      </c>
      <c r="B68" s="284">
        <v>1</v>
      </c>
      <c r="C68" s="277">
        <v>22400</v>
      </c>
      <c r="D68" s="277"/>
      <c r="E68" s="277"/>
      <c r="F68" s="284">
        <v>2118000</v>
      </c>
      <c r="G68" s="277">
        <v>3700000</v>
      </c>
      <c r="H68" s="277">
        <v>370000</v>
      </c>
      <c r="I68" s="277">
        <v>315000</v>
      </c>
      <c r="J68" s="277">
        <v>8200</v>
      </c>
      <c r="K68" s="277">
        <v>200000</v>
      </c>
      <c r="L68" s="277">
        <v>51310000</v>
      </c>
      <c r="M68" s="286">
        <v>1000000000</v>
      </c>
      <c r="N68" s="277">
        <v>200</v>
      </c>
      <c r="O68" s="277"/>
      <c r="P68" s="285">
        <v>885</v>
      </c>
      <c r="Q68" s="277">
        <v>450</v>
      </c>
      <c r="R68" s="277">
        <v>2000</v>
      </c>
      <c r="S68" s="277">
        <v>1350</v>
      </c>
      <c r="T68" s="277">
        <v>1800</v>
      </c>
      <c r="U68" s="277">
        <v>1257</v>
      </c>
    </row>
    <row r="69" spans="1:21">
      <c r="A69" s="155">
        <v>45146</v>
      </c>
      <c r="B69" s="284">
        <v>1</v>
      </c>
      <c r="C69" s="277">
        <v>22400</v>
      </c>
      <c r="D69" s="277"/>
      <c r="E69" s="277"/>
      <c r="F69" s="284">
        <v>2118000</v>
      </c>
      <c r="G69" s="277">
        <v>3700000</v>
      </c>
      <c r="H69" s="277">
        <v>370000</v>
      </c>
      <c r="I69" s="277">
        <v>315000</v>
      </c>
      <c r="J69" s="277">
        <v>8200</v>
      </c>
      <c r="K69" s="277">
        <v>200000</v>
      </c>
      <c r="L69" s="277">
        <v>51310000</v>
      </c>
      <c r="M69" s="286">
        <v>1000000000</v>
      </c>
      <c r="N69" s="277">
        <v>200</v>
      </c>
      <c r="O69" s="277"/>
      <c r="P69" s="285">
        <v>885</v>
      </c>
      <c r="Q69" s="277">
        <v>450</v>
      </c>
      <c r="R69" s="277">
        <v>2000</v>
      </c>
      <c r="S69" s="277">
        <v>1350</v>
      </c>
      <c r="T69" s="277">
        <v>1800</v>
      </c>
      <c r="U69" s="277">
        <v>1257</v>
      </c>
    </row>
    <row r="70" spans="1:21">
      <c r="A70" s="155">
        <v>45147</v>
      </c>
      <c r="B70" s="284">
        <v>1</v>
      </c>
      <c r="C70" s="277">
        <v>22400</v>
      </c>
      <c r="D70" s="277"/>
      <c r="E70" s="277"/>
      <c r="F70" s="284">
        <v>2118000</v>
      </c>
      <c r="G70" s="277">
        <v>3700000</v>
      </c>
      <c r="H70" s="277">
        <v>370000</v>
      </c>
      <c r="I70" s="277">
        <v>315000</v>
      </c>
      <c r="J70" s="277">
        <v>8200</v>
      </c>
      <c r="K70" s="277">
        <v>200000</v>
      </c>
      <c r="L70" s="277">
        <v>51310000</v>
      </c>
      <c r="M70" s="286">
        <v>1000000000</v>
      </c>
      <c r="N70" s="277">
        <v>200</v>
      </c>
      <c r="O70" s="277"/>
      <c r="P70" s="285">
        <v>885</v>
      </c>
      <c r="Q70" s="277">
        <v>450</v>
      </c>
      <c r="R70" s="277">
        <v>2000</v>
      </c>
      <c r="S70" s="277">
        <v>1350</v>
      </c>
      <c r="T70" s="277">
        <v>1800</v>
      </c>
      <c r="U70" s="277">
        <v>1257</v>
      </c>
    </row>
    <row r="71" spans="1:21">
      <c r="A71" s="155">
        <v>45148</v>
      </c>
      <c r="B71" s="284">
        <v>1</v>
      </c>
      <c r="C71" s="277">
        <v>22400</v>
      </c>
      <c r="D71" s="277"/>
      <c r="E71" s="277"/>
      <c r="F71" s="284">
        <v>2118000</v>
      </c>
      <c r="G71" s="277">
        <v>3700000</v>
      </c>
      <c r="H71" s="277">
        <v>370000</v>
      </c>
      <c r="I71" s="277">
        <v>315000</v>
      </c>
      <c r="J71" s="277">
        <v>8200</v>
      </c>
      <c r="K71" s="277">
        <v>200000</v>
      </c>
      <c r="L71" s="277">
        <v>51310000</v>
      </c>
      <c r="M71" s="286">
        <v>1000000000</v>
      </c>
      <c r="N71" s="277">
        <v>200</v>
      </c>
      <c r="O71" s="277"/>
      <c r="P71" s="285">
        <v>885</v>
      </c>
      <c r="Q71" s="277">
        <v>450</v>
      </c>
      <c r="R71" s="277">
        <v>2000</v>
      </c>
      <c r="S71" s="277">
        <v>1350</v>
      </c>
      <c r="T71" s="277">
        <v>1800</v>
      </c>
      <c r="U71" s="277">
        <v>1257</v>
      </c>
    </row>
    <row r="72" spans="1:21">
      <c r="A72" s="155">
        <v>45149</v>
      </c>
      <c r="B72" s="284">
        <v>1</v>
      </c>
      <c r="C72" s="277">
        <v>22400</v>
      </c>
      <c r="D72" s="277"/>
      <c r="E72" s="277"/>
      <c r="F72" s="284">
        <v>2118000</v>
      </c>
      <c r="G72" s="277">
        <v>3700000</v>
      </c>
      <c r="H72" s="277">
        <v>370000</v>
      </c>
      <c r="I72" s="277">
        <v>315000</v>
      </c>
      <c r="J72" s="277">
        <v>8200</v>
      </c>
      <c r="K72" s="277">
        <v>200000</v>
      </c>
      <c r="L72" s="277">
        <v>51310000</v>
      </c>
      <c r="M72" s="286">
        <v>1000000000</v>
      </c>
      <c r="N72" s="277">
        <v>200</v>
      </c>
      <c r="O72" s="277"/>
      <c r="P72" s="285">
        <v>885</v>
      </c>
      <c r="Q72" s="277">
        <v>450</v>
      </c>
      <c r="R72" s="277">
        <v>2000</v>
      </c>
      <c r="S72" s="277">
        <v>1350</v>
      </c>
      <c r="T72" s="277">
        <v>1800</v>
      </c>
      <c r="U72" s="277">
        <v>1257</v>
      </c>
    </row>
    <row r="73" spans="1:21">
      <c r="A73" s="155">
        <v>45152</v>
      </c>
      <c r="B73" s="284">
        <v>1</v>
      </c>
      <c r="C73" s="277">
        <v>22400</v>
      </c>
      <c r="D73" s="277"/>
      <c r="E73" s="277"/>
      <c r="F73" s="284">
        <v>2118000</v>
      </c>
      <c r="G73" s="277">
        <v>3700000</v>
      </c>
      <c r="H73" s="277">
        <v>370000</v>
      </c>
      <c r="I73" s="277">
        <v>315000</v>
      </c>
      <c r="J73" s="277">
        <v>8200</v>
      </c>
      <c r="K73" s="277">
        <v>200000</v>
      </c>
      <c r="L73" s="277">
        <v>51310000</v>
      </c>
      <c r="M73" s="286">
        <v>1000000000</v>
      </c>
      <c r="N73" s="277">
        <v>200</v>
      </c>
      <c r="O73" s="277"/>
      <c r="P73" s="285">
        <v>885</v>
      </c>
      <c r="Q73" s="277">
        <v>450</v>
      </c>
      <c r="R73" s="277">
        <v>2000</v>
      </c>
      <c r="S73" s="277">
        <v>1350</v>
      </c>
      <c r="T73" s="277">
        <v>1800</v>
      </c>
      <c r="U73" s="277">
        <v>1257</v>
      </c>
    </row>
    <row r="74" spans="1:21">
      <c r="A74" s="155">
        <v>45153</v>
      </c>
      <c r="B74" s="284">
        <v>1</v>
      </c>
      <c r="C74" s="277">
        <v>22400</v>
      </c>
      <c r="D74" s="277"/>
      <c r="E74" s="277"/>
      <c r="F74" s="284">
        <v>2118000</v>
      </c>
      <c r="G74" s="277">
        <v>3700000</v>
      </c>
      <c r="H74" s="277">
        <v>370000</v>
      </c>
      <c r="I74" s="277">
        <v>315000</v>
      </c>
      <c r="J74" s="277">
        <v>8200</v>
      </c>
      <c r="K74" s="277">
        <v>200000</v>
      </c>
      <c r="L74" s="277">
        <v>51310000</v>
      </c>
      <c r="M74" s="286">
        <v>1000000000</v>
      </c>
      <c r="N74" s="277">
        <v>200</v>
      </c>
      <c r="O74" s="277"/>
      <c r="P74" s="285">
        <v>885</v>
      </c>
      <c r="Q74" s="277">
        <v>450</v>
      </c>
      <c r="R74" s="277">
        <v>2000</v>
      </c>
      <c r="S74" s="277">
        <v>1350</v>
      </c>
      <c r="T74" s="277">
        <v>1800</v>
      </c>
      <c r="U74" s="277">
        <v>1257</v>
      </c>
    </row>
    <row r="75" spans="1:21">
      <c r="A75" s="155">
        <v>45154</v>
      </c>
      <c r="B75" s="284">
        <v>1</v>
      </c>
      <c r="C75" s="277">
        <v>22400</v>
      </c>
      <c r="D75" s="277"/>
      <c r="E75" s="277"/>
      <c r="F75" s="284">
        <v>2118000</v>
      </c>
      <c r="G75" s="277">
        <v>3700000</v>
      </c>
      <c r="H75" s="277">
        <v>370000</v>
      </c>
      <c r="I75" s="277">
        <v>315000</v>
      </c>
      <c r="J75" s="277">
        <v>8200</v>
      </c>
      <c r="K75" s="277">
        <v>200000</v>
      </c>
      <c r="L75" s="277">
        <v>51310000</v>
      </c>
      <c r="M75" s="286">
        <v>1000000000</v>
      </c>
      <c r="N75" s="277">
        <v>200</v>
      </c>
      <c r="O75" s="277"/>
      <c r="P75" s="285">
        <v>885</v>
      </c>
      <c r="Q75" s="277">
        <v>450</v>
      </c>
      <c r="R75" s="277">
        <v>2000</v>
      </c>
      <c r="S75" s="277">
        <v>1350</v>
      </c>
      <c r="T75" s="277">
        <v>1800</v>
      </c>
      <c r="U75" s="277">
        <v>1257</v>
      </c>
    </row>
    <row r="76" spans="1:21">
      <c r="A76" s="155">
        <v>45155</v>
      </c>
      <c r="B76" s="284">
        <v>1</v>
      </c>
      <c r="C76" s="277">
        <v>22400</v>
      </c>
      <c r="D76" s="277"/>
      <c r="E76" s="277"/>
      <c r="F76" s="284">
        <v>2118000</v>
      </c>
      <c r="G76" s="277">
        <v>3700000</v>
      </c>
      <c r="H76" s="277">
        <v>370000</v>
      </c>
      <c r="I76" s="277">
        <v>315000</v>
      </c>
      <c r="J76" s="277">
        <v>8200</v>
      </c>
      <c r="K76" s="277">
        <v>200000</v>
      </c>
      <c r="L76" s="277">
        <v>51310000</v>
      </c>
      <c r="M76" s="286">
        <v>1000000000</v>
      </c>
      <c r="N76" s="277">
        <v>200</v>
      </c>
      <c r="O76" s="277"/>
      <c r="P76" s="285">
        <v>885</v>
      </c>
      <c r="Q76" s="277">
        <v>450</v>
      </c>
      <c r="R76" s="277">
        <v>2000</v>
      </c>
      <c r="S76" s="277">
        <v>1350</v>
      </c>
      <c r="T76" s="277">
        <v>1800</v>
      </c>
      <c r="U76" s="277">
        <v>1257</v>
      </c>
    </row>
    <row r="77" spans="1:21">
      <c r="A77" s="155">
        <v>45156</v>
      </c>
      <c r="B77" s="284">
        <v>1</v>
      </c>
      <c r="C77" s="277">
        <v>22400</v>
      </c>
      <c r="D77" s="277"/>
      <c r="E77" s="277"/>
      <c r="F77" s="284">
        <v>2118000</v>
      </c>
      <c r="G77" s="277">
        <v>3700000</v>
      </c>
      <c r="H77" s="277">
        <v>370000</v>
      </c>
      <c r="I77" s="277">
        <v>315000</v>
      </c>
      <c r="J77" s="277">
        <v>8200</v>
      </c>
      <c r="K77" s="277">
        <v>200000</v>
      </c>
      <c r="L77" s="277">
        <v>51310000</v>
      </c>
      <c r="M77" s="286">
        <v>1000000000</v>
      </c>
      <c r="N77" s="277">
        <v>200</v>
      </c>
      <c r="O77" s="277"/>
      <c r="P77" s="285">
        <v>885</v>
      </c>
      <c r="Q77" s="277">
        <v>450</v>
      </c>
      <c r="R77" s="277">
        <v>2000</v>
      </c>
      <c r="S77" s="277">
        <v>1350</v>
      </c>
      <c r="T77" s="277">
        <v>1800</v>
      </c>
      <c r="U77" s="277">
        <v>1257</v>
      </c>
    </row>
    <row r="78" spans="1:21">
      <c r="A78" s="155">
        <v>45159</v>
      </c>
      <c r="B78" s="284">
        <v>1</v>
      </c>
      <c r="C78" s="277">
        <v>22400</v>
      </c>
      <c r="D78" s="277"/>
      <c r="E78" s="277"/>
      <c r="F78" s="284">
        <v>2118000</v>
      </c>
      <c r="G78" s="277">
        <v>3700000</v>
      </c>
      <c r="H78" s="277">
        <v>370000</v>
      </c>
      <c r="I78" s="277">
        <v>315000</v>
      </c>
      <c r="J78" s="277">
        <v>8200</v>
      </c>
      <c r="K78" s="277">
        <v>200000</v>
      </c>
      <c r="L78" s="277">
        <v>51310000</v>
      </c>
      <c r="M78" s="286">
        <v>1000000000</v>
      </c>
      <c r="N78" s="277">
        <v>200</v>
      </c>
      <c r="O78" s="277"/>
      <c r="P78" s="285">
        <v>885</v>
      </c>
      <c r="Q78" s="277">
        <v>450</v>
      </c>
      <c r="R78" s="277">
        <v>2000</v>
      </c>
      <c r="S78" s="277">
        <v>1350</v>
      </c>
      <c r="T78" s="277">
        <v>1800</v>
      </c>
      <c r="U78" s="277">
        <v>1257</v>
      </c>
    </row>
    <row r="79" spans="1:21">
      <c r="A79" s="155">
        <v>45160</v>
      </c>
      <c r="B79" s="284">
        <v>1</v>
      </c>
      <c r="C79" s="277">
        <v>22400</v>
      </c>
      <c r="D79" s="277"/>
      <c r="E79" s="277"/>
      <c r="F79" s="284">
        <v>2118000</v>
      </c>
      <c r="G79" s="277">
        <v>3700000</v>
      </c>
      <c r="H79" s="277">
        <v>370000</v>
      </c>
      <c r="I79" s="277">
        <v>315000</v>
      </c>
      <c r="J79" s="277">
        <v>8200</v>
      </c>
      <c r="K79" s="277">
        <v>200000</v>
      </c>
      <c r="L79" s="277">
        <v>51310000</v>
      </c>
      <c r="M79" s="286">
        <v>1000000000</v>
      </c>
      <c r="N79" s="277">
        <v>200</v>
      </c>
      <c r="O79" s="277"/>
      <c r="P79" s="285">
        <v>885</v>
      </c>
      <c r="Q79" s="277">
        <v>450</v>
      </c>
      <c r="R79" s="277">
        <v>2000</v>
      </c>
      <c r="S79" s="277">
        <v>1350</v>
      </c>
      <c r="T79" s="277">
        <v>1800</v>
      </c>
      <c r="U79" s="277">
        <v>1257</v>
      </c>
    </row>
    <row r="80" spans="1:21">
      <c r="A80" s="155">
        <v>45161</v>
      </c>
      <c r="B80" s="284">
        <v>1</v>
      </c>
      <c r="C80" s="277">
        <v>22400</v>
      </c>
      <c r="D80" s="277"/>
      <c r="E80" s="277"/>
      <c r="F80" s="284">
        <v>2118000</v>
      </c>
      <c r="G80" s="277">
        <v>3700000</v>
      </c>
      <c r="H80" s="277">
        <v>370000</v>
      </c>
      <c r="I80" s="277">
        <v>315000</v>
      </c>
      <c r="J80" s="277">
        <v>8200</v>
      </c>
      <c r="K80" s="277">
        <v>200000</v>
      </c>
      <c r="L80" s="277">
        <v>51310000</v>
      </c>
      <c r="M80" s="286">
        <v>1000000000</v>
      </c>
      <c r="N80" s="277">
        <v>200</v>
      </c>
      <c r="O80" s="277"/>
      <c r="P80" s="285">
        <v>885</v>
      </c>
      <c r="Q80" s="277">
        <v>450</v>
      </c>
      <c r="R80" s="277">
        <v>2000</v>
      </c>
      <c r="S80" s="277">
        <v>1350</v>
      </c>
      <c r="T80" s="277">
        <v>1800</v>
      </c>
      <c r="U80" s="277">
        <v>1257</v>
      </c>
    </row>
    <row r="81" spans="1:21">
      <c r="A81" s="155">
        <v>45162</v>
      </c>
      <c r="B81" s="284">
        <v>1</v>
      </c>
      <c r="C81" s="277">
        <v>22400</v>
      </c>
      <c r="D81" s="277"/>
      <c r="E81" s="277"/>
      <c r="F81" s="284">
        <v>2118000</v>
      </c>
      <c r="G81" s="277">
        <v>3700000</v>
      </c>
      <c r="H81" s="277">
        <v>370000</v>
      </c>
      <c r="I81" s="277">
        <v>315000</v>
      </c>
      <c r="J81" s="277">
        <v>8200</v>
      </c>
      <c r="K81" s="277">
        <v>200000</v>
      </c>
      <c r="L81" s="277">
        <v>51310000</v>
      </c>
      <c r="M81" s="286">
        <v>1000000000</v>
      </c>
      <c r="N81" s="277">
        <v>200</v>
      </c>
      <c r="O81" s="277"/>
      <c r="P81" s="285">
        <v>885</v>
      </c>
      <c r="Q81" s="277">
        <v>450</v>
      </c>
      <c r="R81" s="277">
        <v>2000</v>
      </c>
      <c r="S81" s="277">
        <v>1350</v>
      </c>
      <c r="T81" s="277">
        <v>1800</v>
      </c>
      <c r="U81" s="277">
        <v>1257</v>
      </c>
    </row>
    <row r="82" spans="1:21">
      <c r="A82" s="155">
        <v>45163</v>
      </c>
      <c r="B82" s="284">
        <v>1</v>
      </c>
      <c r="C82" s="277">
        <v>22400</v>
      </c>
      <c r="D82" s="277"/>
      <c r="E82" s="277"/>
      <c r="F82" s="284">
        <v>2118000</v>
      </c>
      <c r="G82" s="277">
        <v>3700000</v>
      </c>
      <c r="H82" s="277">
        <v>370000</v>
      </c>
      <c r="I82" s="277">
        <v>315000</v>
      </c>
      <c r="J82" s="277">
        <v>8200</v>
      </c>
      <c r="K82" s="277">
        <v>200000</v>
      </c>
      <c r="L82" s="277">
        <v>51310000</v>
      </c>
      <c r="M82" s="286">
        <v>1000000000</v>
      </c>
      <c r="N82" s="277">
        <v>200</v>
      </c>
      <c r="O82" s="277"/>
      <c r="P82" s="285">
        <v>885</v>
      </c>
      <c r="Q82" s="277">
        <v>450</v>
      </c>
      <c r="R82" s="277">
        <v>2000</v>
      </c>
      <c r="S82" s="277">
        <v>1350</v>
      </c>
      <c r="T82" s="277">
        <v>1800</v>
      </c>
      <c r="U82" s="277">
        <v>1257</v>
      </c>
    </row>
    <row r="83" spans="1:21">
      <c r="A83" s="155">
        <v>45166</v>
      </c>
      <c r="B83" s="284">
        <v>1</v>
      </c>
      <c r="C83" s="277">
        <v>22400</v>
      </c>
      <c r="D83" s="277"/>
      <c r="E83" s="277"/>
      <c r="F83" s="284">
        <v>2118000</v>
      </c>
      <c r="G83" s="277">
        <v>3700000</v>
      </c>
      <c r="H83" s="277">
        <v>370000</v>
      </c>
      <c r="I83" s="277">
        <v>315000</v>
      </c>
      <c r="J83" s="277">
        <v>8200</v>
      </c>
      <c r="K83" s="277">
        <v>200000</v>
      </c>
      <c r="L83" s="277">
        <v>51310000</v>
      </c>
      <c r="M83" s="286">
        <v>1000000000</v>
      </c>
      <c r="N83" s="277">
        <v>200</v>
      </c>
      <c r="O83" s="277"/>
      <c r="P83" s="285">
        <v>885</v>
      </c>
      <c r="Q83" s="277">
        <v>450</v>
      </c>
      <c r="R83" s="277">
        <v>2000</v>
      </c>
      <c r="S83" s="277">
        <v>1350</v>
      </c>
      <c r="T83" s="277">
        <v>1800</v>
      </c>
      <c r="U83" s="277">
        <v>1257</v>
      </c>
    </row>
    <row r="84" spans="1:21">
      <c r="A84" s="155">
        <v>45167</v>
      </c>
      <c r="B84" s="284">
        <v>1</v>
      </c>
      <c r="C84" s="277">
        <v>22400</v>
      </c>
      <c r="D84" s="277"/>
      <c r="E84" s="277"/>
      <c r="F84" s="284">
        <v>2118000</v>
      </c>
      <c r="G84" s="277">
        <v>3700000</v>
      </c>
      <c r="H84" s="277">
        <v>370000</v>
      </c>
      <c r="I84" s="277">
        <v>315000</v>
      </c>
      <c r="J84" s="277">
        <v>8200</v>
      </c>
      <c r="K84" s="277">
        <v>200000</v>
      </c>
      <c r="L84" s="277">
        <v>51310000</v>
      </c>
      <c r="M84" s="286">
        <v>1000000000</v>
      </c>
      <c r="N84" s="277">
        <v>200</v>
      </c>
      <c r="O84" s="277"/>
      <c r="P84" s="285">
        <v>885</v>
      </c>
      <c r="Q84" s="277">
        <v>450</v>
      </c>
      <c r="R84" s="277">
        <v>2000</v>
      </c>
      <c r="S84" s="277">
        <v>1350</v>
      </c>
      <c r="T84" s="277">
        <v>1800</v>
      </c>
      <c r="U84" s="277">
        <v>1257</v>
      </c>
    </row>
    <row r="85" spans="1:21">
      <c r="A85" s="155">
        <v>45168</v>
      </c>
      <c r="B85" s="284">
        <v>1</v>
      </c>
      <c r="C85" s="277">
        <v>22400</v>
      </c>
      <c r="D85" s="277"/>
      <c r="E85" s="277"/>
      <c r="F85" s="284">
        <v>2118000</v>
      </c>
      <c r="G85" s="277">
        <v>3700000</v>
      </c>
      <c r="H85" s="277">
        <v>370000</v>
      </c>
      <c r="I85" s="277">
        <v>315000</v>
      </c>
      <c r="J85" s="277">
        <v>8200</v>
      </c>
      <c r="K85" s="277">
        <v>200000</v>
      </c>
      <c r="L85" s="277">
        <v>51310000</v>
      </c>
      <c r="M85" s="286">
        <v>1000000000</v>
      </c>
      <c r="N85" s="277">
        <v>200</v>
      </c>
      <c r="O85" s="277"/>
      <c r="P85" s="285">
        <v>885</v>
      </c>
      <c r="Q85" s="277">
        <v>450</v>
      </c>
      <c r="R85" s="277">
        <v>2000</v>
      </c>
      <c r="S85" s="277">
        <v>1350</v>
      </c>
      <c r="T85" s="277">
        <v>1800</v>
      </c>
      <c r="U85" s="277">
        <v>1257</v>
      </c>
    </row>
    <row r="86" spans="1:21">
      <c r="A86" s="155">
        <v>45169</v>
      </c>
      <c r="B86" s="284">
        <v>1</v>
      </c>
      <c r="C86" s="277">
        <v>22400</v>
      </c>
      <c r="D86" s="277"/>
      <c r="E86" s="277"/>
      <c r="F86" s="284">
        <v>2118000</v>
      </c>
      <c r="G86" s="277">
        <v>3700000</v>
      </c>
      <c r="H86" s="277">
        <v>370000</v>
      </c>
      <c r="I86" s="277">
        <v>315000</v>
      </c>
      <c r="J86" s="277">
        <v>8200</v>
      </c>
      <c r="K86" s="277">
        <v>200000</v>
      </c>
      <c r="L86" s="277">
        <v>51310000</v>
      </c>
      <c r="M86" s="286">
        <v>1000000000</v>
      </c>
      <c r="N86" s="277">
        <v>200</v>
      </c>
      <c r="O86" s="277"/>
      <c r="P86" s="285">
        <v>885</v>
      </c>
      <c r="Q86" s="277">
        <v>450</v>
      </c>
      <c r="R86" s="277">
        <v>2000</v>
      </c>
      <c r="S86" s="277">
        <v>1350</v>
      </c>
      <c r="T86" s="277">
        <v>1800</v>
      </c>
      <c r="U86" s="277">
        <v>1257</v>
      </c>
    </row>
    <row r="87" spans="1:21">
      <c r="A87" s="155">
        <v>45170</v>
      </c>
      <c r="B87" s="284">
        <v>1</v>
      </c>
      <c r="C87" s="277">
        <v>22400</v>
      </c>
      <c r="D87" s="277"/>
      <c r="E87" s="277"/>
      <c r="F87" s="284">
        <v>2118000</v>
      </c>
      <c r="G87" s="277">
        <v>3700000</v>
      </c>
      <c r="H87" s="277">
        <v>370000</v>
      </c>
      <c r="I87" s="277">
        <v>315000</v>
      </c>
      <c r="J87" s="277">
        <v>8200</v>
      </c>
      <c r="K87" s="277">
        <v>200000</v>
      </c>
      <c r="L87" s="277">
        <v>51310000</v>
      </c>
      <c r="M87" s="286">
        <v>1000000000</v>
      </c>
      <c r="N87" s="277">
        <v>200</v>
      </c>
      <c r="O87" s="277"/>
      <c r="P87" s="285">
        <v>885</v>
      </c>
      <c r="Q87" s="277">
        <v>450</v>
      </c>
      <c r="R87" s="277">
        <v>2000</v>
      </c>
      <c r="S87" s="277">
        <v>1350</v>
      </c>
      <c r="T87" s="277">
        <v>1800</v>
      </c>
      <c r="U87" s="277">
        <v>1257</v>
      </c>
    </row>
    <row r="88" spans="1:21">
      <c r="A88" s="155">
        <v>45173</v>
      </c>
      <c r="B88" s="284">
        <v>1</v>
      </c>
      <c r="C88" s="277">
        <v>22400</v>
      </c>
      <c r="D88" s="277"/>
      <c r="E88" s="277"/>
      <c r="F88" s="284">
        <v>2118000</v>
      </c>
      <c r="G88" s="277">
        <v>3700000</v>
      </c>
      <c r="H88" s="277">
        <v>370000</v>
      </c>
      <c r="I88" s="277">
        <v>315000</v>
      </c>
      <c r="J88" s="277">
        <v>8200</v>
      </c>
      <c r="K88" s="277">
        <v>200000</v>
      </c>
      <c r="L88" s="277">
        <v>51310000</v>
      </c>
      <c r="M88" s="286">
        <v>1000000000</v>
      </c>
      <c r="N88" s="277">
        <v>200</v>
      </c>
      <c r="O88" s="277"/>
      <c r="P88" s="285">
        <v>885</v>
      </c>
      <c r="Q88" s="277">
        <v>450</v>
      </c>
      <c r="R88" s="277">
        <v>2000</v>
      </c>
      <c r="S88" s="277">
        <v>1350</v>
      </c>
      <c r="T88" s="277">
        <v>1800</v>
      </c>
      <c r="U88" s="277">
        <v>1257</v>
      </c>
    </row>
    <row r="89" spans="1:21">
      <c r="A89" s="155">
        <v>45174</v>
      </c>
      <c r="B89" s="284">
        <v>1</v>
      </c>
      <c r="C89" s="277">
        <v>22400</v>
      </c>
      <c r="D89" s="277"/>
      <c r="E89" s="277"/>
      <c r="F89" s="284">
        <v>2118000</v>
      </c>
      <c r="G89" s="277">
        <v>3700000</v>
      </c>
      <c r="H89" s="277">
        <v>370000</v>
      </c>
      <c r="I89" s="277">
        <v>315000</v>
      </c>
      <c r="J89" s="277">
        <v>8200</v>
      </c>
      <c r="K89" s="277">
        <v>200000</v>
      </c>
      <c r="L89" s="277">
        <v>51310000</v>
      </c>
      <c r="M89" s="286">
        <v>1000000000</v>
      </c>
      <c r="N89" s="277">
        <v>200</v>
      </c>
      <c r="O89" s="277"/>
      <c r="P89" s="285">
        <v>885</v>
      </c>
      <c r="Q89" s="277">
        <v>450</v>
      </c>
      <c r="R89" s="277">
        <v>2000</v>
      </c>
      <c r="S89" s="277">
        <v>1350</v>
      </c>
      <c r="T89" s="277">
        <v>1800</v>
      </c>
      <c r="U89" s="277">
        <v>1257</v>
      </c>
    </row>
    <row r="90" spans="1:21">
      <c r="A90" s="155">
        <v>45175</v>
      </c>
      <c r="B90" s="284">
        <v>1</v>
      </c>
      <c r="C90" s="277">
        <v>22400</v>
      </c>
      <c r="D90" s="277"/>
      <c r="E90" s="277"/>
      <c r="F90" s="284">
        <v>2118000</v>
      </c>
      <c r="G90" s="277">
        <v>3700000</v>
      </c>
      <c r="H90" s="277">
        <v>370000</v>
      </c>
      <c r="I90" s="277">
        <v>315000</v>
      </c>
      <c r="J90" s="277">
        <v>8200</v>
      </c>
      <c r="K90" s="277">
        <v>200000</v>
      </c>
      <c r="L90" s="277">
        <v>51310000</v>
      </c>
      <c r="M90" s="286">
        <v>1000000000</v>
      </c>
      <c r="N90" s="277">
        <v>200</v>
      </c>
      <c r="O90" s="277"/>
      <c r="P90" s="285">
        <v>885</v>
      </c>
      <c r="Q90" s="277">
        <v>450</v>
      </c>
      <c r="R90" s="277">
        <v>2000</v>
      </c>
      <c r="S90" s="277">
        <v>1350</v>
      </c>
      <c r="T90" s="277">
        <v>1800</v>
      </c>
      <c r="U90" s="277">
        <v>1257</v>
      </c>
    </row>
    <row r="91" spans="1:21">
      <c r="A91" s="155">
        <v>45176</v>
      </c>
      <c r="B91" s="284">
        <v>1</v>
      </c>
      <c r="C91" s="277">
        <v>22400</v>
      </c>
      <c r="D91" s="277"/>
      <c r="E91" s="277"/>
      <c r="F91" s="284">
        <v>2118000</v>
      </c>
      <c r="G91" s="277">
        <v>3700000</v>
      </c>
      <c r="H91" s="277">
        <v>370000</v>
      </c>
      <c r="I91" s="277">
        <v>315000</v>
      </c>
      <c r="J91" s="277">
        <v>8200</v>
      </c>
      <c r="K91" s="277">
        <v>200000</v>
      </c>
      <c r="L91" s="277">
        <v>51310000</v>
      </c>
      <c r="M91" s="286">
        <v>1000000000</v>
      </c>
      <c r="N91" s="277">
        <v>200</v>
      </c>
      <c r="O91" s="277"/>
      <c r="P91" s="285">
        <v>885</v>
      </c>
      <c r="Q91" s="277">
        <v>450</v>
      </c>
      <c r="R91" s="277">
        <v>2000</v>
      </c>
      <c r="S91" s="277">
        <v>1350</v>
      </c>
      <c r="T91" s="277">
        <v>1800</v>
      </c>
      <c r="U91" s="277">
        <v>1257</v>
      </c>
    </row>
    <row r="92" spans="1:21">
      <c r="A92" s="155">
        <v>45177</v>
      </c>
      <c r="B92" s="284">
        <v>1</v>
      </c>
      <c r="C92" s="277">
        <v>22400</v>
      </c>
      <c r="D92" s="277"/>
      <c r="E92" s="277"/>
      <c r="F92" s="284">
        <v>2118000</v>
      </c>
      <c r="G92" s="277">
        <v>3700000</v>
      </c>
      <c r="H92" s="277">
        <v>370000</v>
      </c>
      <c r="I92" s="277">
        <v>315000</v>
      </c>
      <c r="J92" s="277">
        <v>8200</v>
      </c>
      <c r="K92" s="277">
        <v>200000</v>
      </c>
      <c r="L92" s="277">
        <v>51310000</v>
      </c>
      <c r="M92" s="286">
        <v>1000000000</v>
      </c>
      <c r="N92" s="277">
        <v>200</v>
      </c>
      <c r="O92" s="277"/>
      <c r="P92" s="285">
        <v>885</v>
      </c>
      <c r="Q92" s="277">
        <v>450</v>
      </c>
      <c r="R92" s="277">
        <v>2000</v>
      </c>
      <c r="S92" s="277">
        <v>1350</v>
      </c>
      <c r="T92" s="277">
        <v>1800</v>
      </c>
      <c r="U92" s="277">
        <v>1257</v>
      </c>
    </row>
    <row r="93" spans="1:21">
      <c r="A93" s="155">
        <v>45180</v>
      </c>
      <c r="B93" s="284">
        <v>1</v>
      </c>
      <c r="C93" s="277">
        <v>22400</v>
      </c>
      <c r="D93" s="277"/>
      <c r="E93" s="277"/>
      <c r="F93" s="284">
        <v>2118000</v>
      </c>
      <c r="G93" s="277">
        <v>3700000</v>
      </c>
      <c r="H93" s="277">
        <v>370000</v>
      </c>
      <c r="I93" s="277">
        <v>315000</v>
      </c>
      <c r="J93" s="277">
        <v>8200</v>
      </c>
      <c r="K93" s="277">
        <v>200000</v>
      </c>
      <c r="L93" s="277">
        <v>51310000</v>
      </c>
      <c r="M93" s="286">
        <v>1000000000</v>
      </c>
      <c r="N93" s="277">
        <v>200</v>
      </c>
      <c r="O93" s="277"/>
      <c r="P93" s="285">
        <v>885</v>
      </c>
      <c r="Q93" s="277">
        <v>450</v>
      </c>
      <c r="R93" s="277">
        <v>2000</v>
      </c>
      <c r="S93" s="277">
        <v>1350</v>
      </c>
      <c r="T93" s="277">
        <v>1800</v>
      </c>
      <c r="U93" s="277">
        <v>1257</v>
      </c>
    </row>
    <row r="94" spans="1:21">
      <c r="A94" s="155">
        <v>45181</v>
      </c>
      <c r="B94" s="284">
        <v>1</v>
      </c>
      <c r="C94" s="277">
        <v>22400</v>
      </c>
      <c r="D94" s="277"/>
      <c r="E94" s="277"/>
      <c r="F94" s="284">
        <v>2118000</v>
      </c>
      <c r="G94" s="277">
        <v>3700000</v>
      </c>
      <c r="H94" s="277">
        <v>370000</v>
      </c>
      <c r="I94" s="277">
        <v>315000</v>
      </c>
      <c r="J94" s="277">
        <v>8200</v>
      </c>
      <c r="K94" s="277">
        <v>200000</v>
      </c>
      <c r="L94" s="277">
        <v>51310000</v>
      </c>
      <c r="M94" s="286">
        <v>1000000000</v>
      </c>
      <c r="N94" s="277">
        <v>200</v>
      </c>
      <c r="O94" s="277"/>
      <c r="P94" s="285">
        <v>885</v>
      </c>
      <c r="Q94" s="277">
        <v>450</v>
      </c>
      <c r="R94" s="277">
        <v>2000</v>
      </c>
      <c r="S94" s="277">
        <v>1350</v>
      </c>
      <c r="T94" s="277">
        <v>1800</v>
      </c>
      <c r="U94" s="277">
        <v>1257</v>
      </c>
    </row>
    <row r="95" spans="1:21">
      <c r="A95" s="155">
        <v>45182</v>
      </c>
      <c r="B95" s="284">
        <v>1</v>
      </c>
      <c r="C95" s="277">
        <v>22400</v>
      </c>
      <c r="D95" s="277"/>
      <c r="E95" s="277"/>
      <c r="F95" s="284">
        <v>2118000</v>
      </c>
      <c r="G95" s="277">
        <v>3700000</v>
      </c>
      <c r="H95" s="277">
        <v>370000</v>
      </c>
      <c r="I95" s="277">
        <v>315000</v>
      </c>
      <c r="J95" s="277">
        <v>8200</v>
      </c>
      <c r="K95" s="277">
        <v>200000</v>
      </c>
      <c r="L95" s="277">
        <v>51310000</v>
      </c>
      <c r="M95" s="286">
        <v>1000000000</v>
      </c>
      <c r="N95" s="277">
        <v>200</v>
      </c>
      <c r="O95" s="277"/>
      <c r="P95" s="285">
        <v>885</v>
      </c>
      <c r="Q95" s="277">
        <v>450</v>
      </c>
      <c r="R95" s="277">
        <v>2000</v>
      </c>
      <c r="S95" s="277">
        <v>1350</v>
      </c>
      <c r="T95" s="277">
        <v>1800</v>
      </c>
      <c r="U95" s="277">
        <v>1257</v>
      </c>
    </row>
    <row r="96" spans="1:21">
      <c r="A96" s="155">
        <v>45183</v>
      </c>
      <c r="B96" s="284">
        <v>1</v>
      </c>
      <c r="C96" s="277">
        <v>22400</v>
      </c>
      <c r="D96" s="277"/>
      <c r="E96" s="277"/>
      <c r="F96" s="284">
        <v>2118000</v>
      </c>
      <c r="G96" s="277">
        <v>3700000</v>
      </c>
      <c r="H96" s="277">
        <v>370000</v>
      </c>
      <c r="I96" s="277">
        <v>315000</v>
      </c>
      <c r="J96" s="277">
        <v>8200</v>
      </c>
      <c r="K96" s="277">
        <v>200000</v>
      </c>
      <c r="L96" s="277">
        <v>51310000</v>
      </c>
      <c r="M96" s="286">
        <v>1000000000</v>
      </c>
      <c r="N96" s="277">
        <v>200</v>
      </c>
      <c r="O96" s="277"/>
      <c r="P96" s="285">
        <v>885</v>
      </c>
      <c r="Q96" s="277">
        <v>450</v>
      </c>
      <c r="R96" s="277">
        <v>2000</v>
      </c>
      <c r="S96" s="277">
        <v>1350</v>
      </c>
      <c r="T96" s="277">
        <v>1800</v>
      </c>
      <c r="U96" s="277">
        <v>1257</v>
      </c>
    </row>
    <row r="97" spans="1:21">
      <c r="A97" s="155">
        <v>45184</v>
      </c>
      <c r="B97" s="284">
        <v>1</v>
      </c>
      <c r="C97" s="277">
        <v>22400</v>
      </c>
      <c r="D97" s="277"/>
      <c r="E97" s="277"/>
      <c r="F97" s="284">
        <v>2118000</v>
      </c>
      <c r="G97" s="277">
        <v>3700000</v>
      </c>
      <c r="H97" s="277">
        <v>370000</v>
      </c>
      <c r="I97" s="277">
        <v>315000</v>
      </c>
      <c r="J97" s="277">
        <v>8200</v>
      </c>
      <c r="K97" s="277">
        <v>200000</v>
      </c>
      <c r="L97" s="277">
        <v>51310000</v>
      </c>
      <c r="M97" s="286">
        <v>1000000000</v>
      </c>
      <c r="N97" s="277">
        <v>200</v>
      </c>
      <c r="O97" s="277"/>
      <c r="P97" s="285">
        <v>885</v>
      </c>
      <c r="Q97" s="277">
        <v>450</v>
      </c>
      <c r="R97" s="277">
        <v>2000</v>
      </c>
      <c r="S97" s="277">
        <v>1350</v>
      </c>
      <c r="T97" s="277">
        <v>1800</v>
      </c>
      <c r="U97" s="277">
        <v>1257</v>
      </c>
    </row>
    <row r="98" spans="1:21">
      <c r="A98" s="155">
        <v>45187</v>
      </c>
      <c r="B98" s="284">
        <v>1</v>
      </c>
      <c r="C98" s="277">
        <v>22400</v>
      </c>
      <c r="D98" s="277"/>
      <c r="E98" s="277"/>
      <c r="F98" s="284">
        <v>2118000</v>
      </c>
      <c r="G98" s="277">
        <v>3700000</v>
      </c>
      <c r="H98" s="277">
        <v>370000</v>
      </c>
      <c r="I98" s="277">
        <v>315000</v>
      </c>
      <c r="J98" s="277">
        <v>8200</v>
      </c>
      <c r="K98" s="277">
        <v>200000</v>
      </c>
      <c r="L98" s="277">
        <v>51310000</v>
      </c>
      <c r="M98" s="286">
        <v>1000000000</v>
      </c>
      <c r="N98" s="277">
        <v>200</v>
      </c>
      <c r="O98" s="277"/>
      <c r="P98" s="285">
        <v>885</v>
      </c>
      <c r="Q98" s="277">
        <v>450</v>
      </c>
      <c r="R98" s="277">
        <v>2000</v>
      </c>
      <c r="S98" s="277">
        <v>1350</v>
      </c>
      <c r="T98" s="277">
        <v>1800</v>
      </c>
      <c r="U98" s="277">
        <v>1257</v>
      </c>
    </row>
    <row r="99" spans="1:21">
      <c r="A99" s="155">
        <v>45188</v>
      </c>
      <c r="B99" s="284">
        <v>1</v>
      </c>
      <c r="C99" s="277">
        <v>22400</v>
      </c>
      <c r="D99" s="277"/>
      <c r="E99" s="277"/>
      <c r="F99" s="284">
        <v>2118000</v>
      </c>
      <c r="G99" s="277">
        <v>3700000</v>
      </c>
      <c r="H99" s="277">
        <v>370000</v>
      </c>
      <c r="I99" s="277">
        <v>315000</v>
      </c>
      <c r="J99" s="277">
        <v>8200</v>
      </c>
      <c r="K99" s="277">
        <v>200000</v>
      </c>
      <c r="L99" s="277">
        <v>51310000</v>
      </c>
      <c r="M99" s="286">
        <v>1000000000</v>
      </c>
      <c r="N99" s="277">
        <v>200</v>
      </c>
      <c r="O99" s="277"/>
      <c r="P99" s="285">
        <v>885</v>
      </c>
      <c r="Q99" s="277">
        <v>450</v>
      </c>
      <c r="R99" s="277">
        <v>2000</v>
      </c>
      <c r="S99" s="277">
        <v>1350</v>
      </c>
      <c r="T99" s="277">
        <v>1800</v>
      </c>
      <c r="U99" s="277">
        <v>1257</v>
      </c>
    </row>
    <row r="100" spans="1:21">
      <c r="A100" s="155">
        <v>45189</v>
      </c>
      <c r="B100" s="284">
        <v>1</v>
      </c>
      <c r="C100" s="277">
        <v>22400</v>
      </c>
      <c r="D100" s="277"/>
      <c r="E100" s="277"/>
      <c r="F100" s="284">
        <v>2118000</v>
      </c>
      <c r="G100" s="277">
        <v>3700000</v>
      </c>
      <c r="H100" s="277">
        <v>370000</v>
      </c>
      <c r="I100" s="277">
        <v>315000</v>
      </c>
      <c r="J100" s="277">
        <v>8200</v>
      </c>
      <c r="K100" s="277">
        <v>200000</v>
      </c>
      <c r="L100" s="277">
        <v>51310000</v>
      </c>
      <c r="M100" s="286">
        <v>1000000000</v>
      </c>
      <c r="N100" s="277">
        <v>200</v>
      </c>
      <c r="O100" s="277"/>
      <c r="P100" s="285">
        <v>885</v>
      </c>
      <c r="Q100" s="277">
        <v>450</v>
      </c>
      <c r="R100" s="277">
        <v>2000</v>
      </c>
      <c r="S100" s="277">
        <v>1350</v>
      </c>
      <c r="T100" s="277">
        <v>1800</v>
      </c>
      <c r="U100" s="277">
        <v>1257</v>
      </c>
    </row>
    <row r="101" spans="1:21">
      <c r="A101" s="155">
        <v>45190</v>
      </c>
      <c r="B101" s="284">
        <v>1</v>
      </c>
      <c r="C101" s="277">
        <v>22400</v>
      </c>
      <c r="D101" s="277"/>
      <c r="E101" s="277"/>
      <c r="F101" s="284">
        <v>2118000</v>
      </c>
      <c r="G101" s="277">
        <v>3700000</v>
      </c>
      <c r="H101" s="277">
        <v>370000</v>
      </c>
      <c r="I101" s="277">
        <v>315000</v>
      </c>
      <c r="J101" s="277">
        <v>8200</v>
      </c>
      <c r="K101" s="277">
        <v>200000</v>
      </c>
      <c r="L101" s="277">
        <v>51310000</v>
      </c>
      <c r="M101" s="286">
        <v>1000000000</v>
      </c>
      <c r="N101" s="277">
        <v>200</v>
      </c>
      <c r="O101" s="277"/>
      <c r="P101" s="285">
        <v>885</v>
      </c>
      <c r="Q101" s="277">
        <v>450</v>
      </c>
      <c r="R101" s="277">
        <v>2000</v>
      </c>
      <c r="S101" s="277">
        <v>1350</v>
      </c>
      <c r="T101" s="277">
        <v>1800</v>
      </c>
      <c r="U101" s="277">
        <v>1257</v>
      </c>
    </row>
    <row r="102" spans="1:21">
      <c r="A102" s="155">
        <v>45191</v>
      </c>
      <c r="B102" s="284">
        <v>1</v>
      </c>
      <c r="C102" s="277">
        <v>22400</v>
      </c>
      <c r="D102" s="277"/>
      <c r="E102" s="277"/>
      <c r="F102" s="284">
        <v>2118000</v>
      </c>
      <c r="G102" s="277">
        <v>3700000</v>
      </c>
      <c r="H102" s="277">
        <v>370000</v>
      </c>
      <c r="I102" s="277">
        <v>315000</v>
      </c>
      <c r="J102" s="277">
        <v>8200</v>
      </c>
      <c r="K102" s="277">
        <v>200000</v>
      </c>
      <c r="L102" s="277">
        <v>51310000</v>
      </c>
      <c r="M102" s="286">
        <v>1000000000</v>
      </c>
      <c r="N102" s="277">
        <v>200</v>
      </c>
      <c r="O102" s="277"/>
      <c r="P102" s="285">
        <v>885</v>
      </c>
      <c r="Q102" s="277">
        <v>450</v>
      </c>
      <c r="R102" s="277">
        <v>2000</v>
      </c>
      <c r="S102" s="277">
        <v>1350</v>
      </c>
      <c r="T102" s="277">
        <v>1800</v>
      </c>
      <c r="U102" s="277">
        <v>1257</v>
      </c>
    </row>
    <row r="103" spans="1:21">
      <c r="A103" s="155">
        <v>45194</v>
      </c>
      <c r="B103" s="284">
        <v>1</v>
      </c>
      <c r="C103" s="277">
        <v>22400</v>
      </c>
      <c r="D103" s="277"/>
      <c r="E103" s="277"/>
      <c r="F103" s="284">
        <v>2118000</v>
      </c>
      <c r="G103" s="277">
        <v>3700000</v>
      </c>
      <c r="H103" s="277">
        <v>370000</v>
      </c>
      <c r="I103" s="277">
        <v>315000</v>
      </c>
      <c r="J103" s="277">
        <v>8200</v>
      </c>
      <c r="K103" s="277">
        <v>200000</v>
      </c>
      <c r="L103" s="277">
        <v>51310000</v>
      </c>
      <c r="M103" s="286">
        <v>1000000000</v>
      </c>
      <c r="N103" s="277">
        <v>200</v>
      </c>
      <c r="O103" s="277"/>
      <c r="P103" s="285">
        <v>885</v>
      </c>
      <c r="Q103" s="277">
        <v>450</v>
      </c>
      <c r="R103" s="277">
        <v>2000</v>
      </c>
      <c r="S103" s="277">
        <v>1350</v>
      </c>
      <c r="T103" s="277">
        <v>1800</v>
      </c>
      <c r="U103" s="277">
        <v>1257</v>
      </c>
    </row>
    <row r="104" spans="1:21">
      <c r="A104" s="155">
        <v>45195</v>
      </c>
      <c r="B104" s="284">
        <v>1</v>
      </c>
      <c r="C104" s="277">
        <v>22400</v>
      </c>
      <c r="D104" s="277"/>
      <c r="E104" s="277"/>
      <c r="F104" s="284">
        <v>2118000</v>
      </c>
      <c r="G104" s="277">
        <v>3700000</v>
      </c>
      <c r="H104" s="277">
        <v>370000</v>
      </c>
      <c r="I104" s="277">
        <v>315000</v>
      </c>
      <c r="J104" s="277">
        <v>8200</v>
      </c>
      <c r="K104" s="277">
        <v>200000</v>
      </c>
      <c r="L104" s="277">
        <v>51310000</v>
      </c>
      <c r="M104" s="286">
        <v>1000000000</v>
      </c>
      <c r="N104" s="277">
        <v>200</v>
      </c>
      <c r="O104" s="277"/>
      <c r="P104" s="285">
        <v>885</v>
      </c>
      <c r="Q104" s="277">
        <v>450</v>
      </c>
      <c r="R104" s="277">
        <v>2000</v>
      </c>
      <c r="S104" s="277">
        <v>1350</v>
      </c>
      <c r="T104" s="277">
        <v>1800</v>
      </c>
      <c r="U104" s="277">
        <v>1257</v>
      </c>
    </row>
    <row r="105" spans="1:21">
      <c r="A105" s="155">
        <v>45196</v>
      </c>
      <c r="B105" s="284">
        <v>1</v>
      </c>
      <c r="C105" s="277">
        <v>22400</v>
      </c>
      <c r="D105" s="277"/>
      <c r="E105" s="277"/>
      <c r="F105" s="284">
        <v>2118000</v>
      </c>
      <c r="G105" s="277">
        <v>3700000</v>
      </c>
      <c r="H105" s="277">
        <v>370000</v>
      </c>
      <c r="I105" s="277">
        <v>315000</v>
      </c>
      <c r="J105" s="277">
        <v>8200</v>
      </c>
      <c r="K105" s="277">
        <v>200000</v>
      </c>
      <c r="L105" s="277">
        <v>51310000</v>
      </c>
      <c r="M105" s="286">
        <v>1000000000</v>
      </c>
      <c r="N105" s="277">
        <v>200</v>
      </c>
      <c r="O105" s="277"/>
      <c r="P105" s="285">
        <v>885</v>
      </c>
      <c r="Q105" s="277">
        <v>450</v>
      </c>
      <c r="R105" s="277">
        <v>2000</v>
      </c>
      <c r="S105" s="277">
        <v>1350</v>
      </c>
      <c r="T105" s="277">
        <v>1800</v>
      </c>
      <c r="U105" s="277">
        <v>1257</v>
      </c>
    </row>
    <row r="106" spans="1:21">
      <c r="A106" s="155">
        <v>45197</v>
      </c>
      <c r="B106" s="284">
        <v>1</v>
      </c>
      <c r="C106" s="277">
        <v>22400</v>
      </c>
      <c r="D106" s="277"/>
      <c r="E106" s="277"/>
      <c r="F106" s="284">
        <v>2118000</v>
      </c>
      <c r="G106" s="277">
        <v>3700000</v>
      </c>
      <c r="H106" s="277">
        <v>370000</v>
      </c>
      <c r="I106" s="277">
        <v>315000</v>
      </c>
      <c r="J106" s="277">
        <v>8200</v>
      </c>
      <c r="K106" s="277">
        <v>200000</v>
      </c>
      <c r="L106" s="277">
        <v>51310000</v>
      </c>
      <c r="M106" s="286">
        <v>1000000000</v>
      </c>
      <c r="N106" s="277">
        <v>200</v>
      </c>
      <c r="O106" s="277"/>
      <c r="P106" s="285">
        <v>885</v>
      </c>
      <c r="Q106" s="277">
        <v>450</v>
      </c>
      <c r="R106" s="277">
        <v>2000</v>
      </c>
      <c r="S106" s="277">
        <v>1350</v>
      </c>
      <c r="T106" s="277">
        <v>1800</v>
      </c>
      <c r="U106" s="277">
        <v>1257</v>
      </c>
    </row>
    <row r="107" spans="1:21">
      <c r="A107" s="155">
        <v>45198</v>
      </c>
      <c r="B107" s="284">
        <v>1</v>
      </c>
      <c r="C107" s="277">
        <v>22400</v>
      </c>
      <c r="D107" s="277"/>
      <c r="E107" s="277"/>
      <c r="F107" s="284">
        <v>2118000</v>
      </c>
      <c r="G107" s="277">
        <v>3700000</v>
      </c>
      <c r="H107" s="277">
        <v>370000</v>
      </c>
      <c r="I107" s="277">
        <v>315000</v>
      </c>
      <c r="J107" s="277">
        <v>8200</v>
      </c>
      <c r="K107" s="277">
        <v>200000</v>
      </c>
      <c r="L107" s="277">
        <v>51310000</v>
      </c>
      <c r="M107" s="286">
        <v>1000000000</v>
      </c>
      <c r="N107" s="277">
        <v>200</v>
      </c>
      <c r="O107" s="277"/>
      <c r="P107" s="285">
        <v>885</v>
      </c>
      <c r="Q107" s="277">
        <v>450</v>
      </c>
      <c r="R107" s="277">
        <v>2000</v>
      </c>
      <c r="S107" s="277">
        <v>1350</v>
      </c>
      <c r="T107" s="277">
        <v>1800</v>
      </c>
      <c r="U107" s="277">
        <v>1257</v>
      </c>
    </row>
    <row r="108" spans="1:21">
      <c r="A108" s="155">
        <v>45201</v>
      </c>
      <c r="B108" s="284">
        <v>1</v>
      </c>
      <c r="C108" s="277">
        <v>22400</v>
      </c>
      <c r="D108" s="277"/>
      <c r="E108" s="277"/>
      <c r="F108" s="284">
        <v>2118000</v>
      </c>
      <c r="G108" s="277">
        <v>3700000</v>
      </c>
      <c r="H108" s="277">
        <v>370000</v>
      </c>
      <c r="I108" s="277">
        <v>315000</v>
      </c>
      <c r="J108" s="277">
        <v>8200</v>
      </c>
      <c r="K108" s="277">
        <v>200000</v>
      </c>
      <c r="L108" s="277">
        <v>51310000</v>
      </c>
      <c r="M108" s="286">
        <v>1000000000</v>
      </c>
      <c r="N108" s="277">
        <v>200</v>
      </c>
      <c r="O108" s="277"/>
      <c r="P108" s="285">
        <v>885</v>
      </c>
      <c r="Q108" s="277">
        <v>450</v>
      </c>
      <c r="R108" s="277">
        <v>2000</v>
      </c>
      <c r="S108" s="277">
        <v>1350</v>
      </c>
      <c r="T108" s="277">
        <v>1800</v>
      </c>
      <c r="U108" s="277">
        <v>1257</v>
      </c>
    </row>
    <row r="109" spans="1:21">
      <c r="A109" s="155">
        <v>45202</v>
      </c>
      <c r="B109" s="284">
        <v>1</v>
      </c>
      <c r="C109" s="277">
        <v>22400</v>
      </c>
      <c r="D109" s="277"/>
      <c r="E109" s="277"/>
      <c r="F109" s="284">
        <v>2118000</v>
      </c>
      <c r="G109" s="277">
        <v>3700000</v>
      </c>
      <c r="H109" s="277">
        <v>370000</v>
      </c>
      <c r="I109" s="277">
        <v>315000</v>
      </c>
      <c r="J109" s="277">
        <v>8200</v>
      </c>
      <c r="K109" s="277">
        <v>200000</v>
      </c>
      <c r="L109" s="277">
        <v>51310000</v>
      </c>
      <c r="M109" s="286">
        <v>1000000000</v>
      </c>
      <c r="N109" s="277">
        <v>200</v>
      </c>
      <c r="O109" s="277"/>
      <c r="P109" s="285">
        <v>885</v>
      </c>
      <c r="Q109" s="277">
        <v>450</v>
      </c>
      <c r="R109" s="277">
        <v>2000</v>
      </c>
      <c r="S109" s="277">
        <v>1350</v>
      </c>
      <c r="T109" s="277">
        <v>1800</v>
      </c>
      <c r="U109" s="277">
        <v>1257</v>
      </c>
    </row>
    <row r="110" spans="1:21">
      <c r="A110" s="155">
        <v>45203</v>
      </c>
      <c r="B110" s="284">
        <v>1</v>
      </c>
      <c r="C110" s="277">
        <v>22400</v>
      </c>
      <c r="D110" s="277"/>
      <c r="E110" s="277"/>
      <c r="F110" s="284">
        <v>2118000</v>
      </c>
      <c r="G110" s="277">
        <v>3700000</v>
      </c>
      <c r="H110" s="277">
        <v>370000</v>
      </c>
      <c r="I110" s="277">
        <v>315000</v>
      </c>
      <c r="J110" s="277">
        <v>8200</v>
      </c>
      <c r="K110" s="277">
        <v>200000</v>
      </c>
      <c r="L110" s="277">
        <v>51310000</v>
      </c>
      <c r="M110" s="286">
        <v>1000000000</v>
      </c>
      <c r="N110" s="277">
        <v>200</v>
      </c>
      <c r="O110" s="277"/>
      <c r="P110" s="285">
        <v>885</v>
      </c>
      <c r="Q110" s="277">
        <v>450</v>
      </c>
      <c r="R110" s="277">
        <v>2000</v>
      </c>
      <c r="S110" s="277">
        <v>1350</v>
      </c>
      <c r="T110" s="277">
        <v>1800</v>
      </c>
      <c r="U110" s="277">
        <v>1257</v>
      </c>
    </row>
    <row r="111" spans="1:21">
      <c r="A111" s="155">
        <v>45204</v>
      </c>
      <c r="B111" s="284">
        <v>1</v>
      </c>
      <c r="C111" s="277">
        <v>22400</v>
      </c>
      <c r="D111" s="277"/>
      <c r="E111" s="277"/>
      <c r="F111" s="284">
        <v>2118000</v>
      </c>
      <c r="G111" s="277">
        <v>3700000</v>
      </c>
      <c r="H111" s="277">
        <v>370000</v>
      </c>
      <c r="I111" s="277">
        <v>315000</v>
      </c>
      <c r="J111" s="277">
        <v>8200</v>
      </c>
      <c r="K111" s="277">
        <v>200000</v>
      </c>
      <c r="L111" s="277">
        <v>51310000</v>
      </c>
      <c r="M111" s="286">
        <v>1000000000</v>
      </c>
      <c r="N111" s="277">
        <v>200</v>
      </c>
      <c r="O111" s="277"/>
      <c r="P111" s="285">
        <v>885</v>
      </c>
      <c r="Q111" s="277">
        <v>450</v>
      </c>
      <c r="R111" s="277">
        <v>2000</v>
      </c>
      <c r="S111" s="277">
        <v>1350</v>
      </c>
      <c r="T111" s="277">
        <v>1800</v>
      </c>
      <c r="U111" s="277">
        <v>1257</v>
      </c>
    </row>
    <row r="112" spans="1:21">
      <c r="A112" s="155">
        <v>45205</v>
      </c>
      <c r="B112" s="284">
        <v>1</v>
      </c>
      <c r="C112" s="277">
        <v>22400</v>
      </c>
      <c r="D112" s="277"/>
      <c r="E112" s="277"/>
      <c r="F112" s="284">
        <v>2118000</v>
      </c>
      <c r="G112" s="277">
        <v>3700000</v>
      </c>
      <c r="H112" s="277">
        <v>370000</v>
      </c>
      <c r="I112" s="277">
        <v>315000</v>
      </c>
      <c r="J112" s="277">
        <v>8200</v>
      </c>
      <c r="K112" s="277">
        <v>200000</v>
      </c>
      <c r="L112" s="277">
        <v>51310000</v>
      </c>
      <c r="M112" s="286">
        <v>1000000000</v>
      </c>
      <c r="N112" s="277">
        <v>200</v>
      </c>
      <c r="O112" s="277"/>
      <c r="P112" s="285">
        <v>885</v>
      </c>
      <c r="Q112" s="277">
        <v>450</v>
      </c>
      <c r="R112" s="277">
        <v>2000</v>
      </c>
      <c r="S112" s="277">
        <v>1350</v>
      </c>
      <c r="T112" s="277">
        <v>1800</v>
      </c>
      <c r="U112" s="277">
        <v>1257</v>
      </c>
    </row>
    <row r="113" spans="1:21">
      <c r="A113" s="155">
        <v>45208</v>
      </c>
      <c r="B113" s="284">
        <v>1</v>
      </c>
      <c r="C113" s="277">
        <v>22400</v>
      </c>
      <c r="D113" s="277"/>
      <c r="E113" s="277"/>
      <c r="F113" s="284">
        <v>2118000</v>
      </c>
      <c r="G113" s="277">
        <v>3700000</v>
      </c>
      <c r="H113" s="277">
        <v>370000</v>
      </c>
      <c r="I113" s="277">
        <v>315000</v>
      </c>
      <c r="J113" s="277">
        <v>8200</v>
      </c>
      <c r="K113" s="277">
        <v>200000</v>
      </c>
      <c r="L113" s="277">
        <v>51310000</v>
      </c>
      <c r="M113" s="286">
        <v>1000000000</v>
      </c>
      <c r="N113" s="277">
        <v>200</v>
      </c>
      <c r="O113" s="277"/>
      <c r="P113" s="285">
        <v>885</v>
      </c>
      <c r="Q113" s="277">
        <v>450</v>
      </c>
      <c r="R113" s="277">
        <v>2000</v>
      </c>
      <c r="S113" s="277">
        <v>1350</v>
      </c>
      <c r="T113" s="277">
        <v>1800</v>
      </c>
      <c r="U113" s="277">
        <v>1257</v>
      </c>
    </row>
    <row r="114" spans="1:21">
      <c r="A114" s="155">
        <v>45209</v>
      </c>
      <c r="B114" s="284">
        <v>1</v>
      </c>
      <c r="C114" s="277">
        <v>22400</v>
      </c>
      <c r="D114" s="277"/>
      <c r="E114" s="277"/>
      <c r="F114" s="284">
        <v>2118000</v>
      </c>
      <c r="G114" s="277">
        <v>3700000</v>
      </c>
      <c r="H114" s="277">
        <v>370000</v>
      </c>
      <c r="I114" s="277">
        <v>315000</v>
      </c>
      <c r="J114" s="277">
        <v>8200</v>
      </c>
      <c r="K114" s="277">
        <v>200000</v>
      </c>
      <c r="L114" s="277">
        <v>51310000</v>
      </c>
      <c r="M114" s="286">
        <v>1000000000</v>
      </c>
      <c r="N114" s="277">
        <v>200</v>
      </c>
      <c r="O114" s="277"/>
      <c r="P114" s="285">
        <v>885</v>
      </c>
      <c r="Q114" s="277">
        <v>450</v>
      </c>
      <c r="R114" s="277">
        <v>2000</v>
      </c>
      <c r="S114" s="277">
        <v>1350</v>
      </c>
      <c r="T114" s="277">
        <v>1800</v>
      </c>
      <c r="U114" s="277">
        <v>1257</v>
      </c>
    </row>
    <row r="115" spans="1:21">
      <c r="A115" s="155">
        <v>45210</v>
      </c>
      <c r="B115" s="284">
        <v>1</v>
      </c>
      <c r="C115" s="277">
        <v>22400</v>
      </c>
      <c r="D115" s="277"/>
      <c r="E115" s="277"/>
      <c r="F115" s="284">
        <v>2118000</v>
      </c>
      <c r="G115" s="277">
        <v>3700000</v>
      </c>
      <c r="H115" s="277">
        <v>370000</v>
      </c>
      <c r="I115" s="277">
        <v>315000</v>
      </c>
      <c r="J115" s="277">
        <v>8200</v>
      </c>
      <c r="K115" s="277">
        <v>200000</v>
      </c>
      <c r="L115" s="277">
        <v>51310000</v>
      </c>
      <c r="M115" s="286">
        <v>1000000000</v>
      </c>
      <c r="N115" s="277">
        <v>200</v>
      </c>
      <c r="O115" s="277"/>
      <c r="P115" s="285">
        <v>885</v>
      </c>
      <c r="Q115" s="277">
        <v>450</v>
      </c>
      <c r="R115" s="277">
        <v>2000</v>
      </c>
      <c r="S115" s="277">
        <v>1350</v>
      </c>
      <c r="T115" s="277">
        <v>1800</v>
      </c>
      <c r="U115" s="277">
        <v>1257</v>
      </c>
    </row>
    <row r="116" spans="1:21">
      <c r="A116" s="155">
        <v>45211</v>
      </c>
      <c r="B116" s="284">
        <v>1</v>
      </c>
      <c r="C116" s="277">
        <v>22400</v>
      </c>
      <c r="D116" s="277"/>
      <c r="E116" s="277"/>
      <c r="F116" s="284">
        <v>2118000</v>
      </c>
      <c r="G116" s="277">
        <v>3700000</v>
      </c>
      <c r="H116" s="277">
        <v>370000</v>
      </c>
      <c r="I116" s="277">
        <v>315000</v>
      </c>
      <c r="J116" s="277">
        <v>8200</v>
      </c>
      <c r="K116" s="277">
        <v>200000</v>
      </c>
      <c r="L116" s="277">
        <v>51310000</v>
      </c>
      <c r="M116" s="286">
        <v>1000000000</v>
      </c>
      <c r="N116" s="277">
        <v>200</v>
      </c>
      <c r="O116" s="277"/>
      <c r="P116" s="285">
        <v>885</v>
      </c>
      <c r="Q116" s="277">
        <v>450</v>
      </c>
      <c r="R116" s="277">
        <v>2000</v>
      </c>
      <c r="S116" s="277">
        <v>1350</v>
      </c>
      <c r="T116" s="277">
        <v>1800</v>
      </c>
      <c r="U116" s="277">
        <v>1257</v>
      </c>
    </row>
    <row r="117" spans="1:21">
      <c r="A117" s="155">
        <v>45212</v>
      </c>
      <c r="B117" s="284">
        <v>1</v>
      </c>
      <c r="C117" s="277">
        <v>22400</v>
      </c>
      <c r="D117" s="277"/>
      <c r="E117" s="277"/>
      <c r="F117" s="284">
        <v>2118000</v>
      </c>
      <c r="G117" s="277">
        <v>3700000</v>
      </c>
      <c r="H117" s="277">
        <v>370000</v>
      </c>
      <c r="I117" s="277">
        <v>315000</v>
      </c>
      <c r="J117" s="277">
        <v>23200</v>
      </c>
      <c r="K117" s="277">
        <v>200000</v>
      </c>
      <c r="L117" s="277">
        <v>51310000</v>
      </c>
      <c r="M117" s="286">
        <v>1000000000</v>
      </c>
      <c r="N117" s="277">
        <v>200</v>
      </c>
      <c r="O117" s="277"/>
      <c r="P117" s="285">
        <v>885</v>
      </c>
      <c r="Q117" s="277">
        <v>450</v>
      </c>
      <c r="R117" s="277">
        <v>2000</v>
      </c>
      <c r="S117" s="277">
        <v>1350</v>
      </c>
      <c r="T117" s="277">
        <v>1800</v>
      </c>
      <c r="U117" s="277">
        <v>1257</v>
      </c>
    </row>
    <row r="118" spans="1:21">
      <c r="A118" s="155">
        <v>45215</v>
      </c>
      <c r="B118" s="284">
        <v>1</v>
      </c>
      <c r="C118" s="277">
        <v>22400</v>
      </c>
      <c r="D118" s="277"/>
      <c r="E118" s="277"/>
      <c r="F118" s="284">
        <v>2118000</v>
      </c>
      <c r="G118" s="277">
        <v>3700000</v>
      </c>
      <c r="H118" s="277">
        <v>370000</v>
      </c>
      <c r="I118" s="277">
        <v>315000</v>
      </c>
      <c r="J118" s="277">
        <v>23200</v>
      </c>
      <c r="K118" s="277">
        <v>200000</v>
      </c>
      <c r="L118" s="277">
        <v>51310000</v>
      </c>
      <c r="M118" s="286">
        <v>1000000000</v>
      </c>
      <c r="N118" s="277">
        <v>200</v>
      </c>
      <c r="O118" s="277"/>
      <c r="P118" s="285">
        <v>885</v>
      </c>
      <c r="Q118" s="277">
        <v>450</v>
      </c>
      <c r="R118" s="277">
        <v>2000</v>
      </c>
      <c r="S118" s="277">
        <v>1350</v>
      </c>
      <c r="T118" s="277">
        <v>1800</v>
      </c>
      <c r="U118" s="277">
        <v>1257</v>
      </c>
    </row>
    <row r="119" spans="1:21">
      <c r="A119" s="155">
        <v>45216</v>
      </c>
      <c r="B119" s="284">
        <v>1</v>
      </c>
      <c r="C119" s="277">
        <v>22400</v>
      </c>
      <c r="D119" s="277"/>
      <c r="E119" s="277"/>
      <c r="F119" s="284">
        <v>2118000</v>
      </c>
      <c r="G119" s="277">
        <v>3700000</v>
      </c>
      <c r="H119" s="277">
        <v>370000</v>
      </c>
      <c r="I119" s="277">
        <v>315000</v>
      </c>
      <c r="J119" s="277">
        <v>23200</v>
      </c>
      <c r="K119" s="277">
        <v>200000</v>
      </c>
      <c r="L119" s="277">
        <v>51310000</v>
      </c>
      <c r="M119" s="286">
        <v>1000000000</v>
      </c>
      <c r="N119" s="277">
        <v>200</v>
      </c>
      <c r="O119" s="277"/>
      <c r="P119" s="285">
        <v>885</v>
      </c>
      <c r="Q119" s="277">
        <v>450</v>
      </c>
      <c r="R119" s="277">
        <v>2000</v>
      </c>
      <c r="S119" s="277">
        <v>1350</v>
      </c>
      <c r="T119" s="277">
        <v>1800</v>
      </c>
      <c r="U119" s="277">
        <v>1257</v>
      </c>
    </row>
    <row r="120" spans="1:21">
      <c r="A120" s="155">
        <v>45217</v>
      </c>
      <c r="B120" s="284">
        <v>1</v>
      </c>
      <c r="C120" s="277">
        <v>22400</v>
      </c>
      <c r="D120" s="277"/>
      <c r="E120" s="277"/>
      <c r="F120" s="284">
        <v>2118000</v>
      </c>
      <c r="G120" s="277">
        <v>3700000</v>
      </c>
      <c r="H120" s="277">
        <v>370000</v>
      </c>
      <c r="I120" s="277">
        <v>315000</v>
      </c>
      <c r="J120" s="277">
        <v>23200</v>
      </c>
      <c r="K120" s="277">
        <v>200000</v>
      </c>
      <c r="L120" s="277">
        <v>51310000</v>
      </c>
      <c r="M120" s="286">
        <v>1000000000</v>
      </c>
      <c r="N120" s="277">
        <v>200</v>
      </c>
      <c r="O120" s="277"/>
      <c r="P120" s="285">
        <v>885</v>
      </c>
      <c r="Q120" s="277">
        <v>450</v>
      </c>
      <c r="R120" s="277">
        <v>2000</v>
      </c>
      <c r="S120" s="277">
        <v>1350</v>
      </c>
      <c r="T120" s="277">
        <v>1800</v>
      </c>
      <c r="U120" s="277">
        <v>1257</v>
      </c>
    </row>
    <row r="121" spans="1:21">
      <c r="A121" s="155">
        <v>45218</v>
      </c>
      <c r="B121" s="284">
        <v>1</v>
      </c>
      <c r="C121" s="277">
        <v>22400</v>
      </c>
      <c r="D121" s="277"/>
      <c r="E121" s="277"/>
      <c r="F121" s="284">
        <v>2118000</v>
      </c>
      <c r="G121" s="277">
        <v>3700000</v>
      </c>
      <c r="H121" s="277">
        <v>370000</v>
      </c>
      <c r="I121" s="277">
        <v>315000</v>
      </c>
      <c r="J121" s="277">
        <v>23200</v>
      </c>
      <c r="K121" s="277">
        <v>200000</v>
      </c>
      <c r="L121" s="277">
        <v>51310000</v>
      </c>
      <c r="M121" s="286">
        <v>1000000000</v>
      </c>
      <c r="N121" s="277">
        <v>200</v>
      </c>
      <c r="O121" s="277"/>
      <c r="P121" s="285">
        <v>885</v>
      </c>
      <c r="Q121" s="277">
        <v>450</v>
      </c>
      <c r="R121" s="277">
        <v>2000</v>
      </c>
      <c r="S121" s="277">
        <v>1350</v>
      </c>
      <c r="T121" s="277">
        <v>1800</v>
      </c>
      <c r="U121" s="277">
        <v>1257</v>
      </c>
    </row>
    <row r="122" spans="1:21">
      <c r="A122" s="155">
        <v>45219</v>
      </c>
      <c r="B122" s="284">
        <v>1</v>
      </c>
      <c r="C122" s="277">
        <v>22400</v>
      </c>
      <c r="D122" s="277"/>
      <c r="E122" s="277"/>
      <c r="F122" s="284">
        <v>2118000</v>
      </c>
      <c r="G122" s="277">
        <v>3700000</v>
      </c>
      <c r="H122" s="277">
        <v>370000</v>
      </c>
      <c r="I122" s="277">
        <v>315000</v>
      </c>
      <c r="J122" s="277">
        <v>23200</v>
      </c>
      <c r="K122" s="277">
        <v>200000</v>
      </c>
      <c r="L122" s="277">
        <v>51310000</v>
      </c>
      <c r="M122" s="286">
        <v>1000000000</v>
      </c>
      <c r="N122" s="277">
        <v>200</v>
      </c>
      <c r="O122" s="277"/>
      <c r="P122" s="285">
        <v>885</v>
      </c>
      <c r="Q122" s="277">
        <v>450</v>
      </c>
      <c r="R122" s="277">
        <v>2000</v>
      </c>
      <c r="S122" s="277">
        <v>1350</v>
      </c>
      <c r="T122" s="277">
        <v>1800</v>
      </c>
      <c r="U122" s="277">
        <v>1257</v>
      </c>
    </row>
    <row r="123" spans="1:21">
      <c r="A123" s="155">
        <v>45222</v>
      </c>
      <c r="B123" s="284">
        <v>1</v>
      </c>
      <c r="C123" s="277">
        <v>22400</v>
      </c>
      <c r="D123" s="277"/>
      <c r="E123" s="277"/>
      <c r="F123" s="284">
        <v>2118000</v>
      </c>
      <c r="G123" s="277">
        <v>3700000</v>
      </c>
      <c r="H123" s="277">
        <v>370000</v>
      </c>
      <c r="I123" s="277">
        <v>315000</v>
      </c>
      <c r="J123" s="277">
        <v>23200</v>
      </c>
      <c r="K123" s="277">
        <v>200000</v>
      </c>
      <c r="L123" s="277">
        <v>51310000</v>
      </c>
      <c r="M123" s="286">
        <v>1000000000</v>
      </c>
      <c r="N123" s="277">
        <v>200</v>
      </c>
      <c r="O123" s="277"/>
      <c r="P123" s="285">
        <v>885</v>
      </c>
      <c r="Q123" s="277">
        <v>450</v>
      </c>
      <c r="R123" s="277">
        <v>2000</v>
      </c>
      <c r="S123" s="277">
        <v>1350</v>
      </c>
      <c r="T123" s="277">
        <v>1800</v>
      </c>
      <c r="U123" s="277">
        <v>1257</v>
      </c>
    </row>
    <row r="124" spans="1:21">
      <c r="A124" s="155">
        <v>45223</v>
      </c>
      <c r="B124" s="284">
        <v>1</v>
      </c>
      <c r="C124" s="277">
        <v>22400</v>
      </c>
      <c r="D124" s="277"/>
      <c r="E124" s="277"/>
      <c r="F124" s="284">
        <v>2118000</v>
      </c>
      <c r="G124" s="277">
        <v>3700000</v>
      </c>
      <c r="H124" s="277">
        <v>370000</v>
      </c>
      <c r="I124" s="277">
        <v>315000</v>
      </c>
      <c r="J124" s="277">
        <v>23200</v>
      </c>
      <c r="K124" s="277">
        <v>200000</v>
      </c>
      <c r="L124" s="277">
        <v>51310000</v>
      </c>
      <c r="M124" s="286">
        <v>1000000000</v>
      </c>
      <c r="N124" s="277">
        <v>200</v>
      </c>
      <c r="O124" s="277"/>
      <c r="P124" s="285">
        <v>885</v>
      </c>
      <c r="Q124" s="277">
        <v>450</v>
      </c>
      <c r="R124" s="277">
        <v>2000</v>
      </c>
      <c r="S124" s="277">
        <v>1350</v>
      </c>
      <c r="T124" s="277">
        <v>1800</v>
      </c>
      <c r="U124" s="277">
        <v>1257</v>
      </c>
    </row>
    <row r="125" spans="1:21">
      <c r="A125" s="155">
        <v>45224</v>
      </c>
      <c r="B125" s="284">
        <v>1</v>
      </c>
      <c r="C125" s="277">
        <v>22400</v>
      </c>
      <c r="D125" s="277"/>
      <c r="E125" s="277"/>
      <c r="F125" s="284">
        <v>2118000</v>
      </c>
      <c r="G125" s="277">
        <v>3700000</v>
      </c>
      <c r="H125" s="277">
        <v>370000</v>
      </c>
      <c r="I125" s="277">
        <v>315000</v>
      </c>
      <c r="J125" s="277">
        <v>23200</v>
      </c>
      <c r="K125" s="277">
        <v>200000</v>
      </c>
      <c r="L125" s="277">
        <v>51310000</v>
      </c>
      <c r="M125" s="286">
        <v>1000000000</v>
      </c>
      <c r="N125" s="277">
        <v>200</v>
      </c>
      <c r="O125" s="277"/>
      <c r="P125" s="285">
        <v>885</v>
      </c>
      <c r="Q125" s="277">
        <v>450</v>
      </c>
      <c r="R125" s="277">
        <v>2000</v>
      </c>
      <c r="S125" s="277">
        <v>1350</v>
      </c>
      <c r="T125" s="277">
        <v>1800</v>
      </c>
      <c r="U125" s="277">
        <v>1257</v>
      </c>
    </row>
    <row r="126" spans="1:21">
      <c r="A126" s="155">
        <v>45225</v>
      </c>
      <c r="B126" s="284">
        <v>1</v>
      </c>
      <c r="C126" s="277">
        <v>22400</v>
      </c>
      <c r="D126" s="277"/>
      <c r="E126" s="277"/>
      <c r="F126" s="284">
        <v>2118000</v>
      </c>
      <c r="G126" s="277">
        <v>3700000</v>
      </c>
      <c r="H126" s="277">
        <v>370000</v>
      </c>
      <c r="I126" s="277">
        <v>315000</v>
      </c>
      <c r="J126" s="277">
        <v>23200</v>
      </c>
      <c r="K126" s="277">
        <v>200000</v>
      </c>
      <c r="L126" s="277">
        <v>51310000</v>
      </c>
      <c r="M126" s="286">
        <v>1000000000</v>
      </c>
      <c r="N126" s="277">
        <v>200</v>
      </c>
      <c r="O126" s="277"/>
      <c r="P126" s="285">
        <v>885</v>
      </c>
      <c r="Q126" s="277">
        <v>450</v>
      </c>
      <c r="R126" s="277">
        <v>2000</v>
      </c>
      <c r="S126" s="277">
        <v>1350</v>
      </c>
      <c r="T126" s="277">
        <v>1800</v>
      </c>
      <c r="U126" s="277">
        <v>1257</v>
      </c>
    </row>
    <row r="127" spans="1:21">
      <c r="A127" s="155">
        <v>45226</v>
      </c>
      <c r="B127" s="284">
        <v>1</v>
      </c>
      <c r="C127" s="277">
        <v>22400</v>
      </c>
      <c r="D127" s="277"/>
      <c r="E127" s="277"/>
      <c r="F127" s="284">
        <v>2118000</v>
      </c>
      <c r="G127" s="277">
        <v>3700000</v>
      </c>
      <c r="H127" s="277">
        <v>370000</v>
      </c>
      <c r="I127" s="277">
        <v>315000</v>
      </c>
      <c r="J127" s="277">
        <v>23200</v>
      </c>
      <c r="K127" s="277">
        <v>200000</v>
      </c>
      <c r="L127" s="277">
        <v>51310000</v>
      </c>
      <c r="M127" s="286">
        <v>1000000000</v>
      </c>
      <c r="N127" s="277">
        <v>200</v>
      </c>
      <c r="O127" s="277"/>
      <c r="P127" s="285">
        <v>885</v>
      </c>
      <c r="Q127" s="277">
        <v>450</v>
      </c>
      <c r="R127" s="277">
        <v>2000</v>
      </c>
      <c r="S127" s="277">
        <v>1350</v>
      </c>
      <c r="T127" s="277">
        <v>1800</v>
      </c>
      <c r="U127" s="277">
        <v>2541</v>
      </c>
    </row>
    <row r="128" spans="1:21">
      <c r="A128" s="155">
        <v>45229</v>
      </c>
      <c r="B128" s="284">
        <v>1</v>
      </c>
      <c r="C128" s="277">
        <v>22400</v>
      </c>
      <c r="D128" s="277"/>
      <c r="E128" s="277"/>
      <c r="F128" s="284">
        <v>2118000</v>
      </c>
      <c r="G128" s="277">
        <v>3700000</v>
      </c>
      <c r="H128" s="277">
        <v>370000</v>
      </c>
      <c r="I128" s="277">
        <v>315000</v>
      </c>
      <c r="J128" s="277">
        <v>23200</v>
      </c>
      <c r="K128" s="277">
        <v>200000</v>
      </c>
      <c r="L128" s="277">
        <v>51310000</v>
      </c>
      <c r="M128" s="286">
        <v>1000000000</v>
      </c>
      <c r="N128" s="277">
        <v>200</v>
      </c>
      <c r="O128" s="277"/>
      <c r="P128" s="285">
        <v>885</v>
      </c>
      <c r="Q128" s="277">
        <v>450</v>
      </c>
      <c r="R128" s="277">
        <v>2000</v>
      </c>
      <c r="S128" s="277">
        <v>1350</v>
      </c>
      <c r="T128" s="277">
        <v>1800</v>
      </c>
      <c r="U128" s="277">
        <v>2541</v>
      </c>
    </row>
    <row r="129" spans="1:21">
      <c r="A129" s="155">
        <v>45230</v>
      </c>
      <c r="B129" s="284">
        <v>1</v>
      </c>
      <c r="C129" s="277">
        <v>22400</v>
      </c>
      <c r="D129" s="277"/>
      <c r="E129" s="277"/>
      <c r="F129" s="284">
        <v>2118000</v>
      </c>
      <c r="G129" s="277">
        <v>3700000</v>
      </c>
      <c r="H129" s="277">
        <v>370000</v>
      </c>
      <c r="I129" s="277">
        <v>315000</v>
      </c>
      <c r="J129" s="277">
        <v>23200</v>
      </c>
      <c r="K129" s="277">
        <v>200000</v>
      </c>
      <c r="L129" s="277">
        <v>51310000</v>
      </c>
      <c r="M129" s="286">
        <v>1000000000</v>
      </c>
      <c r="N129" s="277">
        <v>200</v>
      </c>
      <c r="O129" s="277"/>
      <c r="P129" s="285">
        <v>885</v>
      </c>
      <c r="Q129" s="277">
        <v>450</v>
      </c>
      <c r="R129" s="277">
        <v>2000</v>
      </c>
      <c r="S129" s="277">
        <v>1350</v>
      </c>
      <c r="T129" s="277">
        <v>1800</v>
      </c>
      <c r="U129" s="277">
        <v>2541</v>
      </c>
    </row>
    <row r="130" spans="1:21">
      <c r="A130" s="155">
        <v>45231</v>
      </c>
      <c r="B130" s="284">
        <v>1</v>
      </c>
      <c r="C130" s="277">
        <v>22400</v>
      </c>
      <c r="D130" s="277"/>
      <c r="E130" s="277"/>
      <c r="F130" s="284">
        <v>2118000</v>
      </c>
      <c r="G130" s="277">
        <v>3700000</v>
      </c>
      <c r="H130" s="277">
        <v>370000</v>
      </c>
      <c r="I130" s="277">
        <v>315000</v>
      </c>
      <c r="J130" s="277">
        <v>23200</v>
      </c>
      <c r="K130" s="277">
        <v>200000</v>
      </c>
      <c r="L130" s="277">
        <v>51310000</v>
      </c>
      <c r="M130" s="286">
        <v>1000000000</v>
      </c>
      <c r="N130" s="277">
        <v>200</v>
      </c>
      <c r="O130" s="277"/>
      <c r="P130" s="285">
        <v>885</v>
      </c>
      <c r="Q130" s="277">
        <v>450</v>
      </c>
      <c r="R130" s="277">
        <v>2000</v>
      </c>
      <c r="S130" s="277">
        <v>1350</v>
      </c>
      <c r="T130" s="277">
        <v>1800</v>
      </c>
      <c r="U130" s="277">
        <v>2541</v>
      </c>
    </row>
    <row r="131" spans="1:21">
      <c r="A131" s="155">
        <v>45232</v>
      </c>
      <c r="B131" s="284">
        <v>1</v>
      </c>
      <c r="C131" s="277">
        <v>22400</v>
      </c>
      <c r="D131" s="277"/>
      <c r="E131" s="277"/>
      <c r="F131" s="284">
        <v>2118000</v>
      </c>
      <c r="G131" s="277">
        <v>3700000</v>
      </c>
      <c r="H131" s="277">
        <v>370000</v>
      </c>
      <c r="I131" s="277">
        <v>315000</v>
      </c>
      <c r="J131" s="277">
        <v>23200</v>
      </c>
      <c r="K131" s="277">
        <v>200000</v>
      </c>
      <c r="L131" s="277">
        <v>51310000</v>
      </c>
      <c r="M131" s="286">
        <v>1000000000</v>
      </c>
      <c r="N131" s="277">
        <v>200</v>
      </c>
      <c r="O131" s="277"/>
      <c r="P131" s="285">
        <v>885</v>
      </c>
      <c r="Q131" s="277">
        <v>450</v>
      </c>
      <c r="R131" s="277">
        <v>2000</v>
      </c>
      <c r="S131" s="277">
        <v>1350</v>
      </c>
      <c r="T131" s="277">
        <v>1800</v>
      </c>
      <c r="U131" s="277">
        <v>2541</v>
      </c>
    </row>
    <row r="132" spans="1:21">
      <c r="A132" s="155">
        <v>45233</v>
      </c>
      <c r="B132" s="284">
        <v>1</v>
      </c>
      <c r="C132" s="277">
        <v>22400</v>
      </c>
      <c r="D132" s="277"/>
      <c r="E132" s="277"/>
      <c r="F132" s="284">
        <v>2118000</v>
      </c>
      <c r="G132" s="277">
        <v>3700000</v>
      </c>
      <c r="H132" s="277">
        <v>370000</v>
      </c>
      <c r="I132" s="277">
        <v>315000</v>
      </c>
      <c r="J132" s="277">
        <v>23200</v>
      </c>
      <c r="K132" s="277">
        <v>200000</v>
      </c>
      <c r="L132" s="277">
        <v>51310000</v>
      </c>
      <c r="M132" s="286">
        <v>1000000000</v>
      </c>
      <c r="N132" s="277">
        <v>200</v>
      </c>
      <c r="O132" s="277"/>
      <c r="P132" s="285">
        <v>885</v>
      </c>
      <c r="Q132" s="277">
        <v>450</v>
      </c>
      <c r="R132" s="277">
        <v>2000</v>
      </c>
      <c r="S132" s="277">
        <v>1350</v>
      </c>
      <c r="T132" s="277">
        <v>1800</v>
      </c>
      <c r="U132" s="277">
        <v>2541</v>
      </c>
    </row>
    <row r="133" spans="1:21">
      <c r="A133" s="155">
        <v>45236</v>
      </c>
      <c r="B133" s="284">
        <v>1</v>
      </c>
      <c r="C133" s="277">
        <v>22400</v>
      </c>
      <c r="D133" s="277"/>
      <c r="E133" s="277"/>
      <c r="F133" s="284">
        <v>2118000</v>
      </c>
      <c r="G133" s="277">
        <v>3700000</v>
      </c>
      <c r="H133" s="277">
        <v>370000</v>
      </c>
      <c r="I133" s="277">
        <v>315000</v>
      </c>
      <c r="J133" s="277">
        <v>23200</v>
      </c>
      <c r="K133" s="277">
        <v>200000</v>
      </c>
      <c r="L133" s="277">
        <v>51310000</v>
      </c>
      <c r="M133" s="286">
        <v>1000000000</v>
      </c>
      <c r="N133" s="277">
        <v>200</v>
      </c>
      <c r="O133" s="277"/>
      <c r="P133" s="285">
        <v>885</v>
      </c>
      <c r="Q133" s="277">
        <v>450</v>
      </c>
      <c r="R133" s="277">
        <v>2000</v>
      </c>
      <c r="S133" s="277">
        <v>1350</v>
      </c>
      <c r="T133" s="277">
        <v>1800</v>
      </c>
      <c r="U133" s="277">
        <v>2541</v>
      </c>
    </row>
    <row r="134" spans="1:21">
      <c r="A134" s="155">
        <v>45237</v>
      </c>
      <c r="B134" s="284">
        <v>1</v>
      </c>
      <c r="C134" s="277">
        <v>22400</v>
      </c>
      <c r="D134" s="277"/>
      <c r="E134" s="277"/>
      <c r="F134" s="284">
        <v>2118000</v>
      </c>
      <c r="G134" s="277">
        <v>3700000</v>
      </c>
      <c r="H134" s="277">
        <v>370000</v>
      </c>
      <c r="I134" s="277">
        <v>315000</v>
      </c>
      <c r="J134" s="277">
        <v>23200</v>
      </c>
      <c r="K134" s="277">
        <v>200000</v>
      </c>
      <c r="L134" s="277">
        <v>51310000</v>
      </c>
      <c r="M134" s="286">
        <v>1000000000</v>
      </c>
      <c r="N134" s="277">
        <v>200</v>
      </c>
      <c r="O134" s="277"/>
      <c r="P134" s="285">
        <v>885</v>
      </c>
      <c r="Q134" s="277">
        <v>450</v>
      </c>
      <c r="R134" s="277">
        <v>2000</v>
      </c>
      <c r="S134" s="277">
        <v>1350</v>
      </c>
      <c r="T134" s="277">
        <v>1800</v>
      </c>
      <c r="U134" s="277">
        <v>2541</v>
      </c>
    </row>
    <row r="135" spans="1:21">
      <c r="A135" s="155">
        <v>45238</v>
      </c>
      <c r="B135" s="284">
        <v>1</v>
      </c>
      <c r="C135" s="277">
        <v>22400</v>
      </c>
      <c r="D135" s="277"/>
      <c r="E135" s="277"/>
      <c r="F135" s="284">
        <v>2118000</v>
      </c>
      <c r="G135" s="277">
        <v>3700000</v>
      </c>
      <c r="H135" s="277">
        <v>370000</v>
      </c>
      <c r="I135" s="277">
        <v>315000</v>
      </c>
      <c r="J135" s="277">
        <v>23200</v>
      </c>
      <c r="K135" s="277">
        <v>200000</v>
      </c>
      <c r="L135" s="277">
        <v>51310000</v>
      </c>
      <c r="M135" s="286">
        <v>1000000000</v>
      </c>
      <c r="N135" s="277">
        <v>200</v>
      </c>
      <c r="O135" s="277"/>
      <c r="P135" s="285">
        <v>885</v>
      </c>
      <c r="Q135" s="277">
        <v>450</v>
      </c>
      <c r="R135" s="277">
        <v>2000</v>
      </c>
      <c r="S135" s="277">
        <v>1350</v>
      </c>
      <c r="T135" s="277">
        <v>1800</v>
      </c>
      <c r="U135" s="277">
        <v>2541</v>
      </c>
    </row>
    <row r="136" spans="1:21">
      <c r="A136" s="155">
        <v>45239</v>
      </c>
      <c r="B136" s="284">
        <v>1</v>
      </c>
      <c r="C136" s="277">
        <v>22400</v>
      </c>
      <c r="D136" s="277"/>
      <c r="E136" s="277"/>
      <c r="F136" s="284">
        <v>2118000</v>
      </c>
      <c r="G136" s="277">
        <v>3700000</v>
      </c>
      <c r="H136" s="277">
        <v>370000</v>
      </c>
      <c r="I136" s="277">
        <v>315000</v>
      </c>
      <c r="J136" s="277">
        <v>23200</v>
      </c>
      <c r="K136" s="277">
        <v>200000</v>
      </c>
      <c r="L136" s="277">
        <v>51310000</v>
      </c>
      <c r="M136" s="286">
        <v>1000000000</v>
      </c>
      <c r="N136" s="277">
        <v>200</v>
      </c>
      <c r="O136" s="277"/>
      <c r="P136" s="285">
        <v>885</v>
      </c>
      <c r="Q136" s="277">
        <v>450</v>
      </c>
      <c r="R136" s="277">
        <v>2000</v>
      </c>
      <c r="S136" s="277">
        <v>1350</v>
      </c>
      <c r="T136" s="277">
        <v>1800</v>
      </c>
      <c r="U136" s="277">
        <v>2541</v>
      </c>
    </row>
    <row r="137" spans="1:21">
      <c r="A137" s="155">
        <v>45240</v>
      </c>
      <c r="B137" s="284">
        <v>1</v>
      </c>
      <c r="C137" s="277">
        <v>22400</v>
      </c>
      <c r="D137" s="277"/>
      <c r="E137" s="277"/>
      <c r="F137" s="284">
        <v>2118000</v>
      </c>
      <c r="G137" s="277">
        <v>3700000</v>
      </c>
      <c r="H137" s="277">
        <v>370000</v>
      </c>
      <c r="I137" s="277">
        <v>315000</v>
      </c>
      <c r="J137" s="277">
        <v>23200</v>
      </c>
      <c r="K137" s="277">
        <v>200000</v>
      </c>
      <c r="L137" s="277">
        <v>51310000</v>
      </c>
      <c r="M137" s="286">
        <v>1000000000</v>
      </c>
      <c r="N137" s="277">
        <v>200</v>
      </c>
      <c r="O137" s="277"/>
      <c r="P137" s="285">
        <v>885</v>
      </c>
      <c r="Q137" s="277">
        <v>450</v>
      </c>
      <c r="R137" s="277">
        <v>2000</v>
      </c>
      <c r="S137" s="277">
        <v>1350</v>
      </c>
      <c r="T137" s="277">
        <v>1800</v>
      </c>
      <c r="U137" s="277">
        <v>2541</v>
      </c>
    </row>
    <row r="138" spans="1:21">
      <c r="A138" s="155">
        <v>45243</v>
      </c>
      <c r="B138" s="284">
        <v>1</v>
      </c>
      <c r="C138" s="277">
        <v>22400</v>
      </c>
      <c r="D138" s="277"/>
      <c r="E138" s="277"/>
      <c r="F138" s="284">
        <v>2118000</v>
      </c>
      <c r="G138" s="277">
        <v>3700000</v>
      </c>
      <c r="H138" s="277">
        <v>370000</v>
      </c>
      <c r="I138" s="277">
        <v>315000</v>
      </c>
      <c r="J138" s="277">
        <v>23200</v>
      </c>
      <c r="K138" s="277"/>
      <c r="L138" s="277">
        <v>51310000</v>
      </c>
      <c r="M138" s="286">
        <v>1000000000</v>
      </c>
      <c r="N138" s="277">
        <v>200</v>
      </c>
      <c r="O138" s="277"/>
      <c r="P138" s="285">
        <v>885</v>
      </c>
      <c r="Q138" s="277">
        <v>450</v>
      </c>
      <c r="R138" s="277">
        <v>2000</v>
      </c>
      <c r="S138" s="277">
        <v>1350</v>
      </c>
      <c r="T138" s="277">
        <v>1800</v>
      </c>
      <c r="U138" s="277">
        <v>2541</v>
      </c>
    </row>
    <row r="139" spans="1:21">
      <c r="A139" s="155">
        <v>45244</v>
      </c>
      <c r="B139" s="284">
        <v>1</v>
      </c>
      <c r="C139" s="277">
        <v>22400</v>
      </c>
      <c r="D139" s="277"/>
      <c r="E139" s="277"/>
      <c r="F139" s="284">
        <v>2118000</v>
      </c>
      <c r="G139" s="277">
        <v>3700000</v>
      </c>
      <c r="H139" s="277">
        <v>370000</v>
      </c>
      <c r="I139" s="277">
        <v>315000</v>
      </c>
      <c r="J139" s="277">
        <v>23200</v>
      </c>
      <c r="K139" s="277"/>
      <c r="L139" s="277">
        <v>51310000</v>
      </c>
      <c r="M139" s="286">
        <v>1000000000</v>
      </c>
      <c r="N139" s="277">
        <v>200</v>
      </c>
      <c r="O139" s="277"/>
      <c r="P139" s="285">
        <v>885</v>
      </c>
      <c r="Q139" s="277">
        <v>450</v>
      </c>
      <c r="R139" s="277">
        <v>2000</v>
      </c>
      <c r="S139" s="277">
        <v>1350</v>
      </c>
      <c r="T139" s="277">
        <v>1800</v>
      </c>
      <c r="U139" s="277">
        <v>2541</v>
      </c>
    </row>
    <row r="140" spans="1:21">
      <c r="A140" s="155">
        <v>45245</v>
      </c>
      <c r="B140" s="284">
        <v>1</v>
      </c>
      <c r="C140" s="277">
        <v>22400</v>
      </c>
      <c r="D140" s="277"/>
      <c r="E140" s="277"/>
      <c r="F140" s="284">
        <v>2118000</v>
      </c>
      <c r="G140" s="277">
        <v>3700000</v>
      </c>
      <c r="H140" s="277">
        <v>370000</v>
      </c>
      <c r="I140" s="277">
        <v>315000</v>
      </c>
      <c r="J140" s="277">
        <v>23200</v>
      </c>
      <c r="K140" s="277"/>
      <c r="L140" s="277">
        <v>51310000</v>
      </c>
      <c r="M140" s="286">
        <v>1000000000</v>
      </c>
      <c r="N140" s="277">
        <v>200</v>
      </c>
      <c r="O140" s="277"/>
      <c r="P140" s="285">
        <v>885</v>
      </c>
      <c r="Q140" s="277">
        <v>450</v>
      </c>
      <c r="R140" s="277">
        <v>2000</v>
      </c>
      <c r="S140" s="277">
        <v>1350</v>
      </c>
      <c r="T140" s="277">
        <v>1800</v>
      </c>
      <c r="U140" s="277">
        <v>2541</v>
      </c>
    </row>
    <row r="141" spans="1:21">
      <c r="A141" s="155">
        <v>45246</v>
      </c>
      <c r="B141" s="284">
        <v>1</v>
      </c>
      <c r="C141" s="277">
        <v>22400</v>
      </c>
      <c r="D141" s="277"/>
      <c r="E141" s="277"/>
      <c r="F141" s="284">
        <v>2118000</v>
      </c>
      <c r="G141" s="277">
        <v>3700000</v>
      </c>
      <c r="H141" s="277">
        <v>370000</v>
      </c>
      <c r="I141" s="277">
        <v>315000</v>
      </c>
      <c r="J141" s="277">
        <v>23200</v>
      </c>
      <c r="K141" s="277"/>
      <c r="L141" s="277">
        <v>51310000</v>
      </c>
      <c r="M141" s="286">
        <v>1000000000</v>
      </c>
      <c r="N141" s="277">
        <v>200</v>
      </c>
      <c r="O141" s="277"/>
      <c r="P141" s="285">
        <v>885</v>
      </c>
      <c r="Q141" s="277">
        <v>450</v>
      </c>
      <c r="R141" s="277">
        <v>2000</v>
      </c>
      <c r="S141" s="277">
        <v>1350</v>
      </c>
      <c r="T141" s="277">
        <v>1800</v>
      </c>
      <c r="U141" s="277">
        <v>2541</v>
      </c>
    </row>
    <row r="142" spans="1:21">
      <c r="A142" s="155">
        <v>45247</v>
      </c>
      <c r="B142" s="284">
        <v>1</v>
      </c>
      <c r="C142" s="277">
        <v>22400</v>
      </c>
      <c r="D142" s="277"/>
      <c r="E142" s="277"/>
      <c r="F142" s="284">
        <v>2118000</v>
      </c>
      <c r="G142" s="277">
        <v>3700000</v>
      </c>
      <c r="H142" s="277">
        <v>370000</v>
      </c>
      <c r="I142" s="277">
        <v>315000</v>
      </c>
      <c r="J142" s="277">
        <v>23200</v>
      </c>
      <c r="K142" s="277"/>
      <c r="L142" s="277">
        <v>51310000</v>
      </c>
      <c r="M142" s="286">
        <v>1000000000</v>
      </c>
      <c r="N142" s="277">
        <v>200</v>
      </c>
      <c r="O142" s="277"/>
      <c r="P142" s="285">
        <v>885</v>
      </c>
      <c r="Q142" s="277">
        <v>450</v>
      </c>
      <c r="R142" s="277">
        <v>2000</v>
      </c>
      <c r="S142" s="277">
        <v>1350</v>
      </c>
      <c r="T142" s="277">
        <v>1800</v>
      </c>
      <c r="U142" s="277">
        <v>2541</v>
      </c>
    </row>
    <row r="143" spans="1:21">
      <c r="A143" s="155">
        <v>45250</v>
      </c>
      <c r="B143" s="284">
        <v>1</v>
      </c>
      <c r="C143" s="277">
        <v>22400</v>
      </c>
      <c r="D143" s="277"/>
      <c r="E143" s="277"/>
      <c r="F143" s="284">
        <v>2118000</v>
      </c>
      <c r="G143" s="277">
        <v>3700000</v>
      </c>
      <c r="H143" s="277">
        <v>370000</v>
      </c>
      <c r="I143" s="277">
        <v>315000</v>
      </c>
      <c r="J143" s="277">
        <v>23200</v>
      </c>
      <c r="K143" s="277"/>
      <c r="L143" s="277">
        <v>51310000</v>
      </c>
      <c r="M143" s="286">
        <v>1000000000</v>
      </c>
      <c r="N143" s="277">
        <v>200</v>
      </c>
      <c r="O143" s="277"/>
      <c r="P143" s="285">
        <v>885</v>
      </c>
      <c r="Q143" s="277">
        <v>450</v>
      </c>
      <c r="R143" s="277">
        <v>2000</v>
      </c>
      <c r="S143" s="277">
        <v>1350</v>
      </c>
      <c r="T143" s="277">
        <v>1800</v>
      </c>
      <c r="U143" s="277">
        <v>2541</v>
      </c>
    </row>
    <row r="144" spans="1:21">
      <c r="A144" s="155">
        <v>45251</v>
      </c>
      <c r="B144" s="284">
        <v>1</v>
      </c>
      <c r="C144" s="277">
        <v>22400</v>
      </c>
      <c r="D144" s="277"/>
      <c r="E144" s="277"/>
      <c r="F144" s="284">
        <v>2118000</v>
      </c>
      <c r="G144" s="277">
        <v>3700000</v>
      </c>
      <c r="H144" s="277">
        <v>370000</v>
      </c>
      <c r="I144" s="277">
        <v>315000</v>
      </c>
      <c r="J144" s="277">
        <v>23200</v>
      </c>
      <c r="K144" s="277"/>
      <c r="L144" s="277">
        <v>51310000</v>
      </c>
      <c r="M144" s="286">
        <v>1000000000</v>
      </c>
      <c r="N144" s="277">
        <v>200</v>
      </c>
      <c r="O144" s="277"/>
      <c r="P144" s="285">
        <v>885</v>
      </c>
      <c r="Q144" s="277">
        <v>450</v>
      </c>
      <c r="R144" s="277">
        <v>2000</v>
      </c>
      <c r="S144" s="277">
        <v>1350</v>
      </c>
      <c r="T144" s="277">
        <v>1800</v>
      </c>
      <c r="U144" s="277">
        <v>2541</v>
      </c>
    </row>
    <row r="145" spans="1:21">
      <c r="A145" s="155">
        <v>45252</v>
      </c>
      <c r="B145" s="284">
        <v>1</v>
      </c>
      <c r="C145" s="277">
        <v>22400</v>
      </c>
      <c r="D145" s="277"/>
      <c r="E145" s="277"/>
      <c r="F145" s="284">
        <v>2118000</v>
      </c>
      <c r="G145" s="277">
        <v>3700000</v>
      </c>
      <c r="H145" s="277">
        <v>370000</v>
      </c>
      <c r="I145" s="277">
        <v>315000</v>
      </c>
      <c r="J145" s="277">
        <v>23200</v>
      </c>
      <c r="K145" s="277"/>
      <c r="L145" s="277">
        <v>51310000</v>
      </c>
      <c r="M145" s="286">
        <v>1000000000</v>
      </c>
      <c r="N145" s="277">
        <v>200</v>
      </c>
      <c r="O145" s="277"/>
      <c r="P145" s="285">
        <v>885</v>
      </c>
      <c r="Q145" s="277">
        <v>450</v>
      </c>
      <c r="R145" s="277">
        <v>2000</v>
      </c>
      <c r="S145" s="277">
        <v>1350</v>
      </c>
      <c r="T145" s="277">
        <v>1800</v>
      </c>
      <c r="U145" s="277">
        <v>2541</v>
      </c>
    </row>
    <row r="146" spans="1:21">
      <c r="A146" s="155">
        <v>45253</v>
      </c>
      <c r="B146" s="284">
        <v>1</v>
      </c>
      <c r="C146" s="277">
        <v>22400</v>
      </c>
      <c r="D146" s="277"/>
      <c r="E146" s="277"/>
      <c r="F146" s="284">
        <v>2118000</v>
      </c>
      <c r="G146" s="277">
        <v>3700000</v>
      </c>
      <c r="H146" s="277">
        <v>370000</v>
      </c>
      <c r="I146" s="277">
        <v>315000</v>
      </c>
      <c r="J146" s="277">
        <v>23200</v>
      </c>
      <c r="K146" s="277"/>
      <c r="L146" s="277">
        <v>51310000</v>
      </c>
      <c r="M146" s="286">
        <v>1000000000</v>
      </c>
      <c r="N146" s="277">
        <v>200</v>
      </c>
      <c r="O146" s="277"/>
      <c r="P146" s="285">
        <v>885</v>
      </c>
      <c r="Q146" s="277">
        <v>450</v>
      </c>
      <c r="R146" s="277">
        <v>2000</v>
      </c>
      <c r="S146" s="277">
        <v>1350</v>
      </c>
      <c r="T146" s="277">
        <v>1800</v>
      </c>
      <c r="U146" s="277">
        <v>2541</v>
      </c>
    </row>
    <row r="147" spans="1:21">
      <c r="A147" s="155">
        <v>45254</v>
      </c>
      <c r="B147" s="284">
        <v>1</v>
      </c>
      <c r="C147" s="277">
        <v>22400</v>
      </c>
      <c r="D147" s="277"/>
      <c r="E147" s="277"/>
      <c r="F147" s="284">
        <v>2118000</v>
      </c>
      <c r="G147" s="277">
        <v>3700000</v>
      </c>
      <c r="H147" s="277">
        <v>370000</v>
      </c>
      <c r="I147" s="277">
        <v>315000</v>
      </c>
      <c r="J147" s="277">
        <v>23200</v>
      </c>
      <c r="K147" s="277"/>
      <c r="L147" s="277">
        <v>51310000</v>
      </c>
      <c r="M147" s="286">
        <v>1000000000</v>
      </c>
      <c r="N147" s="277">
        <v>200</v>
      </c>
      <c r="O147" s="277"/>
      <c r="P147" s="285">
        <v>885</v>
      </c>
      <c r="Q147" s="277">
        <v>450</v>
      </c>
      <c r="R147" s="277">
        <v>2000</v>
      </c>
      <c r="S147" s="277"/>
      <c r="T147" s="277">
        <v>1800</v>
      </c>
      <c r="U147" s="277">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E1" sqref="E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9" customFormat="1">
      <c r="A1" s="289" t="s">
        <v>9</v>
      </c>
      <c r="B1" s="289" t="s">
        <v>471</v>
      </c>
      <c r="C1" s="289" t="s">
        <v>472</v>
      </c>
      <c r="D1" s="289" t="s">
        <v>473</v>
      </c>
      <c r="E1" s="289" t="s">
        <v>474</v>
      </c>
      <c r="F1" s="289" t="s">
        <v>475</v>
      </c>
      <c r="G1" s="302" t="s">
        <v>476</v>
      </c>
      <c r="H1" s="302" t="s">
        <v>477</v>
      </c>
      <c r="I1" s="302" t="s">
        <v>478</v>
      </c>
      <c r="J1" s="302" t="s">
        <v>479</v>
      </c>
      <c r="K1" s="302" t="s">
        <v>448</v>
      </c>
      <c r="L1" s="302" t="s">
        <v>454</v>
      </c>
      <c r="M1" s="290" t="s">
        <v>449</v>
      </c>
      <c r="N1" s="290" t="s">
        <v>450</v>
      </c>
      <c r="O1" s="290" t="s">
        <v>451</v>
      </c>
      <c r="P1" s="290" t="s">
        <v>452</v>
      </c>
    </row>
    <row r="2" spans="1:16">
      <c r="A2" s="155">
        <v>45051</v>
      </c>
      <c r="B2" s="300"/>
      <c r="C2" s="300"/>
      <c r="D2" s="300"/>
      <c r="E2" s="300"/>
      <c r="F2" s="300"/>
      <c r="G2" s="301"/>
      <c r="H2" s="301"/>
      <c r="I2" s="301"/>
      <c r="J2" s="301"/>
      <c r="K2" s="303">
        <v>469</v>
      </c>
      <c r="L2" s="303">
        <v>306</v>
      </c>
      <c r="M2" s="304">
        <v>36</v>
      </c>
      <c r="N2" s="300">
        <v>-286</v>
      </c>
      <c r="O2" s="300">
        <v>-1103</v>
      </c>
      <c r="P2" s="300">
        <v>-884</v>
      </c>
    </row>
    <row r="3" spans="1:16">
      <c r="A3" s="155">
        <v>45058</v>
      </c>
      <c r="B3" s="300"/>
      <c r="C3" s="300"/>
      <c r="D3" s="300"/>
      <c r="E3" s="300"/>
      <c r="F3" s="300"/>
      <c r="G3" s="301"/>
      <c r="H3" s="301"/>
      <c r="I3" s="301"/>
      <c r="J3" s="301"/>
      <c r="K3" s="303">
        <v>1333</v>
      </c>
      <c r="L3" s="303">
        <v>472</v>
      </c>
      <c r="M3" s="304">
        <v>533</v>
      </c>
      <c r="N3" s="300">
        <v>-359</v>
      </c>
      <c r="O3" s="300">
        <v>-1097</v>
      </c>
      <c r="P3" s="300">
        <v>-874</v>
      </c>
    </row>
    <row r="4" spans="1:16">
      <c r="A4" s="155">
        <v>45065</v>
      </c>
      <c r="B4" s="300"/>
      <c r="C4" s="300"/>
      <c r="D4" s="300"/>
      <c r="E4" s="300"/>
      <c r="F4" s="300"/>
      <c r="G4" s="301"/>
      <c r="H4" s="301"/>
      <c r="I4" s="301"/>
      <c r="J4" s="301"/>
      <c r="K4" s="303">
        <v>2400</v>
      </c>
      <c r="L4" s="303">
        <v>178</v>
      </c>
      <c r="M4" s="304">
        <v>381</v>
      </c>
      <c r="N4" s="300">
        <v>-32</v>
      </c>
      <c r="O4" s="300">
        <v>-1409</v>
      </c>
      <c r="P4" s="300">
        <v>-1391</v>
      </c>
    </row>
    <row r="5" spans="1:16">
      <c r="A5" s="155">
        <v>45072</v>
      </c>
      <c r="B5" s="300"/>
      <c r="C5" s="300"/>
      <c r="D5" s="300"/>
      <c r="E5" s="300"/>
      <c r="F5" s="300"/>
      <c r="G5" s="300"/>
      <c r="H5" s="300"/>
      <c r="I5" s="300"/>
      <c r="J5" s="300"/>
      <c r="K5" s="300"/>
      <c r="L5" s="300"/>
      <c r="M5" s="300"/>
      <c r="N5" s="300"/>
      <c r="O5" s="300"/>
      <c r="P5" s="300"/>
    </row>
    <row r="6" spans="1:16">
      <c r="A6" s="155">
        <v>45079</v>
      </c>
      <c r="B6" s="300"/>
      <c r="C6" s="300"/>
      <c r="D6" s="300"/>
      <c r="E6" s="300"/>
      <c r="F6" s="300"/>
      <c r="G6" s="300"/>
      <c r="H6" s="300"/>
      <c r="I6" s="300"/>
      <c r="J6" s="300"/>
      <c r="K6" s="300"/>
      <c r="L6" s="300"/>
      <c r="M6" s="300"/>
      <c r="N6" s="300"/>
      <c r="O6" s="300"/>
      <c r="P6" s="300"/>
    </row>
    <row r="7" spans="1:16">
      <c r="A7" s="155">
        <v>45086</v>
      </c>
      <c r="B7" s="300"/>
      <c r="C7" s="300"/>
      <c r="D7" s="300"/>
      <c r="E7" s="300"/>
      <c r="F7" s="300"/>
      <c r="G7" s="300"/>
      <c r="H7" s="300"/>
      <c r="I7" s="300"/>
      <c r="J7" s="300"/>
      <c r="K7" s="300"/>
      <c r="L7" s="300"/>
      <c r="M7" s="300"/>
      <c r="N7" s="300"/>
      <c r="O7" s="300"/>
      <c r="P7" s="300"/>
    </row>
    <row r="8" spans="1:16">
      <c r="A8" s="155">
        <v>45093</v>
      </c>
      <c r="B8" s="298"/>
      <c r="C8" s="299"/>
      <c r="D8" s="299"/>
      <c r="E8" s="299"/>
      <c r="F8" s="298"/>
      <c r="G8" s="300"/>
      <c r="H8" s="300"/>
      <c r="I8" s="300"/>
      <c r="J8" s="300"/>
      <c r="K8" s="300"/>
      <c r="L8" s="300"/>
      <c r="M8" s="300"/>
      <c r="N8" s="300"/>
      <c r="O8" s="300"/>
      <c r="P8" s="300"/>
    </row>
    <row r="9" spans="1:16">
      <c r="A9" s="155">
        <v>45100</v>
      </c>
      <c r="B9" s="298"/>
      <c r="C9" s="299"/>
      <c r="D9" s="299"/>
      <c r="E9" s="299"/>
      <c r="F9" s="299"/>
      <c r="G9" s="300"/>
      <c r="H9" s="300"/>
      <c r="I9" s="300"/>
      <c r="J9" s="300"/>
      <c r="K9" s="300"/>
      <c r="L9" s="300"/>
      <c r="M9" s="300"/>
      <c r="N9" s="300"/>
      <c r="O9" s="300"/>
      <c r="P9" s="300"/>
    </row>
    <row r="10" spans="1:16">
      <c r="A10" s="155">
        <v>45107</v>
      </c>
      <c r="B10" s="300"/>
      <c r="C10" s="300"/>
      <c r="D10" s="300"/>
      <c r="E10" s="300"/>
      <c r="F10" s="300"/>
      <c r="G10" s="300"/>
      <c r="H10" s="300"/>
      <c r="I10" s="300"/>
      <c r="J10" s="300"/>
      <c r="K10" s="300"/>
      <c r="L10" s="300"/>
      <c r="M10" s="300"/>
      <c r="N10" s="300"/>
      <c r="O10" s="300"/>
      <c r="P10" s="300"/>
    </row>
    <row r="11" spans="1:16">
      <c r="A11" s="155">
        <v>45114</v>
      </c>
      <c r="B11" s="300"/>
      <c r="C11" s="300"/>
      <c r="D11" s="300"/>
      <c r="E11" s="300"/>
      <c r="F11" s="300"/>
      <c r="G11" s="300"/>
      <c r="H11" s="300"/>
      <c r="I11" s="300"/>
      <c r="J11" s="300"/>
      <c r="K11" s="300"/>
      <c r="L11" s="300"/>
      <c r="M11" s="300"/>
      <c r="N11" s="300"/>
      <c r="O11" s="300"/>
      <c r="P11" s="300"/>
    </row>
    <row r="12" spans="1:16">
      <c r="A12" s="155">
        <v>45121</v>
      </c>
      <c r="B12" s="300"/>
      <c r="C12" s="300"/>
      <c r="D12" s="300"/>
      <c r="E12" s="300"/>
      <c r="F12" s="300"/>
      <c r="G12" s="300"/>
      <c r="H12" s="300"/>
      <c r="I12" s="300"/>
      <c r="J12" s="300"/>
      <c r="K12" s="300"/>
      <c r="L12" s="300"/>
      <c r="M12" s="300"/>
      <c r="N12" s="300"/>
      <c r="O12" s="300"/>
      <c r="P12" s="300"/>
    </row>
    <row r="13" spans="1:16">
      <c r="A13" s="155">
        <v>45128</v>
      </c>
      <c r="B13" s="300"/>
      <c r="C13" s="300"/>
      <c r="D13" s="300"/>
      <c r="E13" s="300"/>
      <c r="F13" s="300"/>
      <c r="G13" s="300"/>
      <c r="H13" s="300"/>
      <c r="I13" s="300"/>
      <c r="J13" s="300"/>
      <c r="K13" s="300"/>
      <c r="L13" s="300"/>
      <c r="M13" s="300"/>
      <c r="N13" s="300"/>
      <c r="O13" s="300"/>
      <c r="P13" s="300"/>
    </row>
    <row r="14" spans="1:16">
      <c r="A14" s="155">
        <v>45135</v>
      </c>
      <c r="B14" s="300"/>
      <c r="C14" s="300"/>
      <c r="D14" s="300"/>
      <c r="E14" s="300"/>
      <c r="F14" s="300"/>
      <c r="G14" s="300"/>
      <c r="H14" s="300"/>
      <c r="I14" s="300"/>
      <c r="J14" s="300"/>
      <c r="K14" s="300"/>
      <c r="L14" s="300"/>
      <c r="M14" s="300"/>
      <c r="N14" s="300"/>
      <c r="O14" s="300"/>
      <c r="P14" s="300"/>
    </row>
    <row r="15" spans="1:16">
      <c r="A15" s="155">
        <v>45142</v>
      </c>
      <c r="B15" s="300"/>
      <c r="C15" s="300"/>
      <c r="D15" s="300"/>
      <c r="E15" s="300"/>
      <c r="F15" s="300"/>
      <c r="G15" s="300"/>
      <c r="H15" s="300"/>
      <c r="I15" s="300"/>
      <c r="J15" s="300"/>
      <c r="K15" s="300"/>
      <c r="L15" s="300"/>
      <c r="M15" s="300"/>
      <c r="N15" s="300"/>
      <c r="O15" s="300"/>
      <c r="P15" s="300"/>
    </row>
    <row r="16" spans="1:16">
      <c r="A16" s="155">
        <v>45149</v>
      </c>
      <c r="B16" s="300"/>
      <c r="C16" s="300"/>
      <c r="D16" s="300"/>
      <c r="E16" s="300"/>
      <c r="F16" s="300"/>
      <c r="G16" s="300"/>
      <c r="H16" s="300"/>
      <c r="I16" s="300"/>
      <c r="J16" s="300"/>
      <c r="K16" s="300"/>
      <c r="L16" s="300"/>
      <c r="M16" s="300"/>
      <c r="N16" s="300"/>
      <c r="O16" s="300"/>
      <c r="P16" s="300"/>
    </row>
    <row r="17" spans="1:16">
      <c r="A17" s="155">
        <v>45156</v>
      </c>
      <c r="B17" s="300"/>
      <c r="C17" s="300"/>
      <c r="D17" s="300"/>
      <c r="E17" s="300"/>
      <c r="F17" s="300"/>
      <c r="G17" s="300"/>
      <c r="H17" s="300"/>
      <c r="I17" s="300"/>
      <c r="J17" s="300"/>
      <c r="K17" s="300"/>
      <c r="L17" s="300"/>
      <c r="M17" s="300"/>
      <c r="N17" s="300"/>
      <c r="O17" s="300"/>
      <c r="P17" s="300"/>
    </row>
    <row r="18" spans="1:16">
      <c r="A18" s="155">
        <v>45163</v>
      </c>
      <c r="B18" s="300"/>
      <c r="C18" s="300"/>
      <c r="D18" s="300"/>
      <c r="E18" s="300"/>
      <c r="F18" s="300"/>
      <c r="G18" s="300"/>
      <c r="H18" s="300"/>
      <c r="I18" s="300"/>
      <c r="J18" s="300"/>
      <c r="K18" s="300"/>
      <c r="L18" s="300"/>
      <c r="M18" s="300"/>
      <c r="N18" s="300"/>
      <c r="O18" s="300"/>
      <c r="P18" s="300"/>
    </row>
    <row r="19" spans="1:16">
      <c r="A19" s="155">
        <v>45170</v>
      </c>
      <c r="B19" s="300"/>
      <c r="C19" s="300"/>
      <c r="D19" s="300"/>
      <c r="E19" s="300"/>
      <c r="F19" s="300"/>
      <c r="G19" s="300"/>
      <c r="H19" s="300"/>
      <c r="I19" s="300"/>
      <c r="J19" s="300"/>
      <c r="K19" s="300"/>
      <c r="L19" s="300"/>
      <c r="M19" s="300"/>
      <c r="N19" s="300"/>
      <c r="O19" s="300"/>
      <c r="P19" s="300"/>
    </row>
    <row r="20" spans="1:16">
      <c r="A20" s="155">
        <v>45177</v>
      </c>
      <c r="B20" s="300"/>
      <c r="C20" s="300"/>
      <c r="D20" s="300"/>
      <c r="E20" s="300"/>
      <c r="F20" s="300"/>
      <c r="G20" s="300"/>
      <c r="H20" s="300"/>
      <c r="I20" s="300"/>
      <c r="J20" s="300"/>
      <c r="K20" s="300"/>
      <c r="L20" s="300"/>
      <c r="M20" s="300"/>
      <c r="N20" s="300"/>
      <c r="O20" s="300"/>
      <c r="P20" s="300"/>
    </row>
    <row r="21" spans="1:16">
      <c r="A21" s="155">
        <v>45184</v>
      </c>
      <c r="B21" s="300"/>
      <c r="C21" s="300"/>
      <c r="D21" s="300"/>
      <c r="E21" s="300"/>
      <c r="F21" s="300"/>
      <c r="G21" s="300"/>
      <c r="H21" s="300"/>
      <c r="I21" s="300"/>
      <c r="J21" s="300"/>
      <c r="K21" s="300"/>
      <c r="L21" s="300"/>
      <c r="M21" s="300"/>
      <c r="N21" s="300"/>
      <c r="O21" s="300"/>
      <c r="P21" s="300"/>
    </row>
    <row r="22" spans="1:16">
      <c r="A22" s="155">
        <v>45191</v>
      </c>
      <c r="B22" s="300"/>
      <c r="C22" s="300"/>
      <c r="D22" s="300"/>
      <c r="E22" s="300"/>
      <c r="F22" s="300"/>
      <c r="G22" s="300"/>
      <c r="H22" s="300"/>
      <c r="I22" s="300"/>
      <c r="J22" s="300"/>
      <c r="K22" s="300"/>
      <c r="L22" s="300"/>
      <c r="M22" s="300"/>
      <c r="N22" s="300"/>
      <c r="O22" s="300"/>
      <c r="P22" s="300"/>
    </row>
    <row r="23" spans="1:16">
      <c r="A23" s="155">
        <v>45198</v>
      </c>
      <c r="B23" s="300"/>
      <c r="C23" s="300"/>
      <c r="D23" s="300"/>
      <c r="E23" s="300"/>
      <c r="F23" s="300">
        <v>0</v>
      </c>
      <c r="G23" s="300">
        <v>0</v>
      </c>
      <c r="H23" s="300">
        <v>0</v>
      </c>
      <c r="I23" s="300">
        <v>0</v>
      </c>
      <c r="J23" s="300">
        <v>0</v>
      </c>
      <c r="K23" s="300"/>
      <c r="L23" s="300"/>
      <c r="M23" s="300"/>
      <c r="N23" s="300"/>
      <c r="O23" s="300"/>
      <c r="P23" s="300"/>
    </row>
    <row r="24" spans="1:16">
      <c r="A24" s="155">
        <v>45205</v>
      </c>
      <c r="B24" s="300"/>
      <c r="C24" s="300"/>
      <c r="D24" s="300"/>
      <c r="E24" s="300"/>
      <c r="F24" s="304">
        <v>1250</v>
      </c>
      <c r="G24" s="300">
        <v>-20</v>
      </c>
      <c r="H24" s="300">
        <v>-921</v>
      </c>
      <c r="I24" s="300">
        <v>-2762</v>
      </c>
      <c r="J24" s="300">
        <v>14</v>
      </c>
      <c r="K24" s="300"/>
      <c r="L24" s="300"/>
      <c r="M24" s="300"/>
      <c r="N24" s="300"/>
      <c r="O24" s="300"/>
      <c r="P24" s="300"/>
    </row>
    <row r="25" spans="1:16">
      <c r="A25" s="155">
        <v>45212</v>
      </c>
      <c r="B25" s="300"/>
      <c r="C25" s="300"/>
      <c r="D25" s="300"/>
      <c r="E25" s="300"/>
      <c r="F25" s="304">
        <v>1138</v>
      </c>
      <c r="G25" s="300">
        <v>-212</v>
      </c>
      <c r="H25" s="300">
        <v>-2681</v>
      </c>
      <c r="I25" s="300">
        <v>-1517</v>
      </c>
      <c r="J25" s="300">
        <v>-290</v>
      </c>
      <c r="K25" s="300"/>
      <c r="L25" s="300"/>
      <c r="M25" s="300"/>
      <c r="N25" s="300"/>
      <c r="O25" s="300"/>
      <c r="P25" s="300"/>
    </row>
    <row r="26" spans="1:16">
      <c r="A26" s="155">
        <v>45219</v>
      </c>
      <c r="B26" s="300"/>
      <c r="C26" s="300"/>
      <c r="D26" s="300"/>
      <c r="E26" s="300"/>
      <c r="F26" s="304">
        <v>1794</v>
      </c>
      <c r="G26" s="300">
        <v>-10</v>
      </c>
      <c r="H26" s="300">
        <v>-4712</v>
      </c>
      <c r="I26" s="300">
        <v>-3692</v>
      </c>
      <c r="J26" s="300">
        <v>-422</v>
      </c>
      <c r="K26" s="300"/>
      <c r="L26" s="300"/>
      <c r="M26" s="300"/>
      <c r="N26" s="300"/>
      <c r="O26" s="300"/>
      <c r="P26" s="300"/>
    </row>
    <row r="27" spans="1:16">
      <c r="A27" s="155">
        <v>45226</v>
      </c>
      <c r="B27" s="300"/>
      <c r="C27" s="300"/>
      <c r="D27" s="300"/>
      <c r="E27" s="300"/>
      <c r="F27" s="304">
        <v>2504</v>
      </c>
      <c r="G27" s="304">
        <v>838</v>
      </c>
      <c r="H27" s="300">
        <v>-4634</v>
      </c>
      <c r="I27" s="300">
        <v>-2109</v>
      </c>
      <c r="J27" s="300">
        <v>-505</v>
      </c>
      <c r="K27" s="300"/>
      <c r="L27" s="300"/>
      <c r="M27" s="300"/>
      <c r="N27" s="300"/>
      <c r="O27" s="300"/>
      <c r="P27" s="300"/>
    </row>
    <row r="28" spans="1:16">
      <c r="A28" s="155">
        <v>45233</v>
      </c>
      <c r="B28" s="300">
        <v>-259</v>
      </c>
      <c r="C28" s="300">
        <v>-645</v>
      </c>
      <c r="D28" s="300">
        <v>-590</v>
      </c>
      <c r="E28" s="300">
        <v>-3883</v>
      </c>
      <c r="F28" s="300"/>
      <c r="G28" s="300"/>
      <c r="H28" s="300"/>
      <c r="I28" s="300"/>
      <c r="J28" s="300"/>
      <c r="K28" s="300"/>
      <c r="L28" s="300"/>
      <c r="M28" s="300"/>
      <c r="N28" s="300"/>
      <c r="O28" s="300"/>
      <c r="P28" s="300"/>
    </row>
    <row r="29" spans="1:16">
      <c r="A29" s="155">
        <v>45240</v>
      </c>
      <c r="B29" s="304">
        <v>1279</v>
      </c>
      <c r="C29" s="300">
        <v>-1197</v>
      </c>
      <c r="D29" s="300">
        <v>-480</v>
      </c>
      <c r="E29" s="300">
        <v>-1474</v>
      </c>
      <c r="F29" s="300"/>
      <c r="G29" s="300"/>
      <c r="H29" s="300"/>
      <c r="I29" s="300"/>
      <c r="J29" s="300"/>
      <c r="K29" s="300"/>
      <c r="L29" s="300"/>
      <c r="M29" s="300"/>
      <c r="N29" s="300"/>
      <c r="O29" s="300"/>
      <c r="P29" s="300"/>
    </row>
    <row r="30" spans="1:16">
      <c r="A30" s="155">
        <v>45247</v>
      </c>
      <c r="B30" s="304">
        <v>2985</v>
      </c>
      <c r="C30" s="300">
        <v>-3527</v>
      </c>
      <c r="D30" s="300">
        <v>-647</v>
      </c>
      <c r="E30" s="300">
        <v>-3897</v>
      </c>
      <c r="F30" s="300"/>
      <c r="G30" s="300"/>
      <c r="H30" s="300"/>
      <c r="I30" s="300"/>
      <c r="J30" s="300"/>
      <c r="K30" s="300"/>
      <c r="L30" s="300"/>
      <c r="M30" s="300"/>
      <c r="N30" s="300"/>
      <c r="O30" s="300"/>
      <c r="P30" s="300"/>
    </row>
    <row r="31" spans="1:16">
      <c r="A31" s="155">
        <v>45254</v>
      </c>
      <c r="B31" s="304">
        <v>3504</v>
      </c>
      <c r="C31" s="300">
        <v>-4603</v>
      </c>
      <c r="D31" s="300">
        <v>-1006</v>
      </c>
      <c r="E31" s="300">
        <v>-4127</v>
      </c>
      <c r="F31" s="300"/>
      <c r="G31" s="300"/>
      <c r="H31" s="300"/>
      <c r="I31" s="300"/>
      <c r="J31" s="300"/>
      <c r="K31" s="300"/>
      <c r="L31" s="300"/>
      <c r="M31" s="300"/>
      <c r="N31" s="300"/>
      <c r="O31" s="300"/>
      <c r="P31" s="300"/>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91" customFormat="1">
      <c r="A1" s="291" t="s">
        <v>9</v>
      </c>
      <c r="B1" s="292" t="s">
        <v>471</v>
      </c>
      <c r="C1" s="292" t="s">
        <v>472</v>
      </c>
      <c r="D1" s="292" t="s">
        <v>473</v>
      </c>
      <c r="E1" s="292" t="s">
        <v>474</v>
      </c>
      <c r="F1" s="289" t="s">
        <v>475</v>
      </c>
      <c r="G1" s="302" t="s">
        <v>476</v>
      </c>
      <c r="H1" s="302" t="s">
        <v>477</v>
      </c>
      <c r="I1" s="302" t="s">
        <v>478</v>
      </c>
      <c r="J1" s="302" t="s">
        <v>479</v>
      </c>
      <c r="K1" s="302" t="s">
        <v>448</v>
      </c>
      <c r="L1" s="302" t="s">
        <v>454</v>
      </c>
      <c r="M1" s="290" t="s">
        <v>449</v>
      </c>
      <c r="N1" s="290" t="s">
        <v>450</v>
      </c>
      <c r="O1" s="290" t="s">
        <v>451</v>
      </c>
      <c r="P1" s="290" t="s">
        <v>452</v>
      </c>
    </row>
    <row r="2" spans="1:16">
      <c r="A2" s="155">
        <v>45051</v>
      </c>
      <c r="B2" s="277"/>
      <c r="C2" s="277"/>
      <c r="D2" s="277"/>
      <c r="E2" s="277"/>
      <c r="F2" s="277"/>
      <c r="G2" s="277"/>
      <c r="H2" s="277"/>
      <c r="I2" s="277"/>
      <c r="J2" s="277"/>
      <c r="K2" s="277">
        <v>60000</v>
      </c>
      <c r="L2" s="277">
        <v>23982.26</v>
      </c>
      <c r="M2" s="277">
        <v>35000</v>
      </c>
      <c r="N2" s="277">
        <v>36545.800000000003</v>
      </c>
      <c r="O2" s="277">
        <v>38000</v>
      </c>
      <c r="P2" s="277">
        <v>37000</v>
      </c>
    </row>
    <row r="3" spans="1:16">
      <c r="A3" s="155">
        <v>45058</v>
      </c>
      <c r="B3" s="277"/>
      <c r="C3" s="277"/>
      <c r="D3" s="277"/>
      <c r="E3" s="277"/>
      <c r="F3" s="277"/>
      <c r="G3" s="277"/>
      <c r="H3" s="277"/>
      <c r="I3" s="277"/>
      <c r="J3" s="277"/>
      <c r="K3" s="277">
        <v>60000</v>
      </c>
      <c r="L3" s="277">
        <v>23982.26</v>
      </c>
      <c r="M3" s="277">
        <v>35000</v>
      </c>
      <c r="N3" s="277">
        <v>36545.800000000003</v>
      </c>
      <c r="O3" s="277">
        <v>38000</v>
      </c>
      <c r="P3" s="277">
        <v>37000</v>
      </c>
    </row>
    <row r="4" spans="1:16">
      <c r="A4" s="155">
        <v>45065</v>
      </c>
      <c r="B4" s="277"/>
      <c r="C4" s="277"/>
      <c r="D4" s="277"/>
      <c r="E4" s="277"/>
      <c r="F4" s="277"/>
      <c r="G4" s="277"/>
      <c r="H4" s="277"/>
      <c r="I4" s="277"/>
      <c r="J4" s="277"/>
      <c r="K4" s="277">
        <v>60000</v>
      </c>
      <c r="L4" s="277">
        <v>23982.26</v>
      </c>
      <c r="M4" s="277">
        <v>35000</v>
      </c>
      <c r="N4" s="277">
        <v>36545.800000000003</v>
      </c>
      <c r="O4" s="277">
        <v>38000</v>
      </c>
      <c r="P4" s="277">
        <v>37000</v>
      </c>
    </row>
    <row r="5" spans="1:16">
      <c r="A5" s="155">
        <v>45072</v>
      </c>
      <c r="B5" s="277"/>
      <c r="C5" s="277"/>
      <c r="D5" s="277"/>
      <c r="E5" s="277"/>
      <c r="F5" s="277"/>
      <c r="G5" s="277"/>
      <c r="H5" s="277"/>
      <c r="I5" s="277"/>
      <c r="J5" s="277"/>
      <c r="K5" s="277"/>
      <c r="L5" s="277"/>
      <c r="M5" s="277"/>
      <c r="N5" s="277"/>
      <c r="O5" s="277"/>
      <c r="P5" s="277"/>
    </row>
    <row r="6" spans="1:16">
      <c r="A6" s="155">
        <v>45079</v>
      </c>
      <c r="B6" s="277"/>
      <c r="C6" s="277"/>
      <c r="D6" s="277"/>
      <c r="E6" s="277"/>
      <c r="F6" s="277"/>
      <c r="G6" s="277"/>
      <c r="H6" s="277"/>
      <c r="I6" s="277"/>
      <c r="J6" s="277"/>
      <c r="K6" s="277"/>
      <c r="L6" s="277"/>
      <c r="M6" s="277"/>
      <c r="N6" s="277"/>
      <c r="O6" s="277"/>
      <c r="P6" s="277"/>
    </row>
    <row r="7" spans="1:16">
      <c r="A7" s="155">
        <v>45086</v>
      </c>
      <c r="B7" s="277"/>
      <c r="C7" s="277"/>
      <c r="D7" s="277"/>
      <c r="E7" s="277"/>
      <c r="F7" s="277"/>
      <c r="G7" s="277"/>
      <c r="H7" s="277"/>
      <c r="I7" s="277"/>
      <c r="J7" s="277"/>
      <c r="K7" s="277"/>
      <c r="L7" s="277"/>
      <c r="M7" s="277"/>
      <c r="N7" s="277"/>
      <c r="O7" s="277"/>
      <c r="P7" s="277"/>
    </row>
    <row r="8" spans="1:16">
      <c r="A8" s="155">
        <v>45093</v>
      </c>
      <c r="B8" s="277"/>
      <c r="C8" s="277"/>
      <c r="D8" s="277"/>
      <c r="E8" s="277"/>
      <c r="F8" s="277"/>
      <c r="G8" s="277"/>
      <c r="H8" s="277"/>
      <c r="I8" s="277"/>
      <c r="J8" s="277"/>
      <c r="K8" s="277"/>
      <c r="L8" s="277"/>
      <c r="M8" s="277"/>
      <c r="N8" s="277"/>
      <c r="O8" s="277"/>
      <c r="P8" s="277"/>
    </row>
    <row r="9" spans="1:16">
      <c r="A9" s="155">
        <v>45100</v>
      </c>
      <c r="B9" s="277"/>
      <c r="C9" s="277"/>
      <c r="D9" s="277"/>
      <c r="E9" s="277"/>
      <c r="F9" s="277"/>
      <c r="G9" s="277"/>
      <c r="H9" s="277"/>
      <c r="I9" s="277"/>
      <c r="J9" s="277"/>
      <c r="K9" s="277"/>
      <c r="L9" s="277"/>
      <c r="M9" s="277"/>
      <c r="N9" s="277"/>
      <c r="O9" s="277"/>
      <c r="P9" s="277"/>
    </row>
    <row r="10" spans="1:16">
      <c r="A10" s="155">
        <v>45107</v>
      </c>
      <c r="B10" s="277"/>
      <c r="C10" s="277"/>
      <c r="D10" s="277"/>
      <c r="E10" s="277"/>
      <c r="F10" s="277"/>
      <c r="G10" s="277"/>
      <c r="H10" s="277"/>
      <c r="I10" s="277"/>
      <c r="J10" s="277"/>
      <c r="K10" s="277"/>
      <c r="L10" s="277"/>
      <c r="M10" s="277"/>
      <c r="N10" s="277"/>
      <c r="O10" s="277"/>
      <c r="P10" s="277"/>
    </row>
    <row r="11" spans="1:16">
      <c r="A11" s="155">
        <v>45114</v>
      </c>
      <c r="B11" s="277"/>
      <c r="C11" s="277"/>
      <c r="D11" s="277"/>
      <c r="E11" s="277"/>
      <c r="F11" s="277"/>
      <c r="G11" s="277"/>
      <c r="H11" s="277"/>
      <c r="I11" s="277"/>
      <c r="J11" s="277"/>
      <c r="K11" s="277"/>
      <c r="L11" s="277"/>
      <c r="M11" s="277"/>
      <c r="N11" s="277"/>
      <c r="O11" s="277"/>
      <c r="P11" s="277"/>
    </row>
    <row r="12" spans="1:16">
      <c r="A12" s="155">
        <v>45121</v>
      </c>
      <c r="B12" s="277"/>
      <c r="C12" s="277"/>
      <c r="D12" s="277"/>
      <c r="E12" s="277"/>
      <c r="F12" s="277"/>
      <c r="G12" s="277"/>
      <c r="H12" s="277"/>
      <c r="I12" s="277"/>
      <c r="J12" s="277"/>
      <c r="K12" s="277"/>
      <c r="L12" s="277"/>
      <c r="M12" s="277"/>
      <c r="N12" s="277"/>
      <c r="O12" s="277"/>
      <c r="P12" s="277"/>
    </row>
    <row r="13" spans="1:16">
      <c r="A13" s="155">
        <v>45128</v>
      </c>
      <c r="B13" s="277"/>
      <c r="C13" s="277"/>
      <c r="D13" s="277"/>
      <c r="E13" s="277"/>
      <c r="F13" s="277"/>
      <c r="G13" s="277"/>
      <c r="H13" s="277"/>
      <c r="I13" s="277"/>
      <c r="J13" s="277"/>
      <c r="K13" s="277"/>
      <c r="L13" s="277"/>
      <c r="M13" s="277"/>
      <c r="N13" s="277"/>
      <c r="O13" s="277"/>
      <c r="P13" s="277"/>
    </row>
    <row r="14" spans="1:16">
      <c r="A14" s="155">
        <v>45135</v>
      </c>
      <c r="B14" s="277"/>
      <c r="C14" s="277"/>
      <c r="D14" s="277"/>
      <c r="E14" s="277"/>
      <c r="F14" s="277"/>
      <c r="G14" s="277"/>
      <c r="H14" s="277"/>
      <c r="I14" s="277"/>
      <c r="J14" s="277"/>
      <c r="K14" s="277"/>
      <c r="L14" s="277"/>
      <c r="M14" s="277"/>
      <c r="N14" s="277"/>
      <c r="O14" s="277"/>
      <c r="P14" s="277"/>
    </row>
    <row r="15" spans="1:16">
      <c r="A15" s="155">
        <v>45142</v>
      </c>
      <c r="B15" s="277"/>
      <c r="C15" s="277"/>
      <c r="D15" s="277"/>
      <c r="E15" s="277"/>
      <c r="F15" s="277"/>
      <c r="G15" s="277"/>
      <c r="H15" s="277"/>
      <c r="I15" s="277"/>
      <c r="J15" s="277"/>
      <c r="K15" s="277"/>
      <c r="L15" s="277"/>
      <c r="M15" s="277"/>
      <c r="N15" s="277"/>
      <c r="O15" s="277"/>
      <c r="P15" s="277"/>
    </row>
    <row r="16" spans="1:16">
      <c r="A16" s="155">
        <v>45149</v>
      </c>
      <c r="B16" s="277"/>
      <c r="C16" s="277"/>
      <c r="D16" s="277"/>
      <c r="E16" s="277"/>
      <c r="F16" s="277"/>
      <c r="G16" s="277"/>
      <c r="H16" s="277"/>
      <c r="I16" s="277"/>
      <c r="J16" s="277"/>
      <c r="K16" s="277"/>
      <c r="L16" s="277"/>
      <c r="M16" s="277"/>
      <c r="N16" s="277"/>
      <c r="O16" s="277"/>
      <c r="P16" s="277"/>
    </row>
    <row r="17" spans="1:16">
      <c r="A17" s="155">
        <v>45156</v>
      </c>
      <c r="B17" s="277"/>
      <c r="C17" s="277"/>
      <c r="D17" s="277"/>
      <c r="E17" s="277"/>
      <c r="F17" s="277"/>
      <c r="G17" s="277"/>
      <c r="H17" s="277"/>
      <c r="I17" s="277"/>
      <c r="J17" s="277"/>
      <c r="K17" s="277"/>
      <c r="L17" s="277"/>
      <c r="M17" s="277"/>
      <c r="N17" s="277"/>
      <c r="O17" s="277"/>
      <c r="P17" s="277"/>
    </row>
    <row r="18" spans="1:16">
      <c r="A18" s="155">
        <v>45163</v>
      </c>
      <c r="B18" s="277"/>
      <c r="C18" s="277"/>
      <c r="D18" s="277"/>
      <c r="E18" s="277"/>
      <c r="F18" s="277"/>
      <c r="G18" s="277"/>
      <c r="H18" s="277"/>
      <c r="I18" s="277"/>
      <c r="J18" s="277"/>
      <c r="K18" s="277"/>
      <c r="L18" s="277"/>
      <c r="M18" s="277"/>
      <c r="N18" s="277"/>
      <c r="O18" s="277"/>
      <c r="P18" s="277"/>
    </row>
    <row r="19" spans="1:16">
      <c r="A19" s="155">
        <v>45170</v>
      </c>
      <c r="B19" s="277"/>
      <c r="C19" s="277"/>
      <c r="D19" s="277"/>
      <c r="E19" s="277"/>
      <c r="F19" s="277"/>
      <c r="G19" s="277"/>
      <c r="H19" s="277"/>
      <c r="I19" s="277"/>
      <c r="J19" s="277"/>
      <c r="K19" s="277"/>
      <c r="L19" s="277"/>
      <c r="M19" s="277"/>
      <c r="N19" s="277"/>
      <c r="O19" s="277"/>
      <c r="P19" s="277"/>
    </row>
    <row r="20" spans="1:16">
      <c r="A20" s="155">
        <v>45177</v>
      </c>
      <c r="B20" s="277"/>
      <c r="C20" s="277"/>
      <c r="D20" s="277"/>
      <c r="E20" s="277"/>
      <c r="F20" s="277"/>
      <c r="G20" s="277"/>
      <c r="H20" s="277"/>
      <c r="I20" s="277"/>
      <c r="J20" s="277"/>
      <c r="K20" s="277"/>
      <c r="L20" s="277"/>
      <c r="M20" s="277"/>
      <c r="N20" s="277"/>
      <c r="O20" s="277"/>
      <c r="P20" s="277"/>
    </row>
    <row r="21" spans="1:16">
      <c r="A21" s="155">
        <v>45184</v>
      </c>
      <c r="B21" s="277"/>
      <c r="C21" s="277"/>
      <c r="D21" s="277"/>
      <c r="E21" s="277"/>
      <c r="F21" s="277"/>
      <c r="G21" s="277"/>
      <c r="H21" s="277"/>
      <c r="I21" s="277"/>
      <c r="J21" s="277"/>
      <c r="K21" s="277"/>
      <c r="L21" s="277"/>
      <c r="M21" s="277"/>
      <c r="N21" s="277"/>
      <c r="O21" s="277"/>
      <c r="P21" s="277"/>
    </row>
    <row r="22" spans="1:16">
      <c r="A22" s="155">
        <v>45191</v>
      </c>
      <c r="B22" s="277"/>
      <c r="C22" s="277"/>
      <c r="D22" s="277"/>
      <c r="E22" s="277"/>
      <c r="F22" s="277"/>
      <c r="G22" s="277"/>
      <c r="H22" s="277"/>
      <c r="I22" s="277"/>
      <c r="J22" s="277"/>
      <c r="K22" s="277"/>
      <c r="L22" s="277"/>
      <c r="M22" s="277"/>
      <c r="N22" s="277"/>
      <c r="O22" s="277"/>
      <c r="P22" s="277"/>
    </row>
    <row r="23" spans="1:16">
      <c r="A23" s="155">
        <v>45198</v>
      </c>
      <c r="B23" s="277"/>
      <c r="C23" s="277"/>
      <c r="D23" s="277"/>
      <c r="E23" s="277"/>
      <c r="F23" s="277">
        <v>65000</v>
      </c>
      <c r="G23" s="277">
        <v>60000</v>
      </c>
      <c r="H23" s="277">
        <v>110000</v>
      </c>
      <c r="I23" s="277">
        <v>100000</v>
      </c>
      <c r="J23" s="277">
        <v>140000</v>
      </c>
      <c r="K23" s="277"/>
      <c r="L23" s="277"/>
      <c r="M23" s="277"/>
      <c r="N23" s="277"/>
      <c r="O23" s="277"/>
      <c r="P23" s="277"/>
    </row>
    <row r="24" spans="1:16">
      <c r="A24" s="155">
        <v>45205</v>
      </c>
      <c r="B24" s="277"/>
      <c r="C24" s="277"/>
      <c r="D24" s="277"/>
      <c r="E24" s="277"/>
      <c r="F24" s="277">
        <v>65000</v>
      </c>
      <c r="G24" s="277">
        <v>60000</v>
      </c>
      <c r="H24" s="277">
        <v>110000</v>
      </c>
      <c r="I24" s="277">
        <v>100000</v>
      </c>
      <c r="J24" s="277">
        <v>140000</v>
      </c>
      <c r="K24" s="277"/>
      <c r="L24" s="277"/>
      <c r="M24" s="277"/>
      <c r="N24" s="277"/>
      <c r="O24" s="277"/>
      <c r="P24" s="277"/>
    </row>
    <row r="25" spans="1:16">
      <c r="A25" s="155">
        <v>45212</v>
      </c>
      <c r="B25" s="277"/>
      <c r="C25" s="277"/>
      <c r="D25" s="277"/>
      <c r="E25" s="277"/>
      <c r="F25" s="277">
        <v>65000</v>
      </c>
      <c r="G25" s="277">
        <v>60000</v>
      </c>
      <c r="H25" s="277">
        <v>110000</v>
      </c>
      <c r="I25" s="277">
        <v>100000</v>
      </c>
      <c r="J25" s="277">
        <v>140000</v>
      </c>
      <c r="K25" s="277"/>
      <c r="L25" s="277"/>
      <c r="M25" s="277"/>
      <c r="N25" s="277"/>
      <c r="O25" s="277"/>
      <c r="P25" s="277"/>
    </row>
    <row r="26" spans="1:16">
      <c r="A26" s="155">
        <v>45219</v>
      </c>
      <c r="B26" s="277"/>
      <c r="C26" s="277"/>
      <c r="D26" s="277"/>
      <c r="E26" s="277"/>
      <c r="F26" s="277">
        <v>65000</v>
      </c>
      <c r="G26" s="277">
        <v>60000</v>
      </c>
      <c r="H26" s="277">
        <v>110000</v>
      </c>
      <c r="I26" s="277">
        <v>100000</v>
      </c>
      <c r="J26" s="277">
        <v>140000</v>
      </c>
      <c r="K26" s="277"/>
      <c r="L26" s="277"/>
      <c r="M26" s="277"/>
      <c r="N26" s="277"/>
      <c r="O26" s="277"/>
      <c r="P26" s="277"/>
    </row>
    <row r="27" spans="1:16">
      <c r="A27" s="155">
        <v>45226</v>
      </c>
      <c r="B27" s="277"/>
      <c r="C27" s="277"/>
      <c r="D27" s="277"/>
      <c r="E27" s="277"/>
      <c r="F27" s="277">
        <v>65000</v>
      </c>
      <c r="G27" s="277">
        <v>60000</v>
      </c>
      <c r="H27" s="277">
        <v>110000</v>
      </c>
      <c r="I27" s="277">
        <v>100000</v>
      </c>
      <c r="J27" s="277">
        <v>140000</v>
      </c>
      <c r="K27" s="277"/>
      <c r="L27" s="277"/>
      <c r="M27" s="277"/>
      <c r="N27" s="277"/>
      <c r="O27" s="277"/>
      <c r="P27" s="277"/>
    </row>
    <row r="28" spans="1:16">
      <c r="A28" s="155">
        <v>45233</v>
      </c>
      <c r="B28" s="277">
        <v>110000</v>
      </c>
      <c r="C28" s="277">
        <v>120000</v>
      </c>
      <c r="D28" s="277">
        <v>100000</v>
      </c>
      <c r="E28" s="277">
        <v>170000</v>
      </c>
      <c r="F28" s="277"/>
      <c r="G28" s="277"/>
      <c r="H28" s="277"/>
      <c r="I28" s="277"/>
      <c r="J28" s="277"/>
      <c r="K28" s="277"/>
      <c r="L28" s="277"/>
      <c r="M28" s="277"/>
      <c r="N28" s="277"/>
      <c r="O28" s="277"/>
      <c r="P28" s="277"/>
    </row>
    <row r="29" spans="1:16">
      <c r="A29" s="155">
        <v>45240</v>
      </c>
      <c r="B29" s="277">
        <v>110000</v>
      </c>
      <c r="C29" s="277">
        <v>120000</v>
      </c>
      <c r="D29" s="277">
        <v>100000</v>
      </c>
      <c r="E29" s="277">
        <v>170000</v>
      </c>
      <c r="F29" s="277"/>
    </row>
    <row r="30" spans="1:16">
      <c r="A30" s="155">
        <v>45247</v>
      </c>
      <c r="B30" s="277">
        <v>110000</v>
      </c>
      <c r="C30" s="277">
        <v>120000</v>
      </c>
      <c r="D30" s="277">
        <v>100000</v>
      </c>
      <c r="E30" s="277">
        <v>170000</v>
      </c>
    </row>
    <row r="31" spans="1:16">
      <c r="A31" s="155">
        <v>45254</v>
      </c>
      <c r="B31" s="277">
        <v>110000</v>
      </c>
      <c r="C31" s="277">
        <v>120000</v>
      </c>
      <c r="D31" s="277">
        <v>100000</v>
      </c>
      <c r="E31" s="277">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1"/>
  <sheetViews>
    <sheetView workbookViewId="0">
      <pane xSplit="1" ySplit="1" topLeftCell="B20"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99" bestFit="1" customWidth="1"/>
    <col min="2" max="2" width="22.125" style="99" bestFit="1" customWidth="1"/>
    <col min="3" max="3" width="21.75" style="277" bestFit="1" customWidth="1"/>
    <col min="4" max="16384" width="9" style="99"/>
  </cols>
  <sheetData>
    <row r="1" spans="1:3">
      <c r="A1" s="291" t="s">
        <v>9</v>
      </c>
      <c r="B1" s="306" t="s">
        <v>462</v>
      </c>
      <c r="C1" s="288" t="s">
        <v>453</v>
      </c>
    </row>
    <row r="2" spans="1:3">
      <c r="A2" s="155">
        <v>45051</v>
      </c>
      <c r="B2" s="294"/>
      <c r="C2" s="297">
        <v>1782</v>
      </c>
    </row>
    <row r="3" spans="1:3">
      <c r="A3" s="155">
        <v>45058</v>
      </c>
      <c r="B3" s="294"/>
      <c r="C3" s="297">
        <v>2129</v>
      </c>
    </row>
    <row r="4" spans="1:3">
      <c r="A4" s="155">
        <v>45065</v>
      </c>
      <c r="B4" s="294"/>
      <c r="C4" s="297">
        <v>1516</v>
      </c>
    </row>
    <row r="5" spans="1:3">
      <c r="A5" s="155">
        <v>45072</v>
      </c>
      <c r="B5" s="294"/>
      <c r="C5" s="294"/>
    </row>
    <row r="6" spans="1:3">
      <c r="A6" s="155">
        <v>45079</v>
      </c>
      <c r="B6" s="294"/>
      <c r="C6" s="294"/>
    </row>
    <row r="7" spans="1:3">
      <c r="A7" s="155">
        <v>45086</v>
      </c>
      <c r="B7" s="287"/>
      <c r="C7" s="294"/>
    </row>
    <row r="8" spans="1:3">
      <c r="A8" s="155">
        <v>45093</v>
      </c>
      <c r="B8" s="287"/>
      <c r="C8" s="294"/>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305">
        <v>34</v>
      </c>
    </row>
    <row r="25" spans="1:2">
      <c r="A25" s="155">
        <v>45212</v>
      </c>
      <c r="B25" s="305">
        <v>182</v>
      </c>
    </row>
    <row r="26" spans="1:2">
      <c r="A26" s="155">
        <v>45219</v>
      </c>
      <c r="B26" s="305">
        <v>832</v>
      </c>
    </row>
    <row r="27" spans="1:2">
      <c r="A27" s="155">
        <v>45226</v>
      </c>
      <c r="B27" s="305">
        <v>897</v>
      </c>
    </row>
    <row r="28" spans="1:2">
      <c r="A28" s="155">
        <v>45233</v>
      </c>
      <c r="B28" s="305">
        <v>1108</v>
      </c>
    </row>
    <row r="29" spans="1:2">
      <c r="A29" s="155">
        <v>45240</v>
      </c>
      <c r="B29" s="305">
        <v>1791</v>
      </c>
    </row>
    <row r="30" spans="1:2">
      <c r="A30" s="155">
        <v>45247</v>
      </c>
      <c r="B30" s="305">
        <v>1634</v>
      </c>
    </row>
    <row r="31" spans="1:2">
      <c r="A31" s="155">
        <v>45254</v>
      </c>
      <c r="B31" s="305">
        <v>1547</v>
      </c>
    </row>
  </sheetData>
  <conditionalFormatting sqref="C2:C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2023-11-26T23:44:11Z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