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mc:AlternateContent xmlns:mc="http://schemas.openxmlformats.org/markup-compatibility/2006">
    <mc:Choice Requires="x15">
      <x15ac:absPath xmlns:x15ac="http://schemas.microsoft.com/office/spreadsheetml/2010/11/ac" url="C:\Users\ibf_pmp3\Desktop\"/>
    </mc:Choice>
  </mc:AlternateContent>
  <bookViews>
    <workbookView xWindow="0" yWindow="0" windowWidth="21600" windowHeight="9000" tabRatio="837" firstSheet="1" activeTab="1"/>
  </bookViews>
  <sheets>
    <sheet name="Intro" sheetId="15" r:id="rId1"/>
    <sheet name="1. Current Position" sheetId="23" r:id="rId2"/>
    <sheet name="2. NAV Record" sheetId="36" r:id="rId3"/>
    <sheet name="3. FX_Current" sheetId="4" r:id="rId4"/>
    <sheet name="4. FIEQCMDT_Price" sheetId="41" r:id="rId5"/>
    <sheet name="4. FIEQCMDT_Quantity" sheetId="44" r:id="rId6"/>
    <sheet name="5. FX_S_MtM" sheetId="30" r:id="rId7"/>
    <sheet name="5. FX_S_Notional in EUR" sheetId="31" r:id="rId8"/>
    <sheet name="5. FX_D_MtM" sheetId="46" r:id="rId9"/>
    <sheet name="5. FX_D_Notional in EUR" sheetId="47" r:id="rId10"/>
    <sheet name="6. FIEQCMDT_UBSValue" sheetId="29" r:id="rId11"/>
    <sheet name="6. Cash_UBSValue" sheetId="34" r:id="rId12"/>
    <sheet name="7. Transaction Record" sheetId="2" r:id="rId13"/>
    <sheet name="8. FX_EURFCU" sheetId="42" r:id="rId14"/>
    <sheet name="8. FX_USDFCU" sheetId="48" r:id="rId15"/>
    <sheet name="9. Margin" sheetId="5" r:id="rId16"/>
    <sheet name="10. BM" sheetId="43" r:id="rId17"/>
  </sheets>
  <externalReferences>
    <externalReference r:id="rId18"/>
  </externalReferences>
  <definedNames>
    <definedName name="_xlnm._FilterDatabase" localSheetId="1" hidden="1">'1. Current Position'!$AD$1:$AN$30</definedName>
    <definedName name="SpreadsheetBuilder_1" hidden="1">#REF!</definedName>
    <definedName name="SpreadsheetBuilder_13" hidden="1">'10. BM'!#REF!</definedName>
    <definedName name="SpreadsheetBuilder_14" hidden="1">#REF!</definedName>
    <definedName name="SpreadsheetBuilder_15" hidden="1">'8. FX_EURFCU'!$A$1:$AB$2</definedName>
    <definedName name="SpreadsheetBuilder_16" hidden="1">'10. BM'!#REF!</definedName>
    <definedName name="SpreadsheetBuilder_2" hidden="1">#REF!</definedName>
    <definedName name="SpreadsheetBuilder_3" hidden="1">#REF!</definedName>
    <definedName name="SpreadsheetBuilder_5" hidden="1">#REF!</definedName>
    <definedName name="SpreadsheetBuilder_6" hidden="1">#REF!</definedName>
    <definedName name="SpreadsheetBuilder_7" hidden="1">#REF!</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5" i="23" l="1"/>
  <c r="AK12" i="23" l="1"/>
  <c r="AM12" i="23"/>
  <c r="X11" i="23"/>
  <c r="AL11" i="23"/>
  <c r="AM11" i="23"/>
  <c r="S12" i="23"/>
  <c r="S11" i="23"/>
  <c r="B12" i="23"/>
  <c r="X12" i="23"/>
  <c r="AK11" i="23"/>
  <c r="AL12" i="23"/>
  <c r="B11" i="23"/>
  <c r="S18" i="23"/>
  <c r="AL4" i="23"/>
  <c r="M4" i="23"/>
  <c r="B5" i="23"/>
  <c r="AM4" i="23"/>
  <c r="B4" i="23"/>
  <c r="Y4" i="23"/>
  <c r="X4" i="23"/>
  <c r="X5" i="23"/>
  <c r="M5" i="23"/>
  <c r="AJ5" i="23"/>
  <c r="AK4" i="23"/>
  <c r="AK5" i="23"/>
  <c r="Y5" i="23"/>
  <c r="AL5" i="23"/>
  <c r="AM5" i="23"/>
  <c r="AJ4" i="23"/>
  <c r="AJ21" i="23"/>
  <c r="AJ19" i="23"/>
  <c r="B21" i="23"/>
  <c r="X19" i="23"/>
  <c r="B20" i="23"/>
  <c r="B19" i="23"/>
  <c r="X20" i="23"/>
  <c r="AJ20" i="23"/>
  <c r="X21" i="23"/>
  <c r="X29" i="23"/>
  <c r="AL29" i="23"/>
  <c r="B29" i="23"/>
  <c r="AM29" i="23"/>
  <c r="S29" i="23"/>
  <c r="AL15" i="23"/>
  <c r="S15" i="23"/>
  <c r="X15" i="23"/>
  <c r="AM15" i="23"/>
  <c r="AK15" i="23"/>
  <c r="B7" i="23"/>
  <c r="X7" i="23"/>
  <c r="Y7" i="23"/>
  <c r="S7" i="23"/>
  <c r="AK7" i="23"/>
  <c r="AL7" i="23"/>
  <c r="AM7" i="23"/>
  <c r="M7" i="23"/>
  <c r="M3" i="23"/>
  <c r="B3" i="23"/>
  <c r="S3" i="23"/>
  <c r="AK3" i="23"/>
  <c r="AM3" i="23"/>
  <c r="Y3" i="23"/>
  <c r="AL3" i="23"/>
  <c r="X3" i="23"/>
  <c r="AJ3" i="23"/>
  <c r="AK10" i="23"/>
  <c r="AM10" i="23"/>
  <c r="X10" i="23"/>
  <c r="B10" i="23"/>
  <c r="AL10" i="23"/>
  <c r="Y10" i="23"/>
  <c r="S10" i="23"/>
  <c r="B17" i="23"/>
  <c r="J17" i="23"/>
  <c r="AJ17" i="23"/>
  <c r="AK14" i="23"/>
  <c r="X14" i="23"/>
  <c r="S14" i="23"/>
  <c r="AL14" i="23"/>
  <c r="AJ14" i="23"/>
  <c r="AM14" i="23"/>
  <c r="S13" i="23"/>
  <c r="AK13" i="23"/>
  <c r="X13" i="23"/>
  <c r="B13" i="23"/>
  <c r="AL13" i="23"/>
  <c r="AM13" i="23"/>
  <c r="AJ11" i="23"/>
  <c r="AJ12" i="23"/>
  <c r="AJ10" i="23"/>
  <c r="AJ18" i="23"/>
  <c r="J18" i="23"/>
  <c r="B18" i="23"/>
  <c r="X18" i="23"/>
  <c r="B2" i="23"/>
  <c r="AK2" i="23"/>
  <c r="Y2" i="23"/>
  <c r="M6" i="23"/>
  <c r="Y6" i="23"/>
  <c r="AK6" i="23"/>
  <c r="M2" i="23"/>
  <c r="B6" i="23"/>
  <c r="S22" i="23"/>
  <c r="M22" i="23"/>
  <c r="X22" i="23"/>
  <c r="B22" i="23"/>
  <c r="J22" i="23"/>
  <c r="AJ22" i="23"/>
  <c r="S19" i="23"/>
  <c r="S21" i="23"/>
  <c r="S20" i="23"/>
  <c r="B23" i="23"/>
  <c r="J23" i="23"/>
  <c r="X23" i="23"/>
  <c r="S23" i="23"/>
  <c r="B14" i="23"/>
  <c r="B15" i="23"/>
  <c r="J16" i="23"/>
  <c r="B16" i="23"/>
  <c r="S16" i="23"/>
  <c r="AJ16" i="23"/>
  <c r="X16" i="23"/>
  <c r="AK16" i="23"/>
  <c r="A37" i="23"/>
  <c r="AD33" i="23"/>
  <c r="T33" i="23"/>
  <c r="U33" i="23" s="1"/>
  <c r="AI33" i="23" s="1"/>
  <c r="T32" i="23"/>
  <c r="U32" i="23" s="1"/>
  <c r="AI32" i="23" s="1"/>
  <c r="AD31" i="23"/>
  <c r="U31" i="23"/>
  <c r="AI31" i="23" s="1"/>
  <c r="T31" i="23"/>
  <c r="AD30" i="23"/>
  <c r="V30" i="23"/>
  <c r="T30" i="23"/>
  <c r="U30" i="23" s="1"/>
  <c r="AI30" i="23" s="1"/>
  <c r="T29" i="23"/>
  <c r="U29" i="23" l="1"/>
  <c r="AI29" i="23" s="1"/>
  <c r="O29" i="23"/>
  <c r="R29" i="23" s="1"/>
  <c r="H29" i="23" s="1"/>
  <c r="C29" i="23" s="1"/>
  <c r="D29" i="23"/>
  <c r="AQ28" i="23"/>
  <c r="AI28" i="23"/>
  <c r="AH28" i="23"/>
  <c r="C28" i="23" s="1"/>
  <c r="AE28" i="23"/>
  <c r="AC28" i="23"/>
  <c r="AQ27" i="23"/>
  <c r="AI27" i="23"/>
  <c r="AH27" i="23"/>
  <c r="C27" i="23" s="1"/>
  <c r="AE27" i="23"/>
  <c r="AC27" i="23"/>
  <c r="AQ26" i="23"/>
  <c r="AI26" i="23"/>
  <c r="AH26" i="23"/>
  <c r="C26" i="23" s="1"/>
  <c r="AE26" i="23"/>
  <c r="AC26" i="23"/>
  <c r="AQ25" i="23"/>
  <c r="AI25" i="23"/>
  <c r="AH25" i="23"/>
  <c r="AE25" i="23"/>
  <c r="AC25" i="23"/>
  <c r="U25" i="23"/>
  <c r="AQ24" i="23"/>
  <c r="AI24" i="23"/>
  <c r="AH24" i="23"/>
  <c r="C24" i="23" s="1"/>
  <c r="AE24" i="23"/>
  <c r="AC24" i="23"/>
  <c r="AD23" i="23"/>
  <c r="T23" i="23" l="1"/>
  <c r="U23" i="23" l="1"/>
  <c r="AI23" i="23" s="1"/>
  <c r="Q23" i="23"/>
  <c r="H23" i="23"/>
  <c r="D23" i="23"/>
  <c r="C23" i="23" l="1"/>
  <c r="Q22" i="23"/>
  <c r="P22" i="23"/>
  <c r="O22" i="23"/>
  <c r="AD22" i="23" l="1"/>
  <c r="T22" i="23"/>
  <c r="U22" i="23" s="1"/>
  <c r="AI22" i="23" s="1"/>
  <c r="F22" i="23"/>
  <c r="D22" i="23"/>
  <c r="C22" i="23" l="1"/>
  <c r="E22" i="23"/>
  <c r="AD21" i="23"/>
  <c r="T21" i="23"/>
  <c r="U21" i="23" l="1"/>
  <c r="AI21" i="23" s="1"/>
  <c r="R21" i="23"/>
  <c r="H21" i="23" s="1"/>
  <c r="O21" i="23"/>
  <c r="D21" i="23"/>
  <c r="C21" i="23" l="1"/>
  <c r="AD20" i="23"/>
  <c r="T20" i="23"/>
  <c r="U20" i="23" l="1"/>
  <c r="AI20" i="23" s="1"/>
  <c r="R20" i="23"/>
  <c r="H20" i="23" s="1"/>
  <c r="Q20" i="23"/>
  <c r="O20" i="23"/>
  <c r="D20" i="23"/>
  <c r="C20" i="23" l="1"/>
  <c r="AD19" i="23"/>
  <c r="T19" i="23"/>
  <c r="U19" i="23" l="1"/>
  <c r="AI19" i="23" s="1"/>
  <c r="R19" i="23"/>
  <c r="O19" i="23"/>
  <c r="H19" i="23"/>
  <c r="D19" i="23"/>
  <c r="C19" i="23"/>
  <c r="AD18" i="23"/>
  <c r="T18" i="23"/>
  <c r="R18" i="23"/>
  <c r="O18" i="23"/>
  <c r="U18" i="23" l="1"/>
  <c r="AI18" i="23" s="1"/>
  <c r="H18" i="23"/>
  <c r="D18" i="23"/>
  <c r="C18" i="23" l="1"/>
  <c r="AI17" i="23"/>
  <c r="AD17" i="23"/>
  <c r="T17" i="23"/>
  <c r="F17" i="23"/>
  <c r="E17" i="23"/>
  <c r="AD16" i="23"/>
  <c r="T16" i="23"/>
  <c r="U16" i="23" l="1"/>
  <c r="AI16" i="23" s="1"/>
  <c r="H16" i="23"/>
  <c r="D16" i="23"/>
  <c r="C16" i="23"/>
  <c r="AD15" i="23" l="1"/>
  <c r="T15" i="23"/>
  <c r="U15" i="23" l="1"/>
  <c r="AI15" i="23" s="1"/>
  <c r="O15" i="23"/>
  <c r="R15" i="23" s="1"/>
  <c r="H15" i="23" s="1"/>
  <c r="D15" i="23"/>
  <c r="AD14" i="23"/>
  <c r="T14" i="23"/>
  <c r="C15" i="23" l="1"/>
  <c r="U14" i="23"/>
  <c r="AI14" i="23" s="1"/>
  <c r="Q14" i="23"/>
  <c r="R14" i="23" s="1"/>
  <c r="H14" i="23" s="1"/>
  <c r="C14" i="23" s="1"/>
  <c r="P14" i="23"/>
  <c r="D14" i="23"/>
  <c r="AD13" i="23"/>
  <c r="T13" i="23"/>
  <c r="U13" i="23" l="1"/>
  <c r="AI13" i="23" s="1"/>
  <c r="O13" i="23"/>
  <c r="R13" i="23" s="1"/>
  <c r="H13" i="23" s="1"/>
  <c r="C13" i="23" s="1"/>
  <c r="D13" i="23"/>
  <c r="AD12" i="23"/>
  <c r="T12" i="23"/>
  <c r="U12" i="23" l="1"/>
  <c r="AI12" i="23" s="1"/>
  <c r="R12" i="23"/>
  <c r="H12" i="23" s="1"/>
  <c r="Q12" i="23"/>
  <c r="O12" i="23"/>
  <c r="D12" i="23"/>
  <c r="C12" i="23" l="1"/>
  <c r="AD11" i="23"/>
  <c r="T11" i="23"/>
  <c r="U11" i="23" l="1"/>
  <c r="AI11" i="23" s="1"/>
  <c r="Q11" i="23"/>
  <c r="O11" i="23"/>
  <c r="H11" i="23"/>
  <c r="D11" i="23"/>
  <c r="C11" i="23"/>
  <c r="AD10" i="23"/>
  <c r="T10" i="23"/>
  <c r="U10" i="23" l="1"/>
  <c r="AI10" i="23" s="1"/>
  <c r="Q10" i="23"/>
  <c r="O10" i="23"/>
  <c r="R10" i="23" s="1"/>
  <c r="H10" i="23" s="1"/>
  <c r="C10" i="23" s="1"/>
  <c r="D10" i="23"/>
  <c r="Q9" i="23"/>
  <c r="O9" i="23"/>
  <c r="Q8" i="23"/>
  <c r="O8" i="23"/>
  <c r="S8" i="23" l="1"/>
  <c r="S9" i="23"/>
  <c r="Q7" i="23"/>
  <c r="O7" i="23"/>
  <c r="R7" i="23" s="1"/>
  <c r="AD7" i="23" l="1"/>
  <c r="T7" i="23"/>
  <c r="D9" i="23"/>
  <c r="D8" i="23"/>
  <c r="H7" i="23"/>
  <c r="D7" i="23"/>
  <c r="T8" i="23" l="1"/>
  <c r="U8" i="23" s="1"/>
  <c r="C8" i="23" s="1"/>
  <c r="T9" i="23"/>
  <c r="U9" i="23" s="1"/>
  <c r="C9" i="23" s="1"/>
  <c r="U7" i="23"/>
  <c r="AI7" i="23" l="1"/>
  <c r="C7" i="23"/>
  <c r="Q6" i="23"/>
  <c r="AD6" i="23" l="1"/>
  <c r="T6" i="23"/>
  <c r="U6" i="23" s="1"/>
  <c r="AI6" i="23" s="1"/>
  <c r="F6" i="23"/>
  <c r="D6" i="23"/>
  <c r="C6" i="23" l="1"/>
  <c r="E6" i="23"/>
  <c r="AI5" i="23"/>
  <c r="Q5" i="23"/>
  <c r="AD5" i="23" l="1"/>
  <c r="T5" i="23"/>
  <c r="F5" i="23"/>
  <c r="E5" i="23"/>
  <c r="AI4" i="23"/>
  <c r="Q4" i="23"/>
  <c r="AD4" i="23" l="1"/>
  <c r="T4" i="23"/>
  <c r="F4" i="23"/>
  <c r="E4" i="23"/>
  <c r="Q3" i="23" l="1"/>
  <c r="AD3" i="23" l="1"/>
  <c r="T3" i="23"/>
  <c r="U3" i="23" s="1"/>
  <c r="AI3" i="23" s="1"/>
  <c r="F3" i="23"/>
  <c r="D3" i="23"/>
  <c r="E3" i="23" l="1"/>
  <c r="C3" i="23"/>
  <c r="Q2" i="23"/>
  <c r="O2" i="23"/>
  <c r="AD2" i="23" l="1"/>
  <c r="T2" i="23"/>
  <c r="U2" i="23" s="1"/>
  <c r="C2" i="23" s="1"/>
  <c r="F2" i="23"/>
  <c r="D2" i="23"/>
  <c r="M14" i="4"/>
  <c r="C4" i="4"/>
  <c r="I13" i="4"/>
  <c r="C14" i="4"/>
  <c r="C35" i="4"/>
  <c r="I10" i="4"/>
  <c r="I18" i="4"/>
  <c r="I3" i="4"/>
  <c r="C32" i="4"/>
  <c r="I24" i="4"/>
  <c r="M16" i="4"/>
  <c r="M17" i="4"/>
  <c r="I9" i="4"/>
  <c r="I32" i="4"/>
  <c r="C12" i="4"/>
  <c r="M27" i="4"/>
  <c r="C25" i="4"/>
  <c r="C15" i="4"/>
  <c r="I36" i="4"/>
  <c r="I19" i="4"/>
  <c r="C9" i="4"/>
  <c r="C8" i="4"/>
  <c r="C11" i="4"/>
  <c r="I4" i="4"/>
  <c r="M23" i="4"/>
  <c r="C27" i="4"/>
  <c r="C20" i="4"/>
  <c r="C24" i="4"/>
  <c r="M25" i="4"/>
  <c r="M20" i="4"/>
  <c r="C17" i="4"/>
  <c r="I20" i="4"/>
  <c r="I26" i="4"/>
  <c r="C5" i="4"/>
  <c r="I35" i="4"/>
  <c r="C18" i="4"/>
  <c r="C26" i="4"/>
  <c r="M11" i="4"/>
  <c r="C16" i="4"/>
  <c r="C30" i="4"/>
  <c r="C21" i="4"/>
  <c r="I31" i="4"/>
  <c r="I16" i="4"/>
  <c r="I33" i="4"/>
  <c r="C28" i="4"/>
  <c r="M3" i="4"/>
  <c r="I27" i="4"/>
  <c r="I14" i="4"/>
  <c r="M7" i="4"/>
  <c r="I15" i="4"/>
  <c r="I8" i="4"/>
  <c r="M5" i="4"/>
  <c r="I12" i="4"/>
  <c r="I29" i="4"/>
  <c r="M6" i="4"/>
  <c r="C29" i="4"/>
  <c r="M18" i="4"/>
  <c r="I25" i="4"/>
  <c r="M10" i="4"/>
  <c r="C23" i="4"/>
  <c r="M21" i="4"/>
  <c r="I22" i="4"/>
  <c r="I6" i="4"/>
  <c r="C7" i="4"/>
  <c r="I17" i="4"/>
  <c r="M22" i="4"/>
  <c r="M9" i="4"/>
  <c r="C22" i="4"/>
  <c r="M15" i="4"/>
  <c r="C3" i="4"/>
  <c r="I7" i="4"/>
  <c r="M12" i="4"/>
  <c r="I21" i="4"/>
  <c r="C13" i="4"/>
  <c r="M24" i="4"/>
  <c r="M4" i="4"/>
  <c r="M19" i="4"/>
  <c r="C6" i="4"/>
  <c r="M30" i="4"/>
  <c r="C34" i="4"/>
  <c r="I30" i="4"/>
  <c r="C31" i="4"/>
  <c r="I23" i="4"/>
  <c r="M13" i="4"/>
  <c r="M29" i="4"/>
  <c r="I11" i="4"/>
  <c r="M8" i="4"/>
  <c r="C10" i="4"/>
  <c r="C33" i="4"/>
  <c r="M28" i="4"/>
  <c r="M26" i="4"/>
  <c r="I28" i="4"/>
  <c r="I34" i="4"/>
  <c r="U35" i="23" l="1"/>
  <c r="AI2" i="23"/>
  <c r="E2" i="23"/>
  <c r="C1" i="4"/>
  <c r="AI35" i="23" l="1"/>
  <c r="C38" i="23" s="1"/>
  <c r="C37" i="23"/>
  <c r="H619" i="36"/>
  <c r="H618" i="36"/>
  <c r="I618" i="36"/>
  <c r="E619" i="36"/>
  <c r="F619" i="36"/>
  <c r="G619" i="36"/>
  <c r="D619" i="36"/>
  <c r="U37" i="23" l="1"/>
  <c r="G30" i="23"/>
  <c r="G31" i="23"/>
  <c r="G32" i="23"/>
  <c r="G33" i="23"/>
  <c r="G29" i="23"/>
  <c r="G28" i="23"/>
  <c r="G27" i="23"/>
  <c r="G25" i="23"/>
  <c r="G24" i="23"/>
  <c r="G26" i="23"/>
  <c r="G23" i="23"/>
  <c r="G22" i="23"/>
  <c r="G21" i="23"/>
  <c r="G20" i="23"/>
  <c r="G19" i="23"/>
  <c r="G18" i="23"/>
  <c r="G17" i="23"/>
  <c r="G16" i="23"/>
  <c r="G15" i="23"/>
  <c r="G14" i="23"/>
  <c r="G13" i="23"/>
  <c r="G12" i="23"/>
  <c r="G11" i="23"/>
  <c r="G10" i="23"/>
  <c r="G7" i="23"/>
  <c r="G6" i="23"/>
  <c r="G5" i="23"/>
  <c r="G4" i="23"/>
  <c r="G3" i="23"/>
  <c r="G2" i="23"/>
  <c r="I617" i="36"/>
  <c r="E618" i="36"/>
  <c r="F618" i="36"/>
  <c r="G618" i="36"/>
  <c r="D618" i="36"/>
  <c r="I616" i="36" l="1"/>
  <c r="F617" i="36" l="1"/>
  <c r="G617" i="36"/>
  <c r="H617" i="36"/>
  <c r="E617" i="36"/>
  <c r="D617" i="36"/>
  <c r="M229" i="2" l="1"/>
  <c r="L229" i="2"/>
  <c r="J229" i="2"/>
  <c r="M217" i="2" l="1"/>
  <c r="M218" i="2"/>
  <c r="M219" i="2"/>
  <c r="M220" i="2"/>
  <c r="M221" i="2"/>
  <c r="M222" i="2"/>
  <c r="M216" i="2"/>
  <c r="F616" i="36"/>
  <c r="G616" i="36"/>
  <c r="H616" i="36"/>
  <c r="I615" i="36"/>
  <c r="E616" i="36" l="1"/>
  <c r="D616" i="36"/>
  <c r="I613" i="36" l="1"/>
  <c r="I614" i="36"/>
  <c r="E615" i="36"/>
  <c r="F615" i="36"/>
  <c r="G615" i="36"/>
  <c r="H615" i="36"/>
  <c r="D615" i="36"/>
  <c r="D614" i="36" l="1"/>
  <c r="F614" i="36" l="1"/>
  <c r="G614" i="36"/>
  <c r="H614" i="36"/>
  <c r="E614" i="36"/>
  <c r="I612" i="36" l="1"/>
  <c r="E613" i="36"/>
  <c r="F613" i="36"/>
  <c r="G613" i="36"/>
  <c r="H613" i="36"/>
  <c r="D613" i="36" l="1"/>
  <c r="D612" i="36" l="1"/>
  <c r="H612" i="36" l="1"/>
  <c r="G612" i="36"/>
  <c r="F612" i="36"/>
  <c r="E612" i="36"/>
  <c r="I611" i="36"/>
  <c r="H611" i="36"/>
  <c r="G611" i="36"/>
  <c r="F611" i="36"/>
  <c r="D611" i="36"/>
  <c r="E611" i="36" s="1"/>
  <c r="I610" i="36"/>
  <c r="H610" i="36"/>
  <c r="G610" i="36"/>
  <c r="F610" i="36"/>
  <c r="E610" i="36"/>
  <c r="D610" i="36"/>
  <c r="I609" i="36"/>
  <c r="H609" i="36"/>
  <c r="G609" i="36"/>
  <c r="F609" i="36"/>
  <c r="D609" i="36"/>
  <c r="E609" i="36" s="1"/>
  <c r="I608" i="36"/>
  <c r="H608" i="36"/>
  <c r="G608" i="36"/>
  <c r="F608" i="36"/>
  <c r="D608" i="36"/>
  <c r="E608" i="36" s="1"/>
  <c r="I607" i="36"/>
  <c r="H607" i="36"/>
  <c r="G607" i="36"/>
  <c r="F607" i="36"/>
  <c r="E607" i="36"/>
  <c r="I606" i="36"/>
  <c r="H606" i="36"/>
  <c r="G606" i="36"/>
  <c r="F606" i="36"/>
  <c r="D606" i="36"/>
  <c r="E606" i="36" s="1"/>
  <c r="I605" i="36"/>
  <c r="H605" i="36"/>
  <c r="G605" i="36"/>
  <c r="F605" i="36"/>
  <c r="D605" i="36"/>
  <c r="E605" i="36" s="1"/>
  <c r="I604" i="36"/>
  <c r="H604" i="36"/>
  <c r="G604" i="36"/>
  <c r="F604" i="36"/>
  <c r="D604" i="36"/>
  <c r="E604" i="36" s="1"/>
  <c r="I603" i="36"/>
  <c r="H603" i="36"/>
  <c r="G603" i="36"/>
  <c r="F603" i="36"/>
  <c r="E603" i="36"/>
  <c r="D603" i="36"/>
  <c r="I602" i="36"/>
  <c r="H602" i="36"/>
  <c r="G602" i="36"/>
  <c r="F602" i="36"/>
  <c r="D602" i="36"/>
  <c r="E602" i="36" s="1"/>
  <c r="I601" i="36"/>
  <c r="H601" i="36"/>
  <c r="G601" i="36"/>
  <c r="F601" i="36"/>
  <c r="D601" i="36"/>
  <c r="E601" i="36" s="1"/>
  <c r="I600" i="36"/>
  <c r="H600" i="36"/>
  <c r="G600" i="36"/>
  <c r="F600" i="36"/>
  <c r="D600" i="36"/>
  <c r="E600" i="36" s="1"/>
  <c r="I599" i="36"/>
  <c r="H599" i="36"/>
  <c r="G599" i="36"/>
  <c r="F599" i="36"/>
  <c r="E599" i="36"/>
  <c r="D599" i="36"/>
  <c r="I598" i="36"/>
  <c r="H598" i="36"/>
  <c r="G598" i="36"/>
  <c r="F598" i="36"/>
  <c r="D598" i="36"/>
  <c r="E598" i="36" s="1"/>
  <c r="I597" i="36"/>
  <c r="H597" i="36"/>
  <c r="G597" i="36"/>
  <c r="F597" i="36"/>
  <c r="D597" i="36"/>
  <c r="E597" i="36" s="1"/>
  <c r="I596" i="36"/>
  <c r="H596" i="36"/>
  <c r="G596" i="36"/>
  <c r="F596" i="36"/>
  <c r="E596" i="36"/>
  <c r="I595" i="36"/>
  <c r="H595" i="36"/>
  <c r="G595" i="36"/>
  <c r="F595" i="36"/>
  <c r="D595" i="36"/>
  <c r="E595" i="36" s="1"/>
  <c r="I594" i="36"/>
  <c r="H594" i="36"/>
  <c r="G594" i="36"/>
  <c r="F594" i="36"/>
  <c r="D594" i="36"/>
  <c r="E594" i="36" s="1"/>
  <c r="I593" i="36"/>
  <c r="H593" i="36"/>
  <c r="G593" i="36"/>
  <c r="F593" i="36"/>
  <c r="E593" i="36"/>
  <c r="I592" i="36"/>
  <c r="H592" i="36"/>
  <c r="G592" i="36"/>
  <c r="F592" i="36"/>
  <c r="E592" i="36"/>
  <c r="I591" i="36"/>
  <c r="H591" i="36"/>
  <c r="G591" i="36"/>
  <c r="F591" i="36"/>
  <c r="E591" i="36"/>
  <c r="I590" i="36"/>
  <c r="H590" i="36"/>
  <c r="G590" i="36"/>
  <c r="F590" i="36"/>
  <c r="E590" i="36"/>
  <c r="I589" i="36"/>
  <c r="H589" i="36"/>
  <c r="G589" i="36"/>
  <c r="F589" i="36"/>
  <c r="E589" i="36"/>
  <c r="I588" i="36"/>
  <c r="H588" i="36"/>
  <c r="G588" i="36"/>
  <c r="F588" i="36"/>
  <c r="E588" i="36"/>
  <c r="I587" i="36"/>
  <c r="H587" i="36"/>
  <c r="G587" i="36"/>
  <c r="F587" i="36"/>
  <c r="E587" i="36"/>
  <c r="I586" i="36"/>
  <c r="H586" i="36"/>
  <c r="G586" i="36"/>
  <c r="F586" i="36"/>
  <c r="E586" i="36"/>
  <c r="I585" i="36"/>
  <c r="H585" i="36"/>
  <c r="G585" i="36"/>
  <c r="F585" i="36"/>
  <c r="E585" i="36"/>
  <c r="I584" i="36"/>
  <c r="H584" i="36"/>
  <c r="G584" i="36"/>
  <c r="F584" i="36"/>
  <c r="E584" i="36"/>
  <c r="I583" i="36"/>
  <c r="H583" i="36"/>
  <c r="G583" i="36"/>
  <c r="F583" i="36"/>
  <c r="E583" i="36"/>
  <c r="I582" i="36"/>
  <c r="H582" i="36"/>
  <c r="G582" i="36"/>
  <c r="F582" i="36"/>
  <c r="E582" i="36"/>
  <c r="I581" i="36"/>
  <c r="H581" i="36"/>
  <c r="G581" i="36"/>
  <c r="F581" i="36"/>
  <c r="E581" i="36"/>
  <c r="I580" i="36"/>
  <c r="H580" i="36"/>
  <c r="G580" i="36"/>
  <c r="F580" i="36"/>
  <c r="E580" i="36"/>
  <c r="I579" i="36"/>
  <c r="H579" i="36"/>
  <c r="G579" i="36"/>
  <c r="F579" i="36"/>
  <c r="E579" i="36"/>
  <c r="I578" i="36"/>
  <c r="H578" i="36"/>
  <c r="G578" i="36"/>
  <c r="F578" i="36"/>
  <c r="E578" i="36"/>
  <c r="I577" i="36"/>
  <c r="H577" i="36"/>
  <c r="G577" i="36"/>
  <c r="F577" i="36"/>
  <c r="E577" i="36"/>
  <c r="I576" i="36"/>
  <c r="H576" i="36"/>
  <c r="G576" i="36"/>
  <c r="F576" i="36"/>
  <c r="E576" i="36"/>
  <c r="I575" i="36"/>
  <c r="H575" i="36"/>
  <c r="G575" i="36"/>
  <c r="F575" i="36"/>
  <c r="E575" i="36"/>
  <c r="I574" i="36"/>
  <c r="H574" i="36"/>
  <c r="G574" i="36"/>
  <c r="F574" i="36"/>
  <c r="E574" i="36"/>
  <c r="I573" i="36"/>
  <c r="H573" i="36"/>
  <c r="G573" i="36"/>
  <c r="F573" i="36"/>
  <c r="E573" i="36"/>
  <c r="I572" i="36"/>
  <c r="H572" i="36"/>
  <c r="G572" i="36"/>
  <c r="F572" i="36"/>
  <c r="E572" i="36"/>
  <c r="I571" i="36"/>
  <c r="H571" i="36"/>
  <c r="G571" i="36"/>
  <c r="F571" i="36"/>
  <c r="E571" i="36"/>
  <c r="I570" i="36"/>
  <c r="H570" i="36"/>
  <c r="G570" i="36"/>
  <c r="F570" i="36"/>
  <c r="E570" i="36"/>
  <c r="I569" i="36"/>
  <c r="H569" i="36"/>
  <c r="G569" i="36"/>
  <c r="F569" i="36"/>
  <c r="E569" i="36"/>
  <c r="I568" i="36"/>
  <c r="H568" i="36"/>
  <c r="G568" i="36"/>
  <c r="F568" i="36"/>
  <c r="E568" i="36"/>
  <c r="I567" i="36"/>
  <c r="H567" i="36"/>
  <c r="G567" i="36"/>
  <c r="F567" i="36"/>
  <c r="E567" i="36"/>
  <c r="I566" i="36"/>
  <c r="H566" i="36"/>
  <c r="G566" i="36"/>
  <c r="F566" i="36"/>
  <c r="E566" i="36"/>
  <c r="E565" i="36"/>
  <c r="M207" i="2" l="1"/>
  <c r="M206" i="2"/>
  <c r="M205" i="2"/>
  <c r="M204" i="2"/>
  <c r="M203" i="2"/>
  <c r="M202" i="2"/>
  <c r="M201" i="2"/>
  <c r="M182" i="2" l="1"/>
  <c r="M183" i="2"/>
  <c r="M184" i="2"/>
  <c r="M185" i="2"/>
  <c r="M186" i="2"/>
  <c r="M187" i="2"/>
  <c r="M188" i="2"/>
  <c r="M181" i="2" l="1"/>
  <c r="M166" i="2" l="1"/>
  <c r="M167" i="2"/>
  <c r="M168" i="2"/>
  <c r="M169" i="2"/>
  <c r="M170" i="2"/>
  <c r="M171" i="2"/>
  <c r="M165" i="2"/>
  <c r="L148" i="2" l="1"/>
  <c r="L149" i="2"/>
  <c r="M162" i="2" l="1"/>
  <c r="M161" i="2"/>
  <c r="M159" i="2"/>
  <c r="K150" i="2" l="1"/>
  <c r="L150" i="2" s="1"/>
  <c r="K147" i="2"/>
  <c r="L147" i="2" s="1"/>
  <c r="K146" i="2"/>
  <c r="L146" i="2" s="1"/>
  <c r="K145" i="2"/>
  <c r="L145" i="2" s="1"/>
  <c r="AF35" i="30" l="1"/>
  <c r="M140" i="2" l="1"/>
  <c r="L131" i="2" l="1"/>
  <c r="L130" i="2"/>
  <c r="L129" i="2"/>
  <c r="L128" i="2"/>
  <c r="M128" i="2" s="1"/>
  <c r="M129" i="2" l="1"/>
  <c r="M130" i="2"/>
  <c r="M131" i="2"/>
  <c r="I132" i="2"/>
  <c r="L132" i="2" l="1"/>
  <c r="M132" i="2" s="1"/>
  <c r="M126" i="2" l="1"/>
  <c r="L125" i="2" l="1"/>
  <c r="M125" i="2" s="1"/>
  <c r="M122" i="2" l="1"/>
  <c r="M121" i="2"/>
  <c r="M114" i="2" l="1"/>
  <c r="M113" i="2"/>
  <c r="M112" i="2" l="1"/>
  <c r="M110" i="2"/>
  <c r="L110" i="2" s="1"/>
  <c r="M111" i="2"/>
  <c r="L112" i="2"/>
  <c r="M109" i="2" l="1"/>
  <c r="M104" i="2" l="1"/>
  <c r="M103" i="2"/>
  <c r="L45" i="2"/>
  <c r="L27" i="2"/>
  <c r="L8" i="2"/>
</calcChain>
</file>

<file path=xl/comments1.xml><?xml version="1.0" encoding="utf-8"?>
<comments xmlns="http://schemas.openxmlformats.org/spreadsheetml/2006/main">
  <authors>
    <author>Macro</author>
  </authors>
  <commentList>
    <comment ref="P1" authorId="0" shapeId="0">
      <text>
        <r>
          <rPr>
            <b/>
            <sz val="9"/>
            <color indexed="81"/>
            <rFont val="Tahoma"/>
            <family val="2"/>
          </rPr>
          <t>Macro:</t>
        </r>
        <r>
          <rPr>
            <sz val="9"/>
            <color indexed="81"/>
            <rFont val="Tahoma"/>
            <family val="2"/>
          </rPr>
          <t xml:space="preserve">
 (Clean)</t>
        </r>
      </text>
    </comment>
  </commentList>
</comments>
</file>

<file path=xl/comments2.xml><?xml version="1.0" encoding="utf-8"?>
<comments xmlns="http://schemas.openxmlformats.org/spreadsheetml/2006/main">
  <authors>
    <author>Macro</author>
  </authors>
  <commentList>
    <comment ref="J3" authorId="0" shapeId="0">
      <text>
        <r>
          <rPr>
            <b/>
            <sz val="9"/>
            <color indexed="81"/>
            <rFont val="Tahoma"/>
            <family val="2"/>
          </rPr>
          <t xml:space="preserve">Macro:
gross transaction, does not consider transaction cost
</t>
        </r>
      </text>
    </comment>
    <comment ref="L110" authorId="0" shapeId="0">
      <text>
        <r>
          <rPr>
            <b/>
            <sz val="9"/>
            <color indexed="81"/>
            <rFont val="Tahoma"/>
            <family val="2"/>
          </rPr>
          <t>Macro:</t>
        </r>
        <r>
          <rPr>
            <sz val="9"/>
            <color indexed="81"/>
            <rFont val="Tahoma"/>
            <family val="2"/>
          </rPr>
          <t xml:space="preserve">
Callculated from UBS cash account</t>
        </r>
      </text>
    </comment>
    <comment ref="M110" authorId="0" shapeId="0">
      <text>
        <r>
          <rPr>
            <b/>
            <sz val="9"/>
            <color indexed="81"/>
            <rFont val="Tahoma"/>
            <family val="2"/>
          </rPr>
          <t>Macro:</t>
        </r>
        <r>
          <rPr>
            <sz val="9"/>
            <color indexed="81"/>
            <rFont val="Tahoma"/>
            <family val="2"/>
          </rPr>
          <t xml:space="preserve">
using f/s formula, forward and spot rate are from UBS
</t>
        </r>
      </text>
    </comment>
  </commentList>
</comments>
</file>

<file path=xl/sharedStrings.xml><?xml version="1.0" encoding="utf-8"?>
<sst xmlns="http://schemas.openxmlformats.org/spreadsheetml/2006/main" count="1878" uniqueCount="504">
  <si>
    <t>Asset Class</t>
  </si>
  <si>
    <t>Fixed Income</t>
  </si>
  <si>
    <t>Equity</t>
  </si>
  <si>
    <t>Foreign Exchange</t>
  </si>
  <si>
    <t>Name</t>
  </si>
  <si>
    <t>Cash</t>
  </si>
  <si>
    <t>ISIN</t>
  </si>
  <si>
    <t>Transactions</t>
  </si>
  <si>
    <t>Week</t>
  </si>
  <si>
    <t>Date of the Week</t>
  </si>
  <si>
    <t>Date</t>
  </si>
  <si>
    <t>Action</t>
  </si>
  <si>
    <t>Currency</t>
  </si>
  <si>
    <t>9.5.2022 - 13.5.2022</t>
  </si>
  <si>
    <t>11.5.2022</t>
  </si>
  <si>
    <t>Consturction ETF</t>
  </si>
  <si>
    <t>due to high commodity prices, construction industry would be less profitable</t>
  </si>
  <si>
    <t>Vietnam ETF</t>
  </si>
  <si>
    <t>expected slowdown in growth of vitnamese ecnonmy. Because of stonger US dollar, Vietnam would face more expensive repayment to foreign debt and become less attractive to foreign investors</t>
  </si>
  <si>
    <t>Quality ETF</t>
  </si>
  <si>
    <t>slowdown in US stock market becuase of rising interest rate</t>
  </si>
  <si>
    <t>16.5.2022 - 20.5.2022</t>
  </si>
  <si>
    <t>23.5.2022 - 27.5.2022</t>
  </si>
  <si>
    <t>30.5.2022 - 3.6.2022</t>
  </si>
  <si>
    <t>6.6.2022 - 10.6.2022</t>
  </si>
  <si>
    <t>13.6.2022 - 17.6.2022</t>
  </si>
  <si>
    <t>20.6.2022 - 24.6.2022</t>
  </si>
  <si>
    <t>27.6.2022 - 1.7.2022</t>
  </si>
  <si>
    <t>4.7.2022 - 8.7.2022</t>
  </si>
  <si>
    <t>Sell</t>
  </si>
  <si>
    <t>EUR</t>
  </si>
  <si>
    <t>CHF</t>
  </si>
  <si>
    <t>Leverage</t>
  </si>
  <si>
    <t>Long Currency</t>
  </si>
  <si>
    <t>N</t>
  </si>
  <si>
    <t>Europe</t>
  </si>
  <si>
    <t>Price Date</t>
  </si>
  <si>
    <t>EGP</t>
  </si>
  <si>
    <t>USA</t>
  </si>
  <si>
    <t>Liquidity</t>
  </si>
  <si>
    <t>GBP</t>
  </si>
  <si>
    <t>JPY</t>
  </si>
  <si>
    <t>CNY</t>
  </si>
  <si>
    <t>ZAR</t>
  </si>
  <si>
    <t>PLN</t>
  </si>
  <si>
    <t>RUB</t>
  </si>
  <si>
    <t>TRY</t>
  </si>
  <si>
    <t>ARS</t>
  </si>
  <si>
    <t>BRL</t>
  </si>
  <si>
    <t>MXN</t>
  </si>
  <si>
    <t>KZT</t>
  </si>
  <si>
    <t>NGN</t>
  </si>
  <si>
    <t>IDR</t>
  </si>
  <si>
    <t>USD</t>
  </si>
  <si>
    <t>UAH</t>
  </si>
  <si>
    <t>ZMW</t>
  </si>
  <si>
    <t xml:space="preserve">Data Source: Bloomberg </t>
  </si>
  <si>
    <t>Initial Margin</t>
  </si>
  <si>
    <t>DKK</t>
  </si>
  <si>
    <t>HKD</t>
  </si>
  <si>
    <t>SGD</t>
  </si>
  <si>
    <t>AUD</t>
  </si>
  <si>
    <t>CAD</t>
  </si>
  <si>
    <t>CNH</t>
  </si>
  <si>
    <t>CZK</t>
  </si>
  <si>
    <t>INR</t>
  </si>
  <si>
    <t>NZD</t>
  </si>
  <si>
    <t>NOK</t>
  </si>
  <si>
    <t>KRW</t>
  </si>
  <si>
    <t>SEK</t>
  </si>
  <si>
    <t>TWD</t>
  </si>
  <si>
    <t>HUF</t>
  </si>
  <si>
    <t>ILS</t>
  </si>
  <si>
    <t>PHP</t>
  </si>
  <si>
    <t>RON</t>
  </si>
  <si>
    <t>THB</t>
  </si>
  <si>
    <t>BHD</t>
  </si>
  <si>
    <t>CLP</t>
  </si>
  <si>
    <t>COP</t>
  </si>
  <si>
    <t>HRK</t>
  </si>
  <si>
    <t>KES</t>
  </si>
  <si>
    <t>KWD</t>
  </si>
  <si>
    <t>MAD</t>
  </si>
  <si>
    <t>MYR</t>
  </si>
  <si>
    <t>OMR</t>
  </si>
  <si>
    <t>PEN</t>
  </si>
  <si>
    <t>QAR</t>
  </si>
  <si>
    <t>SAR</t>
  </si>
  <si>
    <t>TND</t>
  </si>
  <si>
    <t>AED</t>
  </si>
  <si>
    <t>ISK</t>
  </si>
  <si>
    <t>VND</t>
  </si>
  <si>
    <t>XS1309973250</t>
  </si>
  <si>
    <t>MX0MGO0000R8</t>
  </si>
  <si>
    <t>XS2168758691</t>
  </si>
  <si>
    <t>Short Currency</t>
  </si>
  <si>
    <t>RU000A100EF5</t>
  </si>
  <si>
    <t>RU000A1028E3</t>
  </si>
  <si>
    <t>LU1923627092</t>
  </si>
  <si>
    <t>Russia</t>
  </si>
  <si>
    <t>Turkey</t>
  </si>
  <si>
    <t>Mexico</t>
  </si>
  <si>
    <t>Zambia</t>
  </si>
  <si>
    <t>Country Exposure</t>
  </si>
  <si>
    <t>EURCHF</t>
  </si>
  <si>
    <t>1EUR=?CHF</t>
  </si>
  <si>
    <t>OTC</t>
  </si>
  <si>
    <t>US85208P3038</t>
  </si>
  <si>
    <t>Description</t>
  </si>
  <si>
    <t>EURFCU stands for 1EUR=?FCU</t>
  </si>
  <si>
    <t xml:space="preserve">Name </t>
  </si>
  <si>
    <t>ISH EDGE MSCI ERP QUALITY</t>
  </si>
  <si>
    <t>VANECK VIETNAM ETF</t>
  </si>
  <si>
    <t>ISHR EUR600 CNSTRN&amp;MTRLS DE</t>
  </si>
  <si>
    <t>P/L in EUR</t>
  </si>
  <si>
    <t>P/L in %</t>
  </si>
  <si>
    <t>Short Name</t>
  </si>
  <si>
    <t>Record every transaction, reason and P/L</t>
  </si>
  <si>
    <t xml:space="preserve">Margin </t>
  </si>
  <si>
    <t>Reason (why this position with the specific instrument and why the trade size)</t>
  </si>
  <si>
    <t>Modified Duration</t>
  </si>
  <si>
    <t>Amount</t>
  </si>
  <si>
    <t>MS 0 10/28/35</t>
  </si>
  <si>
    <t>MBONO 7 3/4 11/13/42</t>
  </si>
  <si>
    <t>RFLB 7.7 03/16/39</t>
  </si>
  <si>
    <t>RFLB 5.9 03/12/31</t>
  </si>
  <si>
    <t>JPM 0 12/20/27</t>
  </si>
  <si>
    <t>Lyxor MSCI Russia UCITS ETF</t>
  </si>
  <si>
    <t>UBS</t>
  </si>
  <si>
    <t>Update Date</t>
  </si>
  <si>
    <t xml:space="preserve"> Data Source</t>
  </si>
  <si>
    <t>Bloomberg Ticker</t>
  </si>
  <si>
    <t>Expiration/Delivery</t>
  </si>
  <si>
    <t>ISHARES MSCI WORLD EUR-H</t>
  </si>
  <si>
    <t>Purchase date</t>
  </si>
  <si>
    <t>Dates</t>
  </si>
  <si>
    <t>USDCHF</t>
  </si>
  <si>
    <t>USDCAD</t>
  </si>
  <si>
    <t>USDMXN</t>
  </si>
  <si>
    <t>USDPLN</t>
  </si>
  <si>
    <t>USDCOP</t>
  </si>
  <si>
    <t>USDEGP</t>
  </si>
  <si>
    <t>USDPEN</t>
  </si>
  <si>
    <t>Buy</t>
  </si>
  <si>
    <t>Trade based on FX strategy</t>
  </si>
  <si>
    <t>Y</t>
  </si>
  <si>
    <t>Close</t>
  </si>
  <si>
    <t>CHFCOP</t>
  </si>
  <si>
    <t>CHFCLP</t>
  </si>
  <si>
    <t>expect stronger appreciation in CHF</t>
  </si>
  <si>
    <t>No rating</t>
  </si>
  <si>
    <t>BBB+</t>
  </si>
  <si>
    <t>S&amp;P Rating</t>
  </si>
  <si>
    <t>Every week</t>
  </si>
  <si>
    <t>Total G/L</t>
  </si>
  <si>
    <t>11.7.2022 - 15.7.2022</t>
  </si>
  <si>
    <t>18.07.2022 - 22.07.2022</t>
  </si>
  <si>
    <t>expect depreciation in BRL due to forecast of lower interest rate</t>
  </si>
  <si>
    <t>Exchange Rates (EURFCC)</t>
  </si>
  <si>
    <t>Exchange Rates (USDFCC)</t>
  </si>
  <si>
    <t>ZAR - 2'335.6  EUR  132.85</t>
  </si>
  <si>
    <t>TRY  -68.49  EUR  3.79</t>
  </si>
  <si>
    <t xml:space="preserve">CHF </t>
  </si>
  <si>
    <t>CHF  -55'005.28 EUR  55'305.59</t>
  </si>
  <si>
    <t>GBP  -46.12 EUR  54.23</t>
  </si>
  <si>
    <t>JPY  -8'060 EUR  57.44</t>
  </si>
  <si>
    <t>RUB  -1'316'672.2 EUR  22'326.1</t>
  </si>
  <si>
    <t>MXN  -87'781.6 EUR  4'198.69</t>
  </si>
  <si>
    <t>EURBRL</t>
  </si>
  <si>
    <t>25.07.2022 - 30.07.2022</t>
  </si>
  <si>
    <t>. Refresh FX Spot rate</t>
  </si>
  <si>
    <t>. Check Portfolio Position</t>
  </si>
  <si>
    <t>USD -2373.38 RUB 114158, close negative RUB account</t>
  </si>
  <si>
    <t>01.08.2022-05.08.2022</t>
  </si>
  <si>
    <t>XS2306852828</t>
  </si>
  <si>
    <t>Brazil</t>
  </si>
  <si>
    <t>BRL Bond</t>
  </si>
  <si>
    <t>Expect Brazilian central bank to lower interest rate. Choose corporate bond instead of sovereign bond, since we can't open BRL cash account and the min. size to invest on sovr. Is too high.</t>
  </si>
  <si>
    <t>IFC 0 02/25/41</t>
  </si>
  <si>
    <t>08.08.2022-12.08.2022</t>
  </si>
  <si>
    <t>USDJPY</t>
  </si>
  <si>
    <t>USDBRL</t>
  </si>
  <si>
    <t>AUDUSD</t>
  </si>
  <si>
    <t>USDNOK</t>
  </si>
  <si>
    <t>15.08.2022-19.08.2022</t>
  </si>
  <si>
    <t>22.08.2022-26.08.2022</t>
  </si>
  <si>
    <t>USDAUD</t>
  </si>
  <si>
    <t>USDCLP</t>
  </si>
  <si>
    <t>USDEUR</t>
  </si>
  <si>
    <t>USDDKK</t>
  </si>
  <si>
    <t>USDCNH</t>
  </si>
  <si>
    <t>USDCZK</t>
  </si>
  <si>
    <t>Short</t>
  </si>
  <si>
    <t>Long</t>
  </si>
  <si>
    <t>30.08.2022 - 02.09.2022</t>
  </si>
  <si>
    <t>US and EU heavy ETF will get hit hard in our expectation of the coming recession</t>
  </si>
  <si>
    <t>Purchase Value</t>
  </si>
  <si>
    <t>Min Vol</t>
  </si>
  <si>
    <t>1.75 Poland 32</t>
  </si>
  <si>
    <t>Poland</t>
  </si>
  <si>
    <t>POLGB 1 3/4 04/25/32</t>
  </si>
  <si>
    <t>USDAUD_0610</t>
  </si>
  <si>
    <t>USDNOK_0610</t>
  </si>
  <si>
    <t>USDMXN_0610</t>
  </si>
  <si>
    <t>USDBRL_0610</t>
  </si>
  <si>
    <t>USDCLP_0610</t>
  </si>
  <si>
    <t>EURUSD (short EUR)_0610</t>
  </si>
  <si>
    <t>USDDKK (short DKK)_0610</t>
  </si>
  <si>
    <t>USDCNY (short CNY)_1110</t>
  </si>
  <si>
    <t>USDCZK (short CZK)_0610</t>
  </si>
  <si>
    <t>Short Amount</t>
  </si>
  <si>
    <t>Current Managers?</t>
  </si>
  <si>
    <t>Purchase Value in EUR</t>
  </si>
  <si>
    <t>Purchase FX rate (EURFCU)</t>
  </si>
  <si>
    <t>Purchase Price in FCU</t>
  </si>
  <si>
    <t>Current Price in FCU</t>
  </si>
  <si>
    <t>Current FX rate (EURFCU)</t>
  </si>
  <si>
    <t>Coupon/Dividend Frequency</t>
  </si>
  <si>
    <t>None</t>
  </si>
  <si>
    <t>Discretionary</t>
  </si>
  <si>
    <t>Tenor</t>
  </si>
  <si>
    <t>NDF?</t>
  </si>
  <si>
    <t>Current / MtM Value in EUR</t>
  </si>
  <si>
    <t>Short Value in FX</t>
  </si>
  <si>
    <t>USDJPY_1209</t>
  </si>
  <si>
    <t>USDBRL_1209</t>
  </si>
  <si>
    <t>AUDUSD_1209</t>
  </si>
  <si>
    <t>USDNOK_1209</t>
  </si>
  <si>
    <t>USDCHF_1209</t>
  </si>
  <si>
    <t>USDCAD_1209</t>
  </si>
  <si>
    <t>CLPCHF_2309</t>
  </si>
  <si>
    <t>COPCHF_2309</t>
  </si>
  <si>
    <t>BRLEUR_2707</t>
  </si>
  <si>
    <t>USDCHF_1508</t>
  </si>
  <si>
    <t>USDMXN_1508</t>
  </si>
  <si>
    <t xml:space="preserve"> USDEGP_0822</t>
  </si>
  <si>
    <t>USDCOP_0816</t>
  </si>
  <si>
    <t xml:space="preserve"> USDPEN_1508</t>
  </si>
  <si>
    <t>USDCAD_1508</t>
  </si>
  <si>
    <t xml:space="preserve"> USDPLN_1808</t>
  </si>
  <si>
    <t>Sprott Uranium Miners ETF</t>
  </si>
  <si>
    <t>UBS ETF CH-Gold CHF hedged</t>
  </si>
  <si>
    <t>UBS ETF CH-Silver</t>
  </si>
  <si>
    <t>Hungary</t>
  </si>
  <si>
    <t>South Africa</t>
  </si>
  <si>
    <t>HGB 3 10/27/38</t>
  </si>
  <si>
    <t>Long Amount</t>
  </si>
  <si>
    <t>ZAG000107004</t>
  </si>
  <si>
    <t>BB</t>
  </si>
  <si>
    <t>SAGB 8 1/4 03/31/32</t>
  </si>
  <si>
    <t>Commodity</t>
  </si>
  <si>
    <t>EURBRL_2110</t>
  </si>
  <si>
    <t>All current assets in the portfolio</t>
  </si>
  <si>
    <t>Daily total quantity of fixed income, equity and commodity</t>
  </si>
  <si>
    <t>Source</t>
  </si>
  <si>
    <t>Bloomberg, UBS</t>
  </si>
  <si>
    <t>Daily price of fixed income, equity and commodity</t>
  </si>
  <si>
    <t>Bloomberg</t>
  </si>
  <si>
    <t>Bloomberg, UBS for OTC Product Price</t>
  </si>
  <si>
    <t>Mark to market of FX Strategy</t>
  </si>
  <si>
    <t>Notional short of FX Strategy</t>
  </si>
  <si>
    <t>Value shown on the UBS weekly report</t>
  </si>
  <si>
    <t>NAV on UBS Weekly Report</t>
  </si>
  <si>
    <t>Frequency</t>
  </si>
  <si>
    <t>Daily</t>
  </si>
  <si>
    <t>Weekly</t>
  </si>
  <si>
    <t>Irregular</t>
  </si>
  <si>
    <t>Mark to market of FX Discretionary</t>
  </si>
  <si>
    <t>Notional short of FX  Discretionary</t>
  </si>
  <si>
    <t>Once a Year</t>
  </si>
  <si>
    <t>Benchmark</t>
  </si>
  <si>
    <t>Sheet</t>
  </si>
  <si>
    <t>05.09.2022-09.09.2022</t>
  </si>
  <si>
    <t>12.09.2022-16.09.2022</t>
  </si>
  <si>
    <t>19.09.2022-23.09.2022</t>
  </si>
  <si>
    <t>EURMXN</t>
  </si>
  <si>
    <t>EURCLP</t>
  </si>
  <si>
    <t>Macro</t>
  </si>
  <si>
    <t>Coupon/Dividend Yield</t>
  </si>
  <si>
    <t>YTM</t>
  </si>
  <si>
    <t>Strategy?</t>
  </si>
  <si>
    <t>26.09.2022-30.09.2022</t>
  </si>
  <si>
    <t>#N/A N/A</t>
  </si>
  <si>
    <t>USDFCU stands for 1USD=?FCU</t>
  </si>
  <si>
    <t>Exchange CHF to EUR</t>
  </si>
  <si>
    <t>US T-bill (3 months)</t>
  </si>
  <si>
    <t>earn smal interest with the cash</t>
  </si>
  <si>
    <t>market value + commision</t>
  </si>
  <si>
    <t>GBPJPY_30062023</t>
  </si>
  <si>
    <t>Exchange Rates (GBPFCC)</t>
  </si>
  <si>
    <t>AAA</t>
  </si>
  <si>
    <t>B 12/22/22</t>
  </si>
  <si>
    <t>EURSEK (short SEK)</t>
  </si>
  <si>
    <t>EURKRW (short KRW)</t>
  </si>
  <si>
    <t>EURGBP (short GBP)</t>
  </si>
  <si>
    <t>EUROMR</t>
  </si>
  <si>
    <t>03.10.2022-07.10.2022</t>
  </si>
  <si>
    <t>Chile ETF</t>
  </si>
  <si>
    <t>Short High Yield Bond ETF</t>
  </si>
  <si>
    <t>Brazilian Bond</t>
  </si>
  <si>
    <t>Close GBPJPY</t>
  </si>
  <si>
    <t>EURGBP (short GBP)_3110</t>
  </si>
  <si>
    <t>EURSEK (short SEK)_3110</t>
  </si>
  <si>
    <t>EURKRW (short KRW)_3110</t>
  </si>
  <si>
    <t>EURMXN_3110</t>
  </si>
  <si>
    <t>EUROMR_3110</t>
  </si>
  <si>
    <t>Money Market/Cash</t>
  </si>
  <si>
    <t>Forward Rate</t>
  </si>
  <si>
    <t>Current Spot Rate</t>
  </si>
  <si>
    <t>Value on Contribution Date</t>
  </si>
  <si>
    <t>10.10.2022-14.10.2022</t>
  </si>
  <si>
    <t>ECUA 1 1/2 07/31/40</t>
  </si>
  <si>
    <t>120,000</t>
  </si>
  <si>
    <t>Japan</t>
  </si>
  <si>
    <t>1st</t>
  </si>
  <si>
    <t>2nd</t>
  </si>
  <si>
    <t>Price on Contribution Date / Average Cost Price</t>
  </si>
  <si>
    <t>Total Return since Contribution Date</t>
  </si>
  <si>
    <t>Price Return since Contribution Date</t>
  </si>
  <si>
    <t>Total Return since Purchase Date</t>
  </si>
  <si>
    <t>Price Return since Purchase Date</t>
  </si>
  <si>
    <t>NAV</t>
  </si>
  <si>
    <t xml:space="preserve">UBS counts russia equity </t>
  </si>
  <si>
    <t>We decuct that part</t>
  </si>
  <si>
    <t>Index Macro</t>
  </si>
  <si>
    <t>Cumulative Return Macro</t>
  </si>
  <si>
    <t>Weekly Return Macro</t>
  </si>
  <si>
    <t>2. NAV Record</t>
  </si>
  <si>
    <t>3. FX_Current</t>
  </si>
  <si>
    <t>1. Current Position</t>
  </si>
  <si>
    <t>Currenct FX spot rate</t>
  </si>
  <si>
    <t>4. FIEQCMDT_Quantity</t>
  </si>
  <si>
    <t>4. FIEQCMDT_Price</t>
  </si>
  <si>
    <t>5. FX_S_MtM</t>
  </si>
  <si>
    <t>5. FX_S_Notional Short in EUR</t>
  </si>
  <si>
    <t>5. FX_D_MtM</t>
  </si>
  <si>
    <t>5. FX_D_Notional Short in EUR</t>
  </si>
  <si>
    <t>6. FIEQCMDT_UBSValue</t>
  </si>
  <si>
    <t>6. Cash_UBSValue</t>
  </si>
  <si>
    <t>7. Trasaction Record</t>
  </si>
  <si>
    <t>8. FX_EURFCU</t>
  </si>
  <si>
    <t>8. FX_USDFCU</t>
  </si>
  <si>
    <t>9. Margin</t>
  </si>
  <si>
    <t>10. BM</t>
  </si>
  <si>
    <t>change</t>
  </si>
  <si>
    <t>EGYPT 6 7/8 04/30/40</t>
  </si>
  <si>
    <t>17.10.2022-21.10.2022</t>
  </si>
  <si>
    <t>Weight</t>
  </si>
  <si>
    <t>Weight %</t>
  </si>
  <si>
    <t>GT10 Govt</t>
  </si>
  <si>
    <t>Due</t>
  </si>
  <si>
    <t>24.10.2022-28.10.2022</t>
  </si>
  <si>
    <t>Distressed?</t>
  </si>
  <si>
    <t>MSCI World</t>
  </si>
  <si>
    <t>MSCI EM</t>
  </si>
  <si>
    <t>S&amp;P 500</t>
  </si>
  <si>
    <t>WGBI</t>
  </si>
  <si>
    <t>EMBI</t>
  </si>
  <si>
    <t>EM Hard Currency Aggr.</t>
  </si>
  <si>
    <t>BCOM</t>
  </si>
  <si>
    <t xml:space="preserve"> € 37,000.00 </t>
  </si>
  <si>
    <t xml:space="preserve"> € 40,000.00 </t>
  </si>
  <si>
    <t xml:space="preserve"> € 41,000.00 </t>
  </si>
  <si>
    <t xml:space="preserve"> € 48,000.00 </t>
  </si>
  <si>
    <t xml:space="preserve"> € 70,833.73 </t>
  </si>
  <si>
    <t xml:space="preserve"> € 50,000.00 </t>
  </si>
  <si>
    <t>Short EURMXN_23012023</t>
  </si>
  <si>
    <t>Short EURCLP_23012023</t>
  </si>
  <si>
    <t>Short EURBRL_23012023</t>
  </si>
  <si>
    <t>Long EURNOK_3011</t>
  </si>
  <si>
    <t>Long EURAUD_3011</t>
  </si>
  <si>
    <t>Long EURNZD_3011</t>
  </si>
  <si>
    <t>Short EURUSD_3011</t>
  </si>
  <si>
    <t>Short EURMXN_3011</t>
  </si>
  <si>
    <t>Open</t>
  </si>
  <si>
    <t>FX (NDF)</t>
  </si>
  <si>
    <t>FX</t>
  </si>
  <si>
    <t>Notional in Base Currency</t>
  </si>
  <si>
    <t>(Notional in Base Currency + MtM) in EUR / Value in EUR w/o Notional Short</t>
  </si>
  <si>
    <t>Difference</t>
  </si>
  <si>
    <t xml:space="preserve"> Index ZZ</t>
  </si>
  <si>
    <t>Short EURBRL_31012023</t>
  </si>
  <si>
    <t>RUB Cash</t>
  </si>
  <si>
    <t>BBG009T0PRP4</t>
  </si>
  <si>
    <t>07.11-11.11.2022</t>
  </si>
  <si>
    <t>Gold Miner ETF</t>
  </si>
  <si>
    <t>CARZ ETF</t>
  </si>
  <si>
    <t>gold performs bad in high interest rate environment</t>
  </si>
  <si>
    <t>VanEck Oil Refiners ETF</t>
  </si>
  <si>
    <t>14.11-18.11.2022</t>
  </si>
  <si>
    <t>ProShares Short S&amp;P500</t>
  </si>
  <si>
    <t>21.11-25.11.2022</t>
  </si>
  <si>
    <t>Long Base Currency, return = -(F/S - 1)</t>
  </si>
  <si>
    <t>Short Base Currency, return = F/S - 1</t>
  </si>
  <si>
    <t>28.11-02.12.2022</t>
  </si>
  <si>
    <t>Short EURHUF_3012</t>
  </si>
  <si>
    <t>Short EURNZD_3012</t>
  </si>
  <si>
    <t>Short EURPLN_3012</t>
  </si>
  <si>
    <t>Long EURBRL_3012</t>
  </si>
  <si>
    <t>Long EURINR_3012</t>
  </si>
  <si>
    <t>Long EURUSD_3012</t>
  </si>
  <si>
    <t>FX Strategy</t>
  </si>
  <si>
    <t>PL0000113783</t>
  </si>
  <si>
    <t>BBG000BTYS13</t>
  </si>
  <si>
    <t>iShare US consumer staples ETF</t>
  </si>
  <si>
    <t>A</t>
  </si>
  <si>
    <t>05.12-09.12.2022</t>
  </si>
  <si>
    <t>iShares US Consumer Staples ET</t>
  </si>
  <si>
    <t>MX0MGO000102</t>
  </si>
  <si>
    <t>MBONO 8 11/07/47</t>
  </si>
  <si>
    <t>12.12-16.12.2022</t>
  </si>
  <si>
    <t>19.12-23.12.2022</t>
  </si>
  <si>
    <t>DE0001030906</t>
  </si>
  <si>
    <t>Germany</t>
  </si>
  <si>
    <t>BUBILL 0 11/22/23</t>
  </si>
  <si>
    <t>26.12-30.12.2022</t>
  </si>
  <si>
    <t>Money Market</t>
  </si>
  <si>
    <t>Long EURUSD_31012023</t>
  </si>
  <si>
    <t>Long EURCAD_31012023</t>
  </si>
  <si>
    <t>Long EURINR_31012023</t>
  </si>
  <si>
    <t>Short EURNZD_31012023</t>
  </si>
  <si>
    <t>Short EURPLN_31012023</t>
  </si>
  <si>
    <t>Short EURKRW_31012023</t>
  </si>
  <si>
    <t>Ghana</t>
  </si>
  <si>
    <t>CC</t>
  </si>
  <si>
    <t>GHANA 0 04/07/25</t>
  </si>
  <si>
    <t>02.01-06.01.2023</t>
  </si>
  <si>
    <t>HU0000403555</t>
  </si>
  <si>
    <t>BBB</t>
  </si>
  <si>
    <t>09.01-13.01.2023</t>
  </si>
  <si>
    <t>BBG00ZV8Y9D9</t>
  </si>
  <si>
    <t>16.01-20.01.2023</t>
  </si>
  <si>
    <t>Short EURHUF_23022023</t>
  </si>
  <si>
    <t>Short EURMXN_23022023</t>
  </si>
  <si>
    <t>Near leg</t>
  </si>
  <si>
    <t>Far leg</t>
  </si>
  <si>
    <t>23.01-37.01.2023</t>
  </si>
  <si>
    <t>Short USDEGP_02052023</t>
  </si>
  <si>
    <t>$50000</t>
  </si>
  <si>
    <t>ZZ Strategy</t>
  </si>
  <si>
    <t>Short EURCLP_28022023</t>
  </si>
  <si>
    <t>Short EURHUF_28022023</t>
  </si>
  <si>
    <t>Short EURKRW_28022023</t>
  </si>
  <si>
    <t>Long EURUSD_28022023</t>
  </si>
  <si>
    <t>Long EURNOK_28022023</t>
  </si>
  <si>
    <t>Long EURSEK_28022023</t>
  </si>
  <si>
    <t>LU0292100046</t>
  </si>
  <si>
    <t>South Korea</t>
  </si>
  <si>
    <t>30.01-03.02.2023</t>
  </si>
  <si>
    <t>Xtrackers MSCI Korea UCITS ETF</t>
  </si>
  <si>
    <t>Global X MSCI China Consumer D</t>
  </si>
  <si>
    <t>XS2577572428</t>
  </si>
  <si>
    <t>Columbia</t>
  </si>
  <si>
    <t>06.02-10.02.2023</t>
  </si>
  <si>
    <t>ASIA 0 01/26/35</t>
  </si>
  <si>
    <t>Short EURHUF_31032023</t>
  </si>
  <si>
    <t>Short EURBRL_31032023</t>
  </si>
  <si>
    <t>Short EURCLP_31032023</t>
  </si>
  <si>
    <t>Short EURMXN_31032023</t>
  </si>
  <si>
    <t>Long EURNOK_31032023</t>
  </si>
  <si>
    <t>Long EURZAR_31032023</t>
  </si>
  <si>
    <t>20.02-24.02.2023</t>
  </si>
  <si>
    <t>13.02-17.02.2023</t>
  </si>
  <si>
    <t>FX Discretionary</t>
  </si>
  <si>
    <t>Add</t>
  </si>
  <si>
    <t>27.12.2022 &amp; 02.03.2023</t>
  </si>
  <si>
    <t xml:space="preserve"> using bbg data</t>
  </si>
  <si>
    <t>Short EURHUF_31032023_D</t>
  </si>
  <si>
    <t>Short EURHUF_31032023_S</t>
  </si>
  <si>
    <t>LU1900065811</t>
  </si>
  <si>
    <t>Indonesia</t>
  </si>
  <si>
    <t>Lyxor MSCI Indonesia UCITS ETF</t>
  </si>
  <si>
    <t>INDO IM</t>
  </si>
  <si>
    <t>DE000A0Q4R85</t>
  </si>
  <si>
    <t>4BRZ GY</t>
  </si>
  <si>
    <t>LU1834983477</t>
  </si>
  <si>
    <t>BNK FP</t>
  </si>
  <si>
    <t>iShares MSCI Brazil</t>
  </si>
  <si>
    <t>Lyxor Syoxx Europe Bank 600</t>
  </si>
  <si>
    <t>iShares MSCI Brazil UCITS ETF</t>
  </si>
  <si>
    <t>Lyxor STOXX Europe 600 Banks U</t>
  </si>
  <si>
    <t>Short EURPEN_28042023</t>
  </si>
  <si>
    <t>Short EURHUF_28042023</t>
  </si>
  <si>
    <t>Short EURMXN_28042023</t>
  </si>
  <si>
    <t>Long EURNOK_28042023</t>
  </si>
  <si>
    <t>Long EURZAR_28042023</t>
  </si>
  <si>
    <t>Long EURKRW_28042023</t>
  </si>
  <si>
    <t>27.03-31.03.2023</t>
  </si>
  <si>
    <t>Short EURHUF_31052023</t>
  </si>
  <si>
    <t>1M</t>
  </si>
  <si>
    <t>Norway</t>
  </si>
  <si>
    <t>Short EURCOP_31052023</t>
  </si>
  <si>
    <t>Short EURPLN_31052023</t>
  </si>
  <si>
    <t>Long EURNOK_31052023</t>
  </si>
  <si>
    <t>Long EURAUD_31052023</t>
  </si>
  <si>
    <t>Long EURKRW_31052023</t>
  </si>
  <si>
    <t>Short EURHUF_31052023_D</t>
  </si>
  <si>
    <t>Short EURHUF_31052023_S</t>
  </si>
  <si>
    <t>05.05.2023</t>
  </si>
  <si>
    <t>Long EURNOK_30062023</t>
  </si>
  <si>
    <t>Long EURZAR_3=0&amp;2023</t>
  </si>
  <si>
    <t>Long EURJPY_30062023</t>
  </si>
  <si>
    <t>Short EURPLN_30062023</t>
  </si>
  <si>
    <t>Short EURMXN_30062023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</si>
</sst>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 &quot;CHF&quot;\ * #,##0.00_ ;_ &quot;CHF&quot;\ * \-#,##0.00_ ;_ &quot;CHF&quot;\ * &quot;-&quot;??_ ;_ @_ "/>
    <numFmt numFmtId="43" formatCode="_ * #,##0.00_ ;_ * \-#,##0.00_ ;_ * &quot;-&quot;??_ ;_ @_ "/>
    <numFmt numFmtId="164" formatCode="0.0000"/>
    <numFmt numFmtId="165" formatCode="_-[$€-2]\ * #,##0.00_ ;_-[$€-2]\ * \-#,##0.00\ ;_-[$€-2]\ * &quot;-&quot;??_ ;_-@_ "/>
    <numFmt numFmtId="166" formatCode="_ [$€-2]\ * #,##0.00_ ;_ [$€-2]\ * \-#,##0.00_ ;_ [$€-2]\ * &quot;-&quot;??_ ;_ @_ "/>
    <numFmt numFmtId="167" formatCode="dd\.mm\.yyyy"/>
    <numFmt numFmtId="168" formatCode="#,##0.00_ ;\-#,##0.00\ "/>
    <numFmt numFmtId="169" formatCode="_-[$$-409]* #,##0.00_ ;_-[$$-409]* \-#,##0.00\ ;_-[$$-409]* &quot;-&quot;??_ ;_-@_ "/>
    <numFmt numFmtId="170" formatCode="0.000%"/>
  </numFmts>
  <fonts count="57">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b/>
      <sz val="12"/>
      <color theme="1"/>
      <name val="Calibri"/>
      <family val="2"/>
      <scheme val="minor"/>
    </font>
    <font>
      <b/>
      <sz val="24"/>
      <color theme="1"/>
      <name val="Calibri (Body)"/>
    </font>
    <font>
      <sz val="12"/>
      <color theme="9"/>
      <name val="Calibri"/>
      <family val="2"/>
      <scheme val="minor"/>
    </font>
    <font>
      <sz val="12"/>
      <color rgb="FFC00000"/>
      <name val="Calibri"/>
      <family val="2"/>
      <scheme val="minor"/>
    </font>
    <font>
      <sz val="12"/>
      <color theme="1"/>
      <name val="Calibri"/>
      <family val="2"/>
      <scheme val="minor"/>
    </font>
    <font>
      <b/>
      <sz val="11"/>
      <color theme="1"/>
      <name val="Calibri"/>
      <family val="2"/>
      <scheme val="minor"/>
    </font>
    <font>
      <sz val="9"/>
      <color indexed="81"/>
      <name val="Tahoma"/>
      <family val="2"/>
    </font>
    <font>
      <b/>
      <sz val="9"/>
      <color indexed="81"/>
      <name val="Tahoma"/>
      <family val="2"/>
    </font>
    <font>
      <sz val="9"/>
      <name val="Calibri"/>
      <family val="3"/>
      <charset val="134"/>
      <scheme val="minor"/>
    </font>
    <font>
      <sz val="11"/>
      <color rgb="FFC00000"/>
      <name val="Calibri"/>
      <family val="2"/>
      <scheme val="minor"/>
    </font>
    <font>
      <sz val="11"/>
      <color theme="0"/>
      <name val="Calibri"/>
      <family val="2"/>
      <scheme val="minor"/>
    </font>
    <font>
      <sz val="11"/>
      <name val="Calibri"/>
      <family val="2"/>
      <scheme val="minor"/>
    </font>
    <font>
      <sz val="12"/>
      <color theme="7"/>
      <name val="Calibri"/>
      <family val="2"/>
      <scheme val="minor"/>
    </font>
    <font>
      <u/>
      <sz val="12"/>
      <color theme="1"/>
      <name val="Calibri"/>
      <family val="2"/>
      <scheme val="minor"/>
    </font>
    <font>
      <u/>
      <sz val="12"/>
      <color rgb="FFC00000"/>
      <name val="Calibri"/>
      <family val="2"/>
      <scheme val="minor"/>
    </font>
    <font>
      <sz val="12"/>
      <color theme="9" tint="-0.249977111117893"/>
      <name val="Calibri"/>
      <family val="2"/>
      <scheme val="minor"/>
    </font>
    <font>
      <sz val="12"/>
      <color theme="4"/>
      <name val="Calibri"/>
      <family val="2"/>
      <scheme val="minor"/>
    </font>
    <font>
      <b/>
      <sz val="10"/>
      <color theme="1"/>
      <name val="Calibri"/>
      <family val="2"/>
      <scheme val="minor"/>
    </font>
    <font>
      <u/>
      <sz val="12"/>
      <color theme="10"/>
      <name val="Calibri"/>
      <family val="2"/>
      <scheme val="minor"/>
    </font>
    <font>
      <sz val="12"/>
      <color theme="7" tint="0.39997558519241921"/>
      <name val="Calibri"/>
      <family val="2"/>
      <scheme val="minor"/>
    </font>
    <font>
      <sz val="12"/>
      <color theme="8" tint="0.79998168889431442"/>
      <name val="Calibri"/>
      <family val="2"/>
      <scheme val="minor"/>
    </font>
  </fonts>
  <fills count="18">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59999389629810485"/>
        <bgColor indexed="65"/>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92D050"/>
        <bgColor indexed="64"/>
      </patternFill>
    </fill>
    <fill>
      <patternFill patternType="solid">
        <fgColor rgb="FFD4F2FC"/>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rgb="FFFDE6D3"/>
        <bgColor indexed="64"/>
      </patternFill>
    </fill>
    <fill>
      <patternFill patternType="solid">
        <fgColor theme="9" tint="0.39997558519241921"/>
        <bgColor indexed="64"/>
      </patternFill>
    </fill>
  </fills>
  <borders count="5">
    <border>
      <left/>
      <right/>
      <top/>
      <bottom/>
      <diagonal/>
    </border>
    <border>
      <left/>
      <right/>
      <top/>
      <bottom style="thin">
        <color indexed="64"/>
      </bottom>
      <diagonal/>
    </border>
    <border>
      <left style="thin">
        <color theme="0"/>
      </left>
      <right/>
      <top/>
      <bottom/>
      <diagonal/>
    </border>
    <border>
      <left/>
      <right/>
      <top style="thin">
        <color indexed="64"/>
      </top>
      <bottom/>
      <diagonal/>
    </border>
    <border>
      <left/>
      <right/>
      <top style="thin">
        <color indexed="64"/>
      </top>
      <bottom style="thin">
        <color indexed="64"/>
      </bottom>
      <diagonal/>
    </border>
  </borders>
  <cellStyleXfs count="9">
    <xf numFmtId="0" fontId="0" fillId="0" borderId="0"/>
    <xf numFmtId="44" fontId="40" fillId="0" borderId="0" applyFont="0" applyFill="0" applyBorder="0" applyAlignment="0" applyProtection="0"/>
    <xf numFmtId="9" fontId="40" fillId="0" borderId="0" applyFont="0" applyFill="0" applyBorder="0" applyAlignment="0" applyProtection="0"/>
    <xf numFmtId="43" fontId="40" fillId="0" borderId="0" applyFont="0" applyFill="0" applyBorder="0" applyAlignment="0" applyProtection="0"/>
    <xf numFmtId="0" fontId="34" fillId="8" borderId="0" applyNumberFormat="0" applyBorder="0" applyAlignment="0" applyProtection="0"/>
    <xf numFmtId="44" fontId="40" fillId="0" borderId="0" applyFont="0" applyFill="0" applyBorder="0" applyAlignment="0" applyProtection="0"/>
    <xf numFmtId="43" fontId="40" fillId="0" borderId="0" applyFont="0" applyFill="0" applyBorder="0" applyAlignment="0" applyProtection="0"/>
    <xf numFmtId="0" fontId="29" fillId="8" borderId="0" applyNumberFormat="0" applyBorder="0" applyAlignment="0" applyProtection="0"/>
    <xf numFmtId="0" fontId="54" fillId="0" borderId="0" applyNumberFormat="0" applyFill="0" applyBorder="0" applyAlignment="0" applyProtection="0"/>
  </cellStyleXfs>
  <cellXfs count="460">
    <xf numFmtId="0" fontId="0" fillId="0" borderId="0" xfId="0"/>
    <xf numFmtId="0" fontId="0" fillId="0" borderId="0" xfId="0" applyAlignment="1">
      <alignment vertical="center"/>
    </xf>
    <xf numFmtId="0" fontId="0" fillId="0" borderId="0" xfId="0" applyFont="1"/>
    <xf numFmtId="0" fontId="41" fillId="0" borderId="0" xfId="0" applyFont="1"/>
    <xf numFmtId="2" fontId="0" fillId="0" borderId="0" xfId="0" applyNumberFormat="1"/>
    <xf numFmtId="0" fontId="0" fillId="0" borderId="0" xfId="0" applyNumberFormat="1"/>
    <xf numFmtId="14" fontId="0" fillId="0" borderId="0" xfId="0" applyNumberFormat="1"/>
    <xf numFmtId="0" fontId="0" fillId="2" borderId="0" xfId="0" applyFont="1" applyFill="1"/>
    <xf numFmtId="14" fontId="0" fillId="0" borderId="0" xfId="0" applyNumberFormat="1" applyFill="1" applyBorder="1"/>
    <xf numFmtId="0" fontId="0" fillId="0" borderId="0" xfId="0" applyFill="1"/>
    <xf numFmtId="0" fontId="0" fillId="5" borderId="0" xfId="0" applyFont="1" applyFill="1"/>
    <xf numFmtId="0" fontId="0" fillId="0" borderId="0" xfId="0" applyAlignment="1">
      <alignment horizontal="center"/>
    </xf>
    <xf numFmtId="0" fontId="36" fillId="0" borderId="0" xfId="0" applyFont="1" applyAlignment="1">
      <alignment vertical="center"/>
    </xf>
    <xf numFmtId="0" fontId="36" fillId="0" borderId="1" xfId="0" applyFont="1" applyBorder="1" applyAlignment="1">
      <alignment vertical="center"/>
    </xf>
    <xf numFmtId="0" fontId="0" fillId="2" borderId="0" xfId="0" applyFill="1"/>
    <xf numFmtId="0" fontId="0" fillId="11" borderId="0" xfId="0" applyFill="1"/>
    <xf numFmtId="14" fontId="0" fillId="11" borderId="0" xfId="0" applyNumberFormat="1" applyFill="1" applyBorder="1"/>
    <xf numFmtId="2" fontId="0" fillId="0" borderId="0" xfId="0" applyNumberFormat="1" applyFill="1"/>
    <xf numFmtId="0" fontId="0" fillId="13" borderId="0" xfId="0" applyFill="1"/>
    <xf numFmtId="0" fontId="0" fillId="9" borderId="0" xfId="0" applyFill="1"/>
    <xf numFmtId="0" fontId="0" fillId="5" borderId="0" xfId="0" applyFill="1"/>
    <xf numFmtId="0" fontId="0" fillId="5" borderId="0" xfId="4" applyFont="1" applyFill="1"/>
    <xf numFmtId="14" fontId="0" fillId="5" borderId="0" xfId="4" applyNumberFormat="1" applyFont="1" applyFill="1" applyAlignment="1">
      <alignment horizontal="left"/>
    </xf>
    <xf numFmtId="14" fontId="0" fillId="2" borderId="0" xfId="0" applyNumberFormat="1" applyFill="1" applyAlignment="1">
      <alignment horizontal="left"/>
    </xf>
    <xf numFmtId="0" fontId="47" fillId="2" borderId="0" xfId="0" applyFont="1" applyFill="1" applyBorder="1"/>
    <xf numFmtId="14" fontId="0" fillId="2" borderId="0" xfId="4" applyNumberFormat="1" applyFont="1" applyFill="1" applyAlignment="1">
      <alignment horizontal="left"/>
    </xf>
    <xf numFmtId="0" fontId="0" fillId="4" borderId="0" xfId="0" applyFill="1"/>
    <xf numFmtId="0" fontId="34" fillId="5" borderId="0" xfId="4" applyFill="1"/>
    <xf numFmtId="14" fontId="0" fillId="9" borderId="0" xfId="0" applyNumberFormat="1" applyFill="1" applyAlignment="1">
      <alignment horizontal="left"/>
    </xf>
    <xf numFmtId="0" fontId="0" fillId="4" borderId="0" xfId="0" applyFont="1" applyFill="1"/>
    <xf numFmtId="14" fontId="0" fillId="0" borderId="0" xfId="0" applyNumberFormat="1" applyAlignment="1">
      <alignment horizontal="center" vertical="center"/>
    </xf>
    <xf numFmtId="0" fontId="38" fillId="0" borderId="0" xfId="0" applyFont="1" applyAlignment="1">
      <alignment horizontal="center" vertical="center"/>
    </xf>
    <xf numFmtId="0" fontId="48" fillId="0" borderId="0" xfId="0" applyFont="1" applyAlignment="1">
      <alignment horizontal="center" vertical="center"/>
    </xf>
    <xf numFmtId="0" fontId="0" fillId="0" borderId="0" xfId="0" applyFill="1"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center"/>
    </xf>
    <xf numFmtId="0" fontId="39" fillId="0" borderId="3" xfId="0" applyFont="1" applyBorder="1" applyAlignment="1">
      <alignment horizontal="center" vertical="center"/>
    </xf>
    <xf numFmtId="0" fontId="0" fillId="3" borderId="3" xfId="0" applyFill="1" applyBorder="1" applyAlignment="1">
      <alignment horizontal="center"/>
    </xf>
    <xf numFmtId="10" fontId="0" fillId="0" borderId="3" xfId="0" applyNumberFormat="1" applyFill="1" applyBorder="1" applyAlignment="1">
      <alignment horizontal="center"/>
    </xf>
    <xf numFmtId="0" fontId="0" fillId="0" borderId="3" xfId="0" applyBorder="1" applyAlignment="1">
      <alignment vertical="center"/>
    </xf>
    <xf numFmtId="0" fontId="0" fillId="0" borderId="0" xfId="0" applyBorder="1" applyAlignment="1">
      <alignment horizontal="center" vertical="center"/>
    </xf>
    <xf numFmtId="0" fontId="0" fillId="0" borderId="0" xfId="0" applyBorder="1" applyAlignment="1">
      <alignment horizontal="left" vertical="center"/>
    </xf>
    <xf numFmtId="0" fontId="39" fillId="0" borderId="0" xfId="0" applyFont="1" applyBorder="1" applyAlignment="1">
      <alignment horizontal="center" vertical="center"/>
    </xf>
    <xf numFmtId="0" fontId="0" fillId="3" borderId="0" xfId="0" applyFill="1" applyBorder="1" applyAlignment="1">
      <alignment horizontal="center"/>
    </xf>
    <xf numFmtId="10" fontId="0" fillId="0" borderId="0" xfId="0" applyNumberFormat="1" applyFill="1" applyBorder="1" applyAlignment="1">
      <alignment horizontal="center"/>
    </xf>
    <xf numFmtId="0" fontId="0" fillId="0" borderId="0" xfId="0"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165" fontId="0" fillId="0" borderId="3" xfId="0" applyNumberFormat="1" applyFill="1" applyBorder="1" applyAlignment="1">
      <alignment horizontal="center"/>
    </xf>
    <xf numFmtId="165" fontId="0" fillId="0" borderId="0" xfId="0" applyNumberFormat="1" applyFill="1" applyBorder="1" applyAlignment="1">
      <alignment horizontal="center"/>
    </xf>
    <xf numFmtId="165" fontId="0" fillId="0" borderId="0" xfId="0" applyNumberFormat="1" applyBorder="1" applyAlignment="1">
      <alignment vertical="center"/>
    </xf>
    <xf numFmtId="165" fontId="0" fillId="0" borderId="1" xfId="0" applyNumberFormat="1" applyBorder="1" applyAlignment="1">
      <alignment vertical="center"/>
    </xf>
    <xf numFmtId="165" fontId="0" fillId="0" borderId="0" xfId="0" applyNumberFormat="1" applyAlignment="1">
      <alignment vertical="center"/>
    </xf>
    <xf numFmtId="0" fontId="38" fillId="0" borderId="0" xfId="0" applyFont="1" applyBorder="1" applyAlignment="1">
      <alignment horizontal="center" vertical="center"/>
    </xf>
    <xf numFmtId="0" fontId="0" fillId="9" borderId="0" xfId="0" applyFill="1" applyAlignment="1">
      <alignment vertical="center"/>
    </xf>
    <xf numFmtId="14" fontId="0" fillId="0" borderId="0" xfId="0" applyNumberFormat="1" applyBorder="1" applyAlignment="1">
      <alignment horizontal="center" vertical="center"/>
    </xf>
    <xf numFmtId="0" fontId="0" fillId="4" borderId="0" xfId="0" applyFill="1" applyBorder="1" applyAlignment="1">
      <alignment vertical="center"/>
    </xf>
    <xf numFmtId="0" fontId="36" fillId="11" borderId="0" xfId="0" applyFont="1" applyFill="1" applyBorder="1" applyAlignment="1">
      <alignment horizontal="center"/>
    </xf>
    <xf numFmtId="0" fontId="0" fillId="9" borderId="0" xfId="0" applyFill="1" applyAlignment="1">
      <alignment horizontal="center"/>
    </xf>
    <xf numFmtId="0" fontId="0" fillId="4" borderId="0" xfId="0" applyFill="1" applyAlignment="1">
      <alignment horizontal="center"/>
    </xf>
    <xf numFmtId="0" fontId="0" fillId="2" borderId="0" xfId="0" applyFill="1" applyAlignment="1">
      <alignment horizontal="center"/>
    </xf>
    <xf numFmtId="0" fontId="47" fillId="2" borderId="0" xfId="0" applyFont="1" applyFill="1" applyAlignment="1">
      <alignment horizontal="center"/>
    </xf>
    <xf numFmtId="0" fontId="34" fillId="5" borderId="0" xfId="4" applyFill="1" applyAlignment="1">
      <alignment horizontal="center"/>
    </xf>
    <xf numFmtId="2" fontId="0" fillId="13" borderId="0" xfId="0" applyNumberFormat="1" applyFill="1"/>
    <xf numFmtId="0" fontId="46" fillId="13" borderId="0" xfId="0" applyFont="1" applyFill="1"/>
    <xf numFmtId="0" fontId="0" fillId="13" borderId="0" xfId="4" applyFont="1" applyFill="1"/>
    <xf numFmtId="0" fontId="34" fillId="13" borderId="0" xfId="4" applyFill="1"/>
    <xf numFmtId="0" fontId="0" fillId="13" borderId="0" xfId="0" applyFill="1" applyAlignment="1">
      <alignment horizontal="center"/>
    </xf>
    <xf numFmtId="0" fontId="47" fillId="13" borderId="0" xfId="0" applyFont="1" applyFill="1" applyAlignment="1">
      <alignment horizontal="center"/>
    </xf>
    <xf numFmtId="0" fontId="34" fillId="13" borderId="0" xfId="4" applyFill="1" applyAlignment="1">
      <alignment horizontal="center"/>
    </xf>
    <xf numFmtId="14" fontId="0" fillId="13" borderId="0" xfId="0" applyNumberFormat="1" applyFill="1"/>
    <xf numFmtId="0" fontId="49" fillId="0" borderId="1" xfId="0" applyFont="1" applyBorder="1" applyAlignment="1">
      <alignment horizontal="center" vertical="center"/>
    </xf>
    <xf numFmtId="14" fontId="49" fillId="0" borderId="1" xfId="0" applyNumberFormat="1" applyFont="1" applyBorder="1" applyAlignment="1">
      <alignment horizontal="center" vertical="center"/>
    </xf>
    <xf numFmtId="0" fontId="49" fillId="0" borderId="1" xfId="0" applyFont="1" applyBorder="1" applyAlignment="1">
      <alignment vertical="center"/>
    </xf>
    <xf numFmtId="0" fontId="50" fillId="0" borderId="1" xfId="0" applyFont="1" applyBorder="1" applyAlignment="1">
      <alignment horizontal="center" vertical="center"/>
    </xf>
    <xf numFmtId="0" fontId="0" fillId="4" borderId="0" xfId="0" applyFill="1" applyAlignment="1">
      <alignment vertical="center"/>
    </xf>
    <xf numFmtId="0" fontId="0" fillId="0" borderId="1" xfId="0" applyFill="1" applyBorder="1" applyAlignment="1">
      <alignment horizontal="center" vertical="center"/>
    </xf>
    <xf numFmtId="14" fontId="0" fillId="0" borderId="1" xfId="0" applyNumberFormat="1" applyBorder="1" applyAlignment="1">
      <alignment horizontal="center" vertical="center"/>
    </xf>
    <xf numFmtId="0" fontId="39" fillId="0" borderId="1" xfId="0" applyFont="1" applyBorder="1" applyAlignment="1">
      <alignment horizontal="center" vertical="center"/>
    </xf>
    <xf numFmtId="0" fontId="0" fillId="4" borderId="1" xfId="0" applyFill="1" applyBorder="1" applyAlignment="1">
      <alignment vertical="center"/>
    </xf>
    <xf numFmtId="10" fontId="0" fillId="0" borderId="0" xfId="2" applyNumberFormat="1" applyFont="1" applyAlignment="1">
      <alignment vertical="center"/>
    </xf>
    <xf numFmtId="14" fontId="0" fillId="0" borderId="3" xfId="0" applyNumberFormat="1" applyBorder="1" applyAlignment="1">
      <alignment horizontal="center" vertical="center"/>
    </xf>
    <xf numFmtId="165" fontId="0" fillId="0" borderId="3" xfId="0" applyNumberFormat="1" applyBorder="1" applyAlignment="1">
      <alignment vertical="center"/>
    </xf>
    <xf numFmtId="166" fontId="35" fillId="0" borderId="0" xfId="1" applyNumberFormat="1" applyFont="1" applyAlignment="1">
      <alignment vertical="center"/>
    </xf>
    <xf numFmtId="165" fontId="35" fillId="0" borderId="0" xfId="0" applyNumberFormat="1" applyFont="1" applyAlignment="1">
      <alignment vertical="center"/>
    </xf>
    <xf numFmtId="166" fontId="35" fillId="0" borderId="1" xfId="1" applyNumberFormat="1" applyFont="1" applyBorder="1" applyAlignment="1">
      <alignment vertical="center"/>
    </xf>
    <xf numFmtId="0" fontId="0" fillId="9" borderId="1" xfId="0" applyFill="1" applyBorder="1" applyAlignment="1">
      <alignment vertical="center"/>
    </xf>
    <xf numFmtId="0" fontId="38" fillId="0" borderId="1" xfId="0" applyFont="1" applyBorder="1" applyAlignment="1">
      <alignment horizontal="center" vertical="center"/>
    </xf>
    <xf numFmtId="0" fontId="0" fillId="11" borderId="0" xfId="0" applyFill="1" applyAlignment="1">
      <alignment vertical="center"/>
    </xf>
    <xf numFmtId="0" fontId="48" fillId="11" borderId="0" xfId="0" applyFont="1" applyFill="1" applyAlignment="1">
      <alignment horizontal="center" vertical="center"/>
    </xf>
    <xf numFmtId="0" fontId="36" fillId="11" borderId="0" xfId="0" applyFont="1" applyFill="1" applyAlignment="1">
      <alignment vertical="center"/>
    </xf>
    <xf numFmtId="165" fontId="36" fillId="11" borderId="0" xfId="0" applyNumberFormat="1" applyFont="1" applyFill="1" applyAlignment="1">
      <alignment vertical="center"/>
    </xf>
    <xf numFmtId="0" fontId="0" fillId="0" borderId="4" xfId="0" applyBorder="1" applyAlignment="1">
      <alignment horizontal="center" vertical="center"/>
    </xf>
    <xf numFmtId="14" fontId="0" fillId="0" borderId="4" xfId="0" applyNumberFormat="1" applyBorder="1" applyAlignment="1">
      <alignment horizontal="center" vertical="center"/>
    </xf>
    <xf numFmtId="0" fontId="38" fillId="0" borderId="4" xfId="0" applyFont="1" applyBorder="1" applyAlignment="1">
      <alignment horizontal="center" vertical="center"/>
    </xf>
    <xf numFmtId="0" fontId="0" fillId="0" borderId="4" xfId="0" applyBorder="1" applyAlignment="1">
      <alignment vertical="center"/>
    </xf>
    <xf numFmtId="0" fontId="0" fillId="2" borderId="4" xfId="0" applyFill="1" applyBorder="1" applyAlignment="1">
      <alignment vertical="center"/>
    </xf>
    <xf numFmtId="165" fontId="0" fillId="0" borderId="4" xfId="0" applyNumberFormat="1" applyBorder="1" applyAlignment="1">
      <alignment vertical="center"/>
    </xf>
    <xf numFmtId="0" fontId="36" fillId="6" borderId="0" xfId="0" applyFont="1" applyFill="1" applyAlignment="1">
      <alignment horizontal="center" vertical="center"/>
    </xf>
    <xf numFmtId="0" fontId="0" fillId="9" borderId="0" xfId="0" applyFill="1" applyBorder="1" applyAlignment="1">
      <alignment vertical="center"/>
    </xf>
    <xf numFmtId="0" fontId="51" fillId="0" borderId="0" xfId="0" applyFont="1" applyAlignment="1">
      <alignment horizontal="center" vertical="center"/>
    </xf>
    <xf numFmtId="0" fontId="39" fillId="0" borderId="0" xfId="0" applyFont="1" applyAlignment="1">
      <alignment horizontal="center" vertical="center"/>
    </xf>
    <xf numFmtId="0" fontId="0" fillId="9" borderId="3" xfId="0" applyFill="1" applyBorder="1" applyAlignment="1">
      <alignment vertical="center"/>
    </xf>
    <xf numFmtId="0" fontId="48" fillId="0" borderId="3" xfId="0" applyFont="1" applyBorder="1" applyAlignment="1">
      <alignment horizontal="center" vertical="center"/>
    </xf>
    <xf numFmtId="0" fontId="33" fillId="2" borderId="0" xfId="0" applyFont="1" applyFill="1"/>
    <xf numFmtId="2" fontId="0" fillId="0" borderId="0" xfId="0" applyNumberFormat="1" applyFill="1" applyAlignment="1">
      <alignment horizontal="center" vertical="center"/>
    </xf>
    <xf numFmtId="2" fontId="0" fillId="0" borderId="0" xfId="0" applyNumberFormat="1" applyFill="1" applyBorder="1" applyAlignment="1">
      <alignment horizontal="center" vertical="center"/>
    </xf>
    <xf numFmtId="2" fontId="0" fillId="0" borderId="0" xfId="1" applyNumberFormat="1" applyFont="1" applyFill="1" applyAlignment="1">
      <alignment horizontal="center" vertical="center"/>
    </xf>
    <xf numFmtId="2" fontId="0" fillId="0" borderId="0" xfId="1" applyNumberFormat="1" applyFont="1" applyFill="1" applyBorder="1" applyAlignment="1">
      <alignment horizontal="center" vertical="center"/>
    </xf>
    <xf numFmtId="2" fontId="0" fillId="0" borderId="0" xfId="0" applyNumberFormat="1" applyFill="1" applyAlignment="1">
      <alignment horizontal="center"/>
    </xf>
    <xf numFmtId="0" fontId="0" fillId="2" borderId="0" xfId="0" applyFill="1" applyAlignment="1">
      <alignment horizontal="center"/>
    </xf>
    <xf numFmtId="0" fontId="0" fillId="0" borderId="0" xfId="0" applyAlignment="1">
      <alignment horizontal="center"/>
    </xf>
    <xf numFmtId="0" fontId="0" fillId="2" borderId="0" xfId="0" applyFill="1" applyAlignment="1">
      <alignment horizontal="center"/>
    </xf>
    <xf numFmtId="0" fontId="0" fillId="0" borderId="0" xfId="0" applyAlignment="1">
      <alignment horizontal="center"/>
    </xf>
    <xf numFmtId="0" fontId="0" fillId="5" borderId="0" xfId="0" applyFill="1" applyAlignment="1">
      <alignment horizontal="center"/>
    </xf>
    <xf numFmtId="10" fontId="0" fillId="2" borderId="0" xfId="0" applyNumberFormat="1" applyFill="1" applyAlignment="1">
      <alignment horizontal="center"/>
    </xf>
    <xf numFmtId="10" fontId="0" fillId="5" borderId="0" xfId="0" applyNumberFormat="1" applyFill="1" applyAlignment="1">
      <alignment horizontal="center"/>
    </xf>
    <xf numFmtId="10" fontId="0" fillId="9" borderId="0" xfId="0" applyNumberFormat="1" applyFill="1" applyAlignment="1">
      <alignment horizontal="center"/>
    </xf>
    <xf numFmtId="166" fontId="0" fillId="0" borderId="0" xfId="0" applyNumberFormat="1" applyAlignment="1">
      <alignment horizontal="center"/>
    </xf>
    <xf numFmtId="2" fontId="0" fillId="5" borderId="0" xfId="0" applyNumberFormat="1" applyFill="1" applyAlignment="1">
      <alignment horizontal="center"/>
    </xf>
    <xf numFmtId="2" fontId="0" fillId="2" borderId="0" xfId="0" applyNumberFormat="1" applyFill="1" applyAlignment="1">
      <alignment horizontal="center"/>
    </xf>
    <xf numFmtId="2" fontId="0" fillId="13" borderId="0" xfId="0" applyNumberFormat="1" applyFill="1" applyAlignment="1">
      <alignment horizontal="center"/>
    </xf>
    <xf numFmtId="2" fontId="0" fillId="0" borderId="0" xfId="0" applyNumberFormat="1" applyAlignment="1">
      <alignment horizontal="center"/>
    </xf>
    <xf numFmtId="164" fontId="0" fillId="2" borderId="0" xfId="0" applyNumberFormat="1" applyFill="1" applyAlignment="1">
      <alignment horizontal="center"/>
    </xf>
    <xf numFmtId="164" fontId="0" fillId="5" borderId="0" xfId="0" applyNumberFormat="1" applyFill="1" applyAlignment="1">
      <alignment horizontal="center"/>
    </xf>
    <xf numFmtId="164" fontId="0" fillId="4" borderId="0" xfId="0" applyNumberFormat="1" applyFill="1" applyAlignment="1">
      <alignment horizontal="center"/>
    </xf>
    <xf numFmtId="2" fontId="0" fillId="4" borderId="0" xfId="0" applyNumberFormat="1" applyFill="1" applyAlignment="1">
      <alignment horizontal="center"/>
    </xf>
    <xf numFmtId="14" fontId="0" fillId="2" borderId="0" xfId="0" applyNumberFormat="1" applyFill="1" applyAlignment="1">
      <alignment horizontal="center"/>
    </xf>
    <xf numFmtId="14" fontId="0" fillId="13" borderId="0" xfId="0" applyNumberFormat="1" applyFill="1" applyAlignment="1">
      <alignment horizontal="center"/>
    </xf>
    <xf numFmtId="3" fontId="34" fillId="13" borderId="0" xfId="4" applyNumberFormat="1" applyFill="1" applyAlignment="1">
      <alignment horizontal="center"/>
    </xf>
    <xf numFmtId="14" fontId="0" fillId="9" borderId="0" xfId="0" applyNumberFormat="1" applyFill="1" applyAlignment="1">
      <alignment horizontal="center"/>
    </xf>
    <xf numFmtId="4" fontId="41" fillId="2" borderId="0" xfId="0" applyNumberFormat="1" applyFont="1" applyFill="1" applyAlignment="1">
      <alignment horizontal="center"/>
    </xf>
    <xf numFmtId="166" fontId="41" fillId="13" borderId="0" xfId="3" applyNumberFormat="1" applyFont="1" applyFill="1" applyAlignment="1">
      <alignment horizontal="center"/>
    </xf>
    <xf numFmtId="168" fontId="0" fillId="9" borderId="0" xfId="0" applyNumberFormat="1" applyFill="1" applyAlignment="1">
      <alignment horizontal="center"/>
    </xf>
    <xf numFmtId="2" fontId="41" fillId="13" borderId="0" xfId="0" applyNumberFormat="1" applyFont="1" applyFill="1"/>
    <xf numFmtId="2" fontId="41" fillId="13" borderId="0" xfId="4" applyNumberFormat="1" applyFont="1" applyFill="1"/>
    <xf numFmtId="164" fontId="0" fillId="0" borderId="0" xfId="0" applyNumberFormat="1" applyAlignment="1">
      <alignment horizontal="center"/>
    </xf>
    <xf numFmtId="164" fontId="0" fillId="13" borderId="0" xfId="0" applyNumberFormat="1" applyFill="1" applyAlignment="1">
      <alignment horizontal="center"/>
    </xf>
    <xf numFmtId="2" fontId="41" fillId="10" borderId="0" xfId="0" applyNumberFormat="1" applyFont="1" applyFill="1"/>
    <xf numFmtId="0" fontId="41" fillId="10" borderId="0" xfId="0" applyFont="1" applyFill="1"/>
    <xf numFmtId="0" fontId="36" fillId="0" borderId="0" xfId="0" applyFont="1" applyFill="1"/>
    <xf numFmtId="2" fontId="36" fillId="9" borderId="0" xfId="0" applyNumberFormat="1" applyFont="1" applyFill="1" applyAlignment="1">
      <alignment vertical="center"/>
    </xf>
    <xf numFmtId="165" fontId="36" fillId="9" borderId="0" xfId="0" applyNumberFormat="1" applyFont="1" applyFill="1" applyAlignment="1">
      <alignment vertical="center"/>
    </xf>
    <xf numFmtId="2" fontId="0" fillId="0" borderId="0" xfId="0" applyNumberFormat="1" applyFill="1" applyBorder="1"/>
    <xf numFmtId="2" fontId="36" fillId="4" borderId="0" xfId="0" applyNumberFormat="1" applyFont="1" applyFill="1" applyAlignment="1">
      <alignment horizontal="center" vertical="center"/>
    </xf>
    <xf numFmtId="0" fontId="53" fillId="4" borderId="0" xfId="0" applyFont="1" applyFill="1" applyAlignment="1">
      <alignment horizontal="left" vertical="center" wrapText="1"/>
    </xf>
    <xf numFmtId="0" fontId="0" fillId="2" borderId="0" xfId="0" applyFill="1" applyAlignment="1">
      <alignment horizontal="center"/>
    </xf>
    <xf numFmtId="0" fontId="31" fillId="2" borderId="0" xfId="0" applyFont="1" applyFill="1"/>
    <xf numFmtId="0" fontId="30" fillId="4" borderId="0" xfId="0" applyFont="1" applyFill="1"/>
    <xf numFmtId="0" fontId="29" fillId="2" borderId="0" xfId="0" applyFont="1" applyFill="1"/>
    <xf numFmtId="0" fontId="0" fillId="6" borderId="0" xfId="0" applyFont="1" applyFill="1"/>
    <xf numFmtId="0" fontId="0" fillId="0" borderId="0" xfId="0"/>
    <xf numFmtId="0" fontId="0" fillId="0" borderId="0" xfId="0" applyFont="1"/>
    <xf numFmtId="14" fontId="0" fillId="0" borderId="0" xfId="0" applyNumberFormat="1"/>
    <xf numFmtId="0" fontId="0" fillId="0" borderId="0" xfId="0" applyFill="1"/>
    <xf numFmtId="0" fontId="36" fillId="6" borderId="0" xfId="0" applyFont="1" applyFill="1" applyAlignment="1">
      <alignment horizontal="center" vertical="center"/>
    </xf>
    <xf numFmtId="14" fontId="0" fillId="0" borderId="0" xfId="6" applyNumberFormat="1" applyFont="1" applyFill="1"/>
    <xf numFmtId="14" fontId="0" fillId="2" borderId="0" xfId="0" applyNumberFormat="1" applyFill="1"/>
    <xf numFmtId="0" fontId="36" fillId="6" borderId="0" xfId="0" applyFont="1" applyFill="1"/>
    <xf numFmtId="14" fontId="47" fillId="2" borderId="2" xfId="0" applyNumberFormat="1" applyFont="1" applyFill="1" applyBorder="1" applyAlignment="1">
      <alignment horizontal="right"/>
    </xf>
    <xf numFmtId="167" fontId="0" fillId="0" borderId="0" xfId="0" applyNumberFormat="1"/>
    <xf numFmtId="2" fontId="0" fillId="0" borderId="0" xfId="0" applyNumberFormat="1" applyFill="1" applyAlignment="1">
      <alignment horizontal="center" vertical="center"/>
    </xf>
    <xf numFmtId="2" fontId="0" fillId="0" borderId="0" xfId="0" applyNumberFormat="1" applyFill="1" applyBorder="1" applyAlignment="1">
      <alignment horizontal="center" vertical="center"/>
    </xf>
    <xf numFmtId="2" fontId="0" fillId="0" borderId="0" xfId="0" applyNumberFormat="1" applyFill="1" applyAlignment="1">
      <alignment horizontal="center"/>
    </xf>
    <xf numFmtId="0" fontId="36" fillId="7" borderId="0" xfId="0" applyFont="1" applyFill="1" applyAlignment="1">
      <alignment horizontal="center" vertical="center"/>
    </xf>
    <xf numFmtId="14" fontId="47" fillId="0" borderId="2" xfId="0" applyNumberFormat="1" applyFont="1" applyBorder="1" applyAlignment="1">
      <alignment horizontal="right"/>
    </xf>
    <xf numFmtId="14" fontId="0" fillId="12" borderId="0" xfId="0" applyNumberFormat="1" applyFill="1"/>
    <xf numFmtId="0" fontId="0" fillId="6" borderId="0" xfId="0" applyFont="1" applyFill="1" applyAlignment="1">
      <alignment horizontal="center" vertical="center"/>
    </xf>
    <xf numFmtId="0" fontId="0" fillId="7" borderId="0" xfId="0" applyFont="1" applyFill="1" applyAlignment="1">
      <alignment horizontal="center" vertical="center"/>
    </xf>
    <xf numFmtId="0" fontId="0" fillId="0" borderId="0" xfId="0" applyFill="1" applyAlignment="1">
      <alignment horizontal="center"/>
    </xf>
    <xf numFmtId="0" fontId="52" fillId="0" borderId="0" xfId="0" applyFont="1" applyFill="1" applyAlignment="1">
      <alignment horizontal="center"/>
    </xf>
    <xf numFmtId="0" fontId="39" fillId="0" borderId="0" xfId="0" applyFont="1" applyFill="1" applyAlignment="1">
      <alignment horizontal="center"/>
    </xf>
    <xf numFmtId="0" fontId="36" fillId="5" borderId="0" xfId="0" applyFont="1" applyFill="1"/>
    <xf numFmtId="167" fontId="0" fillId="0" borderId="0" xfId="0" applyNumberFormat="1" applyFill="1" applyBorder="1"/>
    <xf numFmtId="167" fontId="0" fillId="11" borderId="0" xfId="0" applyNumberFormat="1" applyFill="1" applyBorder="1"/>
    <xf numFmtId="167" fontId="0" fillId="0" borderId="0" xfId="0" applyNumberFormat="1" applyFill="1"/>
    <xf numFmtId="0" fontId="0" fillId="0" borderId="0" xfId="0" applyFont="1" applyAlignment="1">
      <alignment horizontal="center"/>
    </xf>
    <xf numFmtId="0" fontId="0" fillId="0" borderId="0" xfId="0" applyAlignment="1">
      <alignment horizontal="left"/>
    </xf>
    <xf numFmtId="0" fontId="36" fillId="0" borderId="0" xfId="0" applyFont="1" applyAlignment="1">
      <alignment horizontal="left"/>
    </xf>
    <xf numFmtId="0" fontId="36" fillId="0" borderId="0" xfId="0" applyFont="1"/>
    <xf numFmtId="2" fontId="41" fillId="9" borderId="0" xfId="0" applyNumberFormat="1" applyFont="1" applyFill="1"/>
    <xf numFmtId="43" fontId="0" fillId="0" borderId="3" xfId="3" applyFont="1" applyFill="1" applyBorder="1" applyAlignment="1">
      <alignment horizontal="center"/>
    </xf>
    <xf numFmtId="43" fontId="0" fillId="0" borderId="0" xfId="3" applyFont="1" applyFill="1" applyBorder="1" applyAlignment="1">
      <alignment horizontal="center"/>
    </xf>
    <xf numFmtId="0" fontId="0" fillId="2" borderId="1" xfId="0" applyFill="1" applyBorder="1" applyAlignment="1">
      <alignment vertical="center"/>
    </xf>
    <xf numFmtId="0" fontId="0" fillId="3" borderId="0" xfId="0" applyFill="1" applyAlignment="1">
      <alignment vertical="center"/>
    </xf>
    <xf numFmtId="0" fontId="0" fillId="2" borderId="0" xfId="0" applyFill="1" applyBorder="1" applyAlignment="1">
      <alignment vertical="center"/>
    </xf>
    <xf numFmtId="0" fontId="0" fillId="2" borderId="0" xfId="0" applyFill="1" applyAlignment="1">
      <alignment vertical="center"/>
    </xf>
    <xf numFmtId="0" fontId="54" fillId="0" borderId="0" xfId="8" applyAlignment="1">
      <alignment horizontal="left"/>
    </xf>
    <xf numFmtId="0" fontId="54" fillId="0" borderId="0" xfId="8"/>
    <xf numFmtId="10" fontId="0" fillId="2" borderId="0" xfId="2" applyNumberFormat="1" applyFont="1" applyFill="1" applyAlignment="1">
      <alignment horizontal="center"/>
    </xf>
    <xf numFmtId="10" fontId="0" fillId="3" borderId="0" xfId="2" applyNumberFormat="1" applyFont="1" applyFill="1" applyAlignment="1">
      <alignment horizontal="center"/>
    </xf>
    <xf numFmtId="10" fontId="0" fillId="5" borderId="0" xfId="2" applyNumberFormat="1" applyFont="1" applyFill="1" applyAlignment="1">
      <alignment horizontal="center"/>
    </xf>
    <xf numFmtId="0" fontId="0" fillId="4" borderId="0" xfId="0" applyFont="1" applyFill="1" applyAlignment="1">
      <alignment horizontal="center"/>
    </xf>
    <xf numFmtId="0" fontId="51" fillId="0" borderId="0" xfId="0" applyFont="1" applyBorder="1" applyAlignment="1">
      <alignment horizontal="center" vertical="center"/>
    </xf>
    <xf numFmtId="0" fontId="0" fillId="5" borderId="0" xfId="0" applyFill="1" applyBorder="1" applyAlignment="1">
      <alignment vertical="center"/>
    </xf>
    <xf numFmtId="0" fontId="0" fillId="5" borderId="1" xfId="4" applyFont="1" applyFill="1" applyBorder="1"/>
    <xf numFmtId="0" fontId="0" fillId="5" borderId="1" xfId="0" applyFill="1" applyBorder="1" applyAlignment="1">
      <alignment vertical="center"/>
    </xf>
    <xf numFmtId="10" fontId="0" fillId="0" borderId="0" xfId="0" applyNumberFormat="1" applyBorder="1" applyAlignment="1">
      <alignment vertical="center"/>
    </xf>
    <xf numFmtId="10" fontId="0" fillId="0" borderId="1" xfId="0" applyNumberFormat="1" applyBorder="1" applyAlignment="1">
      <alignment vertical="center"/>
    </xf>
    <xf numFmtId="2" fontId="41" fillId="0" borderId="0" xfId="0" applyNumberFormat="1" applyFont="1" applyFill="1"/>
    <xf numFmtId="0" fontId="41" fillId="0" borderId="0" xfId="0" applyFont="1" applyFill="1"/>
    <xf numFmtId="14" fontId="0" fillId="5" borderId="0" xfId="0" applyNumberFormat="1" applyFill="1" applyAlignment="1">
      <alignment horizontal="center"/>
    </xf>
    <xf numFmtId="14" fontId="0" fillId="4" borderId="0" xfId="0" applyNumberFormat="1" applyFill="1" applyAlignment="1">
      <alignment horizontal="center"/>
    </xf>
    <xf numFmtId="14" fontId="0" fillId="0" borderId="0" xfId="0" applyNumberFormat="1" applyAlignment="1">
      <alignment horizontal="center"/>
    </xf>
    <xf numFmtId="0" fontId="0" fillId="6" borderId="0" xfId="0" applyFont="1" applyFill="1" applyAlignment="1">
      <alignment horizontal="right" vertical="center"/>
    </xf>
    <xf numFmtId="0" fontId="0" fillId="0" borderId="0" xfId="0" applyFont="1" applyAlignment="1">
      <alignment horizontal="right"/>
    </xf>
    <xf numFmtId="0" fontId="0" fillId="0" borderId="0" xfId="0" applyAlignment="1">
      <alignment horizontal="right"/>
    </xf>
    <xf numFmtId="2" fontId="0" fillId="0" borderId="0" xfId="0" applyNumberFormat="1" applyFill="1" applyAlignment="1">
      <alignment horizontal="right"/>
    </xf>
    <xf numFmtId="0" fontId="55" fillId="0" borderId="0" xfId="0" applyFont="1" applyAlignment="1">
      <alignment horizontal="center" vertical="center"/>
    </xf>
    <xf numFmtId="0" fontId="0" fillId="14" borderId="0" xfId="0" applyFill="1" applyAlignment="1">
      <alignment vertical="center"/>
    </xf>
    <xf numFmtId="10" fontId="56" fillId="13" borderId="0" xfId="0" applyNumberFormat="1" applyFont="1" applyFill="1" applyAlignment="1">
      <alignment horizontal="center"/>
    </xf>
    <xf numFmtId="0" fontId="0" fillId="16" borderId="0" xfId="0" applyFill="1" applyAlignment="1">
      <alignment vertical="center"/>
    </xf>
    <xf numFmtId="0" fontId="55" fillId="0" borderId="1" xfId="0" applyFont="1" applyBorder="1" applyAlignment="1">
      <alignment horizontal="center" vertical="center"/>
    </xf>
    <xf numFmtId="10" fontId="0" fillId="4" borderId="0" xfId="2" applyNumberFormat="1" applyFont="1" applyFill="1" applyAlignment="1">
      <alignment horizontal="center"/>
    </xf>
    <xf numFmtId="10" fontId="0" fillId="13" borderId="0" xfId="2" applyNumberFormat="1" applyFont="1" applyFill="1" applyAlignment="1">
      <alignment horizontal="center"/>
    </xf>
    <xf numFmtId="2" fontId="28" fillId="0" borderId="0" xfId="0" applyNumberFormat="1" applyFont="1" applyFill="1"/>
    <xf numFmtId="2" fontId="41" fillId="15" borderId="0" xfId="0" applyNumberFormat="1" applyFont="1" applyFill="1"/>
    <xf numFmtId="164" fontId="30" fillId="0" borderId="0" xfId="0" applyNumberFormat="1" applyFont="1" applyFill="1" applyAlignment="1">
      <alignment horizontal="center"/>
    </xf>
    <xf numFmtId="2" fontId="32" fillId="0" borderId="0" xfId="3" applyNumberFormat="1" applyFont="1" applyFill="1" applyAlignment="1">
      <alignment horizontal="center"/>
    </xf>
    <xf numFmtId="2" fontId="0" fillId="2" borderId="0" xfId="2" applyNumberFormat="1" applyFont="1" applyFill="1" applyAlignment="1">
      <alignment horizontal="center"/>
    </xf>
    <xf numFmtId="2" fontId="0" fillId="5" borderId="0" xfId="2" applyNumberFormat="1" applyFont="1" applyFill="1" applyAlignment="1">
      <alignment horizontal="center"/>
    </xf>
    <xf numFmtId="2" fontId="0" fillId="0" borderId="0" xfId="0" applyNumberFormat="1" applyFont="1" applyAlignment="1">
      <alignment horizontal="center"/>
    </xf>
    <xf numFmtId="2" fontId="0" fillId="13" borderId="0" xfId="0" applyNumberFormat="1" applyFont="1" applyFill="1" applyAlignment="1">
      <alignment horizontal="center"/>
    </xf>
    <xf numFmtId="0" fontId="51" fillId="0" borderId="1" xfId="0" applyFont="1" applyBorder="1" applyAlignment="1">
      <alignment horizontal="center" vertical="center"/>
    </xf>
    <xf numFmtId="0" fontId="27" fillId="4" borderId="0" xfId="0" applyFont="1" applyFill="1"/>
    <xf numFmtId="10" fontId="0" fillId="11" borderId="0" xfId="2" applyNumberFormat="1" applyFont="1" applyFill="1" applyAlignment="1">
      <alignment horizontal="center"/>
    </xf>
    <xf numFmtId="2" fontId="0" fillId="11" borderId="0" xfId="2" applyNumberFormat="1" applyFont="1" applyFill="1" applyAlignment="1">
      <alignment horizontal="center"/>
    </xf>
    <xf numFmtId="0" fontId="0" fillId="11" borderId="0" xfId="0" applyFill="1" applyAlignment="1">
      <alignment horizontal="center"/>
    </xf>
    <xf numFmtId="164" fontId="0" fillId="11" borderId="0" xfId="0" applyNumberFormat="1" applyFill="1" applyAlignment="1">
      <alignment horizontal="center"/>
    </xf>
    <xf numFmtId="2" fontId="0" fillId="11" borderId="0" xfId="0" applyNumberFormat="1" applyFill="1" applyAlignment="1">
      <alignment horizontal="center"/>
    </xf>
    <xf numFmtId="14" fontId="0" fillId="11" borderId="0" xfId="0" applyNumberFormat="1" applyFill="1" applyAlignment="1">
      <alignment horizontal="left"/>
    </xf>
    <xf numFmtId="14" fontId="0" fillId="11" borderId="0" xfId="0" applyNumberFormat="1" applyFill="1" applyAlignment="1">
      <alignment horizontal="center"/>
    </xf>
    <xf numFmtId="0" fontId="47" fillId="11" borderId="0" xfId="0" applyFont="1" applyFill="1" applyAlignment="1">
      <alignment horizontal="center"/>
    </xf>
    <xf numFmtId="2" fontId="0" fillId="11" borderId="0" xfId="0" applyNumberFormat="1" applyFill="1"/>
    <xf numFmtId="10" fontId="0" fillId="11" borderId="0" xfId="0" applyNumberFormat="1" applyFill="1" applyAlignment="1">
      <alignment horizontal="center"/>
    </xf>
    <xf numFmtId="14" fontId="0" fillId="0" borderId="0" xfId="0" applyNumberFormat="1" applyFill="1"/>
    <xf numFmtId="0" fontId="0" fillId="0" borderId="0" xfId="0" applyFont="1" applyFill="1" applyAlignment="1">
      <alignment horizontal="center"/>
    </xf>
    <xf numFmtId="0" fontId="0" fillId="13" borderId="0" xfId="0" applyFont="1" applyFill="1" applyAlignment="1">
      <alignment horizontal="center"/>
    </xf>
    <xf numFmtId="0" fontId="0" fillId="13" borderId="0" xfId="0" applyFont="1" applyFill="1"/>
    <xf numFmtId="0" fontId="0" fillId="2" borderId="0" xfId="0" applyFont="1" applyFill="1" applyAlignment="1">
      <alignment horizontal="center"/>
    </xf>
    <xf numFmtId="164" fontId="0" fillId="2" borderId="0" xfId="0" applyNumberFormat="1" applyFont="1" applyFill="1" applyAlignment="1">
      <alignment horizontal="center"/>
    </xf>
    <xf numFmtId="2" fontId="0" fillId="2" borderId="0" xfId="0" applyNumberFormat="1" applyFont="1" applyFill="1" applyAlignment="1">
      <alignment horizontal="center"/>
    </xf>
    <xf numFmtId="164" fontId="0" fillId="13" borderId="0" xfId="0" applyNumberFormat="1" applyFont="1" applyFill="1" applyAlignment="1">
      <alignment horizontal="center"/>
    </xf>
    <xf numFmtId="14" fontId="0" fillId="2" borderId="0" xfId="0" applyNumberFormat="1" applyFont="1" applyFill="1" applyAlignment="1">
      <alignment horizontal="left"/>
    </xf>
    <xf numFmtId="14" fontId="0" fillId="2" borderId="0" xfId="0" applyNumberFormat="1" applyFont="1" applyFill="1" applyAlignment="1">
      <alignment horizontal="center"/>
    </xf>
    <xf numFmtId="14" fontId="0" fillId="13" borderId="0" xfId="0" applyNumberFormat="1" applyFont="1" applyFill="1" applyAlignment="1">
      <alignment horizontal="center"/>
    </xf>
    <xf numFmtId="10" fontId="0" fillId="2" borderId="0" xfId="0" applyNumberFormat="1" applyFont="1" applyFill="1" applyAlignment="1">
      <alignment horizontal="center"/>
    </xf>
    <xf numFmtId="0" fontId="26" fillId="2" borderId="0" xfId="0" applyFont="1" applyFill="1" applyBorder="1"/>
    <xf numFmtId="0" fontId="26" fillId="13" borderId="0" xfId="0" applyFont="1" applyFill="1" applyAlignment="1">
      <alignment horizontal="center"/>
    </xf>
    <xf numFmtId="2" fontId="0" fillId="13" borderId="0" xfId="0" applyNumberFormat="1" applyFont="1" applyFill="1"/>
    <xf numFmtId="0" fontId="26" fillId="2" borderId="0" xfId="0" applyFont="1" applyFill="1" applyAlignment="1">
      <alignment horizontal="center"/>
    </xf>
    <xf numFmtId="0" fontId="40" fillId="3" borderId="0" xfId="4" applyFont="1" applyFill="1"/>
    <xf numFmtId="10" fontId="40" fillId="3" borderId="0" xfId="2" applyNumberFormat="1" applyFont="1" applyFill="1" applyAlignment="1">
      <alignment horizontal="center"/>
    </xf>
    <xf numFmtId="2" fontId="40" fillId="3" borderId="0" xfId="2" applyNumberFormat="1" applyFont="1" applyFill="1" applyAlignment="1">
      <alignment horizontal="center"/>
    </xf>
    <xf numFmtId="10" fontId="40" fillId="13" borderId="0" xfId="2" applyNumberFormat="1" applyFont="1" applyFill="1" applyAlignment="1">
      <alignment horizontal="center"/>
    </xf>
    <xf numFmtId="0" fontId="40" fillId="3" borderId="0" xfId="0" applyFont="1" applyFill="1" applyAlignment="1">
      <alignment horizontal="center"/>
    </xf>
    <xf numFmtId="164" fontId="40" fillId="3" borderId="0" xfId="0" applyNumberFormat="1" applyFont="1" applyFill="1" applyAlignment="1">
      <alignment horizontal="center"/>
    </xf>
    <xf numFmtId="2" fontId="40" fillId="3" borderId="0" xfId="0" applyNumberFormat="1" applyFont="1" applyFill="1" applyAlignment="1">
      <alignment horizontal="center"/>
    </xf>
    <xf numFmtId="164" fontId="40" fillId="13" borderId="0" xfId="0" applyNumberFormat="1" applyFont="1" applyFill="1" applyAlignment="1">
      <alignment horizontal="center"/>
    </xf>
    <xf numFmtId="14" fontId="40" fillId="3" borderId="0" xfId="4" applyNumberFormat="1" applyFont="1" applyFill="1" applyAlignment="1">
      <alignment horizontal="left"/>
    </xf>
    <xf numFmtId="14" fontId="40" fillId="3" borderId="0" xfId="0" applyNumberFormat="1" applyFont="1" applyFill="1" applyAlignment="1">
      <alignment horizontal="center"/>
    </xf>
    <xf numFmtId="3" fontId="26" fillId="13" borderId="0" xfId="4" applyNumberFormat="1" applyFont="1" applyFill="1" applyAlignment="1">
      <alignment horizontal="center"/>
    </xf>
    <xf numFmtId="0" fontId="26" fillId="13" borderId="0" xfId="4" applyFont="1" applyFill="1" applyAlignment="1">
      <alignment horizontal="center"/>
    </xf>
    <xf numFmtId="0" fontId="40" fillId="13" borderId="0" xfId="4" applyFont="1" applyFill="1"/>
    <xf numFmtId="0" fontId="40" fillId="13" borderId="0" xfId="0" applyFont="1" applyFill="1" applyAlignment="1">
      <alignment horizontal="center"/>
    </xf>
    <xf numFmtId="0" fontId="40" fillId="3" borderId="0" xfId="0" applyFont="1" applyFill="1"/>
    <xf numFmtId="10" fontId="40" fillId="3" borderId="0" xfId="0" applyNumberFormat="1" applyFont="1" applyFill="1" applyAlignment="1">
      <alignment horizontal="center"/>
    </xf>
    <xf numFmtId="0" fontId="26" fillId="3" borderId="0" xfId="4" applyFont="1" applyFill="1" applyAlignment="1">
      <alignment horizontal="center"/>
    </xf>
    <xf numFmtId="0" fontId="40" fillId="0" borderId="0" xfId="0" applyFont="1"/>
    <xf numFmtId="4" fontId="26" fillId="2" borderId="0" xfId="0" applyNumberFormat="1" applyFont="1" applyFill="1"/>
    <xf numFmtId="4" fontId="26" fillId="2" borderId="0" xfId="0" applyNumberFormat="1" applyFont="1" applyFill="1" applyAlignment="1">
      <alignment horizontal="center"/>
    </xf>
    <xf numFmtId="4" fontId="26" fillId="11" borderId="0" xfId="0" applyNumberFormat="1" applyFont="1" applyFill="1"/>
    <xf numFmtId="4" fontId="26" fillId="11" borderId="0" xfId="0" applyNumberFormat="1" applyFont="1" applyFill="1" applyAlignment="1">
      <alignment horizontal="center"/>
    </xf>
    <xf numFmtId="4" fontId="0" fillId="3" borderId="0" xfId="0" applyNumberFormat="1" applyFont="1" applyFill="1"/>
    <xf numFmtId="4" fontId="26" fillId="3" borderId="0" xfId="0" applyNumberFormat="1" applyFont="1" applyFill="1" applyAlignment="1">
      <alignment horizontal="center"/>
    </xf>
    <xf numFmtId="4" fontId="0" fillId="5" borderId="0" xfId="0" applyNumberFormat="1" applyFont="1" applyFill="1"/>
    <xf numFmtId="4" fontId="26" fillId="5" borderId="0" xfId="0" applyNumberFormat="1" applyFont="1" applyFill="1" applyAlignment="1">
      <alignment horizontal="center"/>
    </xf>
    <xf numFmtId="4" fontId="0" fillId="13" borderId="0" xfId="0" applyNumberFormat="1" applyFont="1" applyFill="1" applyAlignment="1">
      <alignment horizontal="center"/>
    </xf>
    <xf numFmtId="14" fontId="0" fillId="0" borderId="0" xfId="0" applyNumberFormat="1" applyAlignment="1">
      <alignment horizontal="left"/>
    </xf>
    <xf numFmtId="166" fontId="0" fillId="0" borderId="0" xfId="1" applyNumberFormat="1" applyFont="1" applyAlignment="1">
      <alignment horizontal="center"/>
    </xf>
    <xf numFmtId="10" fontId="0" fillId="0" borderId="0" xfId="2" applyNumberFormat="1" applyFont="1"/>
    <xf numFmtId="10" fontId="0" fillId="0" borderId="0" xfId="2" applyNumberFormat="1" applyFont="1" applyFill="1" applyAlignment="1">
      <alignment horizontal="center"/>
    </xf>
    <xf numFmtId="10" fontId="36" fillId="0" borderId="0" xfId="2" applyNumberFormat="1" applyFont="1"/>
    <xf numFmtId="0" fontId="0" fillId="11" borderId="0" xfId="0" applyFont="1" applyFill="1" applyAlignment="1">
      <alignment horizontal="right"/>
    </xf>
    <xf numFmtId="0" fontId="0" fillId="0" borderId="0" xfId="0" applyFill="1" applyAlignment="1">
      <alignment horizontal="right"/>
    </xf>
    <xf numFmtId="0" fontId="0" fillId="0" borderId="0" xfId="0" applyFont="1" applyFill="1" applyAlignment="1">
      <alignment horizontal="right"/>
    </xf>
    <xf numFmtId="0" fontId="51" fillId="0" borderId="4" xfId="0" applyFont="1" applyBorder="1" applyAlignment="1">
      <alignment horizontal="center" vertical="center"/>
    </xf>
    <xf numFmtId="43" fontId="0" fillId="0" borderId="0" xfId="3" applyFont="1" applyBorder="1" applyAlignment="1">
      <alignment horizontal="center" vertical="center"/>
    </xf>
    <xf numFmtId="43" fontId="0" fillId="0" borderId="1" xfId="3" applyFont="1" applyBorder="1" applyAlignment="1">
      <alignment horizontal="center" vertical="center"/>
    </xf>
    <xf numFmtId="43" fontId="0" fillId="0" borderId="0" xfId="3" applyFont="1" applyAlignment="1">
      <alignment horizontal="center" vertical="center"/>
    </xf>
    <xf numFmtId="43" fontId="49" fillId="0" borderId="1" xfId="3" applyFont="1" applyBorder="1" applyAlignment="1">
      <alignment horizontal="center" vertical="center"/>
    </xf>
    <xf numFmtId="43" fontId="0" fillId="0" borderId="4" xfId="3" applyFont="1" applyBorder="1" applyAlignment="1">
      <alignment horizontal="center" vertical="center"/>
    </xf>
    <xf numFmtId="43" fontId="0" fillId="0" borderId="3" xfId="3" applyFont="1" applyBorder="1" applyAlignment="1">
      <alignment horizontal="center" vertical="center"/>
    </xf>
    <xf numFmtId="0" fontId="0" fillId="2" borderId="3" xfId="0" applyFill="1" applyBorder="1" applyAlignment="1">
      <alignment vertical="center"/>
    </xf>
    <xf numFmtId="164" fontId="45" fillId="0" borderId="0" xfId="0" applyNumberFormat="1" applyFont="1" applyFill="1" applyAlignment="1">
      <alignment horizontal="center"/>
    </xf>
    <xf numFmtId="0" fontId="0" fillId="0" borderId="0" xfId="0" applyAlignment="1">
      <alignment horizontal="center" vertical="center"/>
    </xf>
    <xf numFmtId="43" fontId="25" fillId="10" borderId="0" xfId="3" applyFont="1" applyFill="1" applyAlignment="1">
      <alignment horizontal="center"/>
    </xf>
    <xf numFmtId="0" fontId="25" fillId="4" borderId="0" xfId="0" applyFont="1" applyFill="1"/>
    <xf numFmtId="0" fontId="25" fillId="4" borderId="1" xfId="0" applyFont="1" applyFill="1" applyBorder="1"/>
    <xf numFmtId="0" fontId="25" fillId="2" borderId="4" xfId="0" applyFont="1" applyFill="1" applyBorder="1"/>
    <xf numFmtId="2" fontId="25" fillId="9" borderId="0" xfId="0" applyNumberFormat="1" applyFont="1" applyFill="1"/>
    <xf numFmtId="0" fontId="25" fillId="9" borderId="0" xfId="0" applyFont="1" applyFill="1"/>
    <xf numFmtId="2" fontId="25" fillId="9" borderId="1" xfId="0" applyNumberFormat="1" applyFont="1" applyFill="1" applyBorder="1"/>
    <xf numFmtId="10" fontId="0" fillId="0" borderId="1" xfId="2" applyNumberFormat="1" applyFont="1" applyBorder="1" applyAlignment="1">
      <alignment vertical="center"/>
    </xf>
    <xf numFmtId="10" fontId="47" fillId="2" borderId="0" xfId="2" applyNumberFormat="1" applyFont="1" applyFill="1" applyAlignment="1">
      <alignment horizontal="center"/>
    </xf>
    <xf numFmtId="10" fontId="47" fillId="11" borderId="0" xfId="2" applyNumberFormat="1" applyFont="1" applyFill="1" applyAlignment="1">
      <alignment horizontal="center"/>
    </xf>
    <xf numFmtId="10" fontId="0" fillId="9" borderId="0" xfId="2" applyNumberFormat="1" applyFont="1" applyFill="1" applyAlignment="1">
      <alignment horizontal="center"/>
    </xf>
    <xf numFmtId="10" fontId="25" fillId="2" borderId="0" xfId="2" applyNumberFormat="1" applyFont="1" applyFill="1" applyAlignment="1">
      <alignment horizontal="center"/>
    </xf>
    <xf numFmtId="10" fontId="25" fillId="3" borderId="0" xfId="2" applyNumberFormat="1" applyFont="1" applyFill="1" applyAlignment="1">
      <alignment horizontal="center"/>
    </xf>
    <xf numFmtId="10" fontId="25" fillId="5" borderId="0" xfId="2" applyNumberFormat="1" applyFont="1" applyFill="1" applyAlignment="1">
      <alignment horizontal="center"/>
    </xf>
    <xf numFmtId="10" fontId="40" fillId="0" borderId="0" xfId="2" applyNumberFormat="1" applyFont="1" applyFill="1" applyAlignment="1">
      <alignment horizontal="center"/>
    </xf>
    <xf numFmtId="2" fontId="24" fillId="9" borderId="0" xfId="0" applyNumberFormat="1" applyFont="1" applyFill="1"/>
    <xf numFmtId="10" fontId="0" fillId="0" borderId="0" xfId="0" applyNumberFormat="1" applyAlignment="1">
      <alignment vertical="center"/>
    </xf>
    <xf numFmtId="10" fontId="36" fillId="0" borderId="0" xfId="0" applyNumberFormat="1" applyFont="1" applyAlignment="1">
      <alignment vertical="center"/>
    </xf>
    <xf numFmtId="10" fontId="49" fillId="0" borderId="1" xfId="0" applyNumberFormat="1" applyFont="1" applyBorder="1" applyAlignment="1">
      <alignment vertical="center"/>
    </xf>
    <xf numFmtId="10" fontId="0" fillId="0" borderId="4" xfId="0" applyNumberFormat="1" applyBorder="1" applyAlignment="1">
      <alignment vertical="center"/>
    </xf>
    <xf numFmtId="10" fontId="0" fillId="0" borderId="3" xfId="0" applyNumberFormat="1" applyBorder="1" applyAlignment="1">
      <alignment vertical="center"/>
    </xf>
    <xf numFmtId="2" fontId="23" fillId="9" borderId="0" xfId="0" applyNumberFormat="1" applyFont="1" applyFill="1"/>
    <xf numFmtId="2" fontId="23" fillId="9" borderId="1" xfId="0" applyNumberFormat="1" applyFont="1" applyFill="1" applyBorder="1"/>
    <xf numFmtId="2" fontId="36" fillId="6" borderId="0" xfId="0" applyNumberFormat="1" applyFont="1" applyFill="1" applyAlignment="1">
      <alignment horizontal="center" vertical="center"/>
    </xf>
    <xf numFmtId="2" fontId="0" fillId="2" borderId="0" xfId="6" applyNumberFormat="1" applyFont="1" applyFill="1" applyAlignment="1">
      <alignment horizontal="center"/>
    </xf>
    <xf numFmtId="2" fontId="0" fillId="0" borderId="0" xfId="6" applyNumberFormat="1" applyFont="1" applyFill="1" applyAlignment="1">
      <alignment horizontal="center"/>
    </xf>
    <xf numFmtId="2" fontId="0" fillId="12" borderId="0" xfId="6" applyNumberFormat="1" applyFont="1" applyFill="1" applyAlignment="1">
      <alignment horizontal="center"/>
    </xf>
    <xf numFmtId="2" fontId="36" fillId="0" borderId="0" xfId="0" applyNumberFormat="1" applyFont="1" applyAlignment="1">
      <alignment horizontal="center"/>
    </xf>
    <xf numFmtId="10" fontId="0" fillId="12" borderId="0" xfId="2" applyNumberFormat="1" applyFont="1" applyFill="1" applyAlignment="1">
      <alignment horizontal="center"/>
    </xf>
    <xf numFmtId="2" fontId="0" fillId="12" borderId="0" xfId="0" applyNumberFormat="1" applyFill="1" applyAlignment="1">
      <alignment horizontal="center"/>
    </xf>
    <xf numFmtId="164" fontId="24" fillId="0" borderId="0" xfId="0" applyNumberFormat="1" applyFont="1" applyFill="1" applyAlignment="1">
      <alignment horizontal="center"/>
    </xf>
    <xf numFmtId="2" fontId="32" fillId="9" borderId="0" xfId="2" applyNumberFormat="1" applyFont="1" applyFill="1" applyAlignment="1">
      <alignment horizontal="center"/>
    </xf>
    <xf numFmtId="0" fontId="22" fillId="5" borderId="0" xfId="4" applyFont="1" applyFill="1"/>
    <xf numFmtId="0" fontId="35" fillId="0" borderId="0" xfId="0" applyFont="1" applyAlignment="1">
      <alignment horizontal="center" vertical="center"/>
    </xf>
    <xf numFmtId="2" fontId="22" fillId="9" borderId="0" xfId="0" applyNumberFormat="1" applyFont="1" applyFill="1"/>
    <xf numFmtId="0" fontId="0" fillId="0" borderId="3" xfId="0" applyFill="1" applyBorder="1" applyAlignment="1">
      <alignment horizontal="center"/>
    </xf>
    <xf numFmtId="10" fontId="0" fillId="0" borderId="3" xfId="0" applyNumberFormat="1" applyFill="1" applyBorder="1" applyAlignment="1">
      <alignment vertical="center"/>
    </xf>
    <xf numFmtId="10" fontId="0" fillId="0" borderId="0" xfId="0" applyNumberFormat="1" applyFill="1" applyBorder="1" applyAlignment="1">
      <alignment vertical="center"/>
    </xf>
    <xf numFmtId="0" fontId="0" fillId="0" borderId="1" xfId="0" applyBorder="1" applyAlignment="1">
      <alignment horizontal="left" vertical="center"/>
    </xf>
    <xf numFmtId="0" fontId="0" fillId="0" borderId="0" xfId="0" applyAlignment="1">
      <alignment horizontal="left" vertical="center"/>
    </xf>
    <xf numFmtId="0" fontId="49" fillId="0" borderId="1" xfId="0" applyFont="1" applyBorder="1" applyAlignment="1">
      <alignment horizontal="left" vertical="center"/>
    </xf>
    <xf numFmtId="0" fontId="0" fillId="0" borderId="4" xfId="0" applyBorder="1" applyAlignment="1">
      <alignment horizontal="left" vertical="center"/>
    </xf>
    <xf numFmtId="10" fontId="0" fillId="0" borderId="0" xfId="2" applyNumberFormat="1" applyFont="1" applyAlignment="1">
      <alignment horizontal="left" vertical="center"/>
    </xf>
    <xf numFmtId="10" fontId="0" fillId="0" borderId="3" xfId="2" applyNumberFormat="1" applyFont="1" applyBorder="1" applyAlignment="1">
      <alignment horizontal="left" vertical="center"/>
    </xf>
    <xf numFmtId="2" fontId="32" fillId="0" borderId="0" xfId="2" applyNumberFormat="1" applyFont="1" applyFill="1" applyAlignment="1">
      <alignment horizontal="center"/>
    </xf>
    <xf numFmtId="2" fontId="21" fillId="0" borderId="0" xfId="2" applyNumberFormat="1" applyFont="1" applyFill="1" applyAlignment="1">
      <alignment horizontal="center"/>
    </xf>
    <xf numFmtId="0" fontId="48" fillId="0" borderId="1" xfId="0" applyFont="1" applyBorder="1" applyAlignment="1">
      <alignment horizontal="center" vertical="center"/>
    </xf>
    <xf numFmtId="0" fontId="0" fillId="0" borderId="1" xfId="0" applyFill="1" applyBorder="1" applyAlignment="1">
      <alignment horizontal="center"/>
    </xf>
    <xf numFmtId="10" fontId="0" fillId="0" borderId="1" xfId="0" applyNumberFormat="1" applyFill="1" applyBorder="1" applyAlignment="1">
      <alignment vertical="center"/>
    </xf>
    <xf numFmtId="10" fontId="0" fillId="0" borderId="1" xfId="2" applyNumberFormat="1" applyFont="1" applyBorder="1" applyAlignment="1">
      <alignment horizontal="left" vertical="center"/>
    </xf>
    <xf numFmtId="2" fontId="20" fillId="9" borderId="0" xfId="0" applyNumberFormat="1" applyFont="1" applyFill="1"/>
    <xf numFmtId="0" fontId="19" fillId="2" borderId="0" xfId="0" applyFont="1" applyFill="1"/>
    <xf numFmtId="0" fontId="0" fillId="3" borderId="0" xfId="4" applyFont="1" applyFill="1"/>
    <xf numFmtId="0" fontId="0" fillId="3" borderId="0" xfId="0" applyFont="1" applyFill="1" applyAlignment="1">
      <alignment horizontal="center"/>
    </xf>
    <xf numFmtId="164" fontId="0" fillId="3" borderId="0" xfId="0" applyNumberFormat="1" applyFill="1" applyAlignment="1">
      <alignment horizontal="center"/>
    </xf>
    <xf numFmtId="10" fontId="0" fillId="3" borderId="0" xfId="0" applyNumberFormat="1" applyFont="1" applyFill="1" applyAlignment="1">
      <alignment horizontal="center"/>
    </xf>
    <xf numFmtId="2" fontId="20" fillId="9" borderId="1" xfId="0" applyNumberFormat="1" applyFont="1" applyFill="1" applyBorder="1"/>
    <xf numFmtId="2" fontId="32" fillId="0" borderId="1" xfId="3" applyNumberFormat="1" applyFont="1" applyFill="1" applyBorder="1" applyAlignment="1">
      <alignment horizontal="center"/>
    </xf>
    <xf numFmtId="0" fontId="18" fillId="2" borderId="0" xfId="0" applyFont="1" applyFill="1"/>
    <xf numFmtId="0" fontId="0" fillId="3" borderId="1" xfId="0" applyFill="1" applyBorder="1" applyAlignment="1">
      <alignment vertical="center"/>
    </xf>
    <xf numFmtId="0" fontId="0" fillId="0" borderId="0" xfId="0" applyAlignment="1">
      <alignment horizontal="center" vertical="center"/>
    </xf>
    <xf numFmtId="0" fontId="38" fillId="0" borderId="3" xfId="0" applyFont="1" applyBorder="1" applyAlignment="1">
      <alignment horizontal="center" vertical="center"/>
    </xf>
    <xf numFmtId="2" fontId="0" fillId="4" borderId="0" xfId="2" applyNumberFormat="1" applyFont="1" applyFill="1" applyAlignment="1">
      <alignment horizontal="center"/>
    </xf>
    <xf numFmtId="0" fontId="17" fillId="4" borderId="0" xfId="0" applyFont="1" applyFill="1"/>
    <xf numFmtId="14" fontId="0" fillId="4" borderId="0" xfId="4" applyNumberFormat="1" applyFont="1" applyFill="1" applyAlignment="1">
      <alignment horizontal="left"/>
    </xf>
    <xf numFmtId="4" fontId="17" fillId="4" borderId="0" xfId="0" applyNumberFormat="1" applyFont="1" applyFill="1"/>
    <xf numFmtId="4" fontId="26" fillId="4" borderId="0" xfId="0" applyNumberFormat="1" applyFont="1" applyFill="1" applyAlignment="1">
      <alignment horizontal="center"/>
    </xf>
    <xf numFmtId="10" fontId="0" fillId="4" borderId="0" xfId="0" applyNumberFormat="1" applyFill="1" applyAlignment="1">
      <alignment horizontal="center"/>
    </xf>
    <xf numFmtId="0" fontId="47" fillId="4" borderId="0" xfId="0" applyFont="1" applyFill="1" applyAlignment="1">
      <alignment horizontal="center"/>
    </xf>
    <xf numFmtId="10" fontId="47" fillId="4" borderId="0" xfId="2" applyNumberFormat="1" applyFont="1" applyFill="1" applyAlignment="1">
      <alignment horizontal="center"/>
    </xf>
    <xf numFmtId="0" fontId="0" fillId="4" borderId="3" xfId="0" applyFont="1" applyFill="1" applyBorder="1"/>
    <xf numFmtId="0" fontId="0" fillId="4" borderId="3" xfId="0" applyFill="1" applyBorder="1" applyAlignment="1">
      <alignment vertical="center"/>
    </xf>
    <xf numFmtId="2" fontId="17" fillId="9" borderId="0" xfId="0" applyNumberFormat="1" applyFont="1" applyFill="1"/>
    <xf numFmtId="2" fontId="18" fillId="9" borderId="1" xfId="0" applyNumberFormat="1" applyFont="1" applyFill="1" applyBorder="1"/>
    <xf numFmtId="2" fontId="17" fillId="9" borderId="1" xfId="0" applyNumberFormat="1" applyFont="1" applyFill="1" applyBorder="1"/>
    <xf numFmtId="2" fontId="30" fillId="0" borderId="0" xfId="0" applyNumberFormat="1" applyFont="1" applyFill="1" applyAlignment="1">
      <alignment horizontal="center"/>
    </xf>
    <xf numFmtId="2" fontId="16" fillId="9" borderId="0" xfId="0" applyNumberFormat="1" applyFont="1" applyFill="1"/>
    <xf numFmtId="2" fontId="16" fillId="9" borderId="0" xfId="2" applyNumberFormat="1" applyFont="1" applyFill="1" applyAlignment="1">
      <alignment horizontal="center"/>
    </xf>
    <xf numFmtId="0" fontId="15" fillId="2" borderId="0" xfId="0" applyFont="1" applyFill="1"/>
    <xf numFmtId="2" fontId="16" fillId="0" borderId="0" xfId="2" applyNumberFormat="1" applyFont="1" applyFill="1" applyAlignment="1">
      <alignment horizontal="center"/>
    </xf>
    <xf numFmtId="0" fontId="14" fillId="2" borderId="0" xfId="0" applyFont="1" applyFill="1"/>
    <xf numFmtId="0" fontId="40" fillId="2" borderId="0" xfId="4" applyFont="1" applyFill="1"/>
    <xf numFmtId="0" fontId="0" fillId="2" borderId="4" xfId="0" applyFont="1" applyFill="1" applyBorder="1"/>
    <xf numFmtId="0" fontId="0" fillId="0" borderId="0" xfId="0" applyAlignment="1">
      <alignment horizontal="center" vertical="center"/>
    </xf>
    <xf numFmtId="2" fontId="13" fillId="9" borderId="0" xfId="0" applyNumberFormat="1" applyFont="1" applyFill="1"/>
    <xf numFmtId="0" fontId="0" fillId="0" borderId="0" xfId="0" applyAlignment="1">
      <alignment horizontal="center" vertical="center"/>
    </xf>
    <xf numFmtId="2" fontId="13" fillId="9" borderId="1" xfId="0" applyNumberFormat="1" applyFont="1" applyFill="1" applyBorder="1"/>
    <xf numFmtId="2" fontId="12" fillId="9" borderId="0" xfId="0" applyNumberFormat="1" applyFont="1" applyFill="1"/>
    <xf numFmtId="169" fontId="0" fillId="0" borderId="0" xfId="1" applyNumberFormat="1" applyFont="1" applyAlignment="1">
      <alignment vertical="center"/>
    </xf>
    <xf numFmtId="0" fontId="40" fillId="0" borderId="0" xfId="0" applyFont="1" applyFill="1" applyAlignment="1">
      <alignment horizontal="center"/>
    </xf>
    <xf numFmtId="2" fontId="0" fillId="0" borderId="0" xfId="0" applyNumberFormat="1" applyFill="1" applyBorder="1" applyAlignment="1">
      <alignment horizontal="center"/>
    </xf>
    <xf numFmtId="0" fontId="11" fillId="2" borderId="0" xfId="0" applyFont="1" applyFill="1"/>
    <xf numFmtId="0" fontId="0" fillId="2" borderId="0" xfId="0" quotePrefix="1" applyFill="1" applyAlignment="1">
      <alignment horizontal="center"/>
    </xf>
    <xf numFmtId="4" fontId="11" fillId="2" borderId="0" xfId="0" applyNumberFormat="1" applyFont="1" applyFill="1"/>
    <xf numFmtId="10" fontId="35" fillId="0" borderId="0" xfId="1" applyNumberFormat="1" applyFont="1" applyAlignment="1">
      <alignment vertical="center"/>
    </xf>
    <xf numFmtId="10" fontId="35" fillId="0" borderId="1" xfId="1" applyNumberFormat="1" applyFont="1" applyBorder="1" applyAlignment="1">
      <alignment vertical="center"/>
    </xf>
    <xf numFmtId="10" fontId="35" fillId="0" borderId="0" xfId="0" applyNumberFormat="1" applyFont="1" applyAlignment="1">
      <alignment vertical="center"/>
    </xf>
    <xf numFmtId="10" fontId="36" fillId="11" borderId="0" xfId="0" applyNumberFormat="1" applyFont="1" applyFill="1" applyAlignment="1">
      <alignment vertical="center"/>
    </xf>
    <xf numFmtId="0" fontId="0" fillId="0" borderId="0" xfId="0" quotePrefix="1" applyFill="1" applyAlignment="1">
      <alignment horizontal="center"/>
    </xf>
    <xf numFmtId="2" fontId="22" fillId="2" borderId="4" xfId="0" applyNumberFormat="1" applyFont="1" applyFill="1" applyBorder="1"/>
    <xf numFmtId="2" fontId="13" fillId="9" borderId="4" xfId="0" applyNumberFormat="1" applyFont="1" applyFill="1" applyBorder="1"/>
    <xf numFmtId="2" fontId="10" fillId="9" borderId="0" xfId="0" applyNumberFormat="1" applyFont="1" applyFill="1"/>
    <xf numFmtId="2" fontId="16" fillId="9" borderId="1" xfId="0" applyNumberFormat="1" applyFont="1" applyFill="1" applyBorder="1"/>
    <xf numFmtId="165" fontId="0" fillId="0" borderId="0" xfId="1" applyNumberFormat="1" applyFont="1" applyAlignment="1">
      <alignment vertical="center"/>
    </xf>
    <xf numFmtId="0" fontId="0" fillId="2" borderId="0" xfId="0" applyFont="1" applyFill="1" applyAlignment="1">
      <alignment vertical="center"/>
    </xf>
    <xf numFmtId="0" fontId="9" fillId="4" borderId="0" xfId="0" applyFont="1" applyFill="1"/>
    <xf numFmtId="2" fontId="10" fillId="9" borderId="1" xfId="0" applyNumberFormat="1" applyFont="1" applyFill="1" applyBorder="1"/>
    <xf numFmtId="2" fontId="8" fillId="9" borderId="3" xfId="0" applyNumberFormat="1" applyFont="1" applyFill="1" applyBorder="1"/>
    <xf numFmtId="2" fontId="8" fillId="9" borderId="0" xfId="0" applyNumberFormat="1" applyFont="1" applyFill="1"/>
    <xf numFmtId="170" fontId="0" fillId="0" borderId="0" xfId="2" applyNumberFormat="1" applyFont="1" applyFill="1" applyAlignment="1">
      <alignment horizontal="center"/>
    </xf>
    <xf numFmtId="0" fontId="41" fillId="11" borderId="0" xfId="0" applyFont="1" applyFill="1" applyAlignment="1">
      <alignment vertical="center" wrapText="1"/>
    </xf>
    <xf numFmtId="0" fontId="41" fillId="11" borderId="0" xfId="0" applyFont="1" applyFill="1" applyAlignment="1">
      <alignment horizontal="center" vertical="center" wrapText="1"/>
    </xf>
    <xf numFmtId="2" fontId="41" fillId="11" borderId="0" xfId="0" applyNumberFormat="1" applyFont="1" applyFill="1" applyAlignment="1">
      <alignment horizontal="center" vertical="center" wrapText="1"/>
    </xf>
    <xf numFmtId="14" fontId="41" fillId="11" borderId="0" xfId="0" applyNumberFormat="1" applyFont="1" applyFill="1" applyAlignment="1">
      <alignment horizontal="center" vertical="center" wrapText="1"/>
    </xf>
    <xf numFmtId="2" fontId="41" fillId="11" borderId="0" xfId="0" applyNumberFormat="1" applyFont="1" applyFill="1" applyAlignment="1">
      <alignment vertical="center" wrapText="1"/>
    </xf>
    <xf numFmtId="0" fontId="0" fillId="0" borderId="0" xfId="0" applyAlignment="1">
      <alignment vertical="center" wrapText="1"/>
    </xf>
    <xf numFmtId="0" fontId="0" fillId="7" borderId="0" xfId="0" applyFill="1" applyAlignment="1">
      <alignment vertical="center"/>
    </xf>
    <xf numFmtId="0" fontId="0" fillId="3" borderId="0" xfId="0" applyFill="1" applyBorder="1" applyAlignment="1">
      <alignment vertical="center"/>
    </xf>
    <xf numFmtId="0" fontId="7" fillId="2" borderId="0" xfId="0" applyFont="1" applyFill="1"/>
    <xf numFmtId="0" fontId="0" fillId="7" borderId="0" xfId="0" applyFill="1"/>
    <xf numFmtId="0" fontId="0" fillId="7" borderId="1" xfId="0" applyFill="1" applyBorder="1" applyAlignment="1">
      <alignment vertical="center"/>
    </xf>
    <xf numFmtId="0" fontId="0" fillId="0" borderId="0" xfId="0" applyAlignment="1">
      <alignment horizontal="center" vertical="center"/>
    </xf>
    <xf numFmtId="0" fontId="0" fillId="10" borderId="0" xfId="0" applyFill="1" applyAlignment="1">
      <alignment vertical="center"/>
    </xf>
    <xf numFmtId="0" fontId="0" fillId="10" borderId="1" xfId="0" applyFill="1" applyBorder="1" applyAlignment="1">
      <alignment vertical="center"/>
    </xf>
    <xf numFmtId="2" fontId="6" fillId="9" borderId="0" xfId="2" applyNumberFormat="1" applyFont="1" applyFill="1" applyAlignment="1">
      <alignment horizontal="center"/>
    </xf>
    <xf numFmtId="2" fontId="6" fillId="9" borderId="0" xfId="0" applyNumberFormat="1" applyFont="1" applyFill="1"/>
    <xf numFmtId="2" fontId="6" fillId="9" borderId="1" xfId="0" applyNumberFormat="1" applyFont="1" applyFill="1" applyBorder="1"/>
    <xf numFmtId="0" fontId="0" fillId="10" borderId="0" xfId="0" applyFill="1" applyBorder="1" applyAlignment="1">
      <alignment vertical="center"/>
    </xf>
    <xf numFmtId="0" fontId="0" fillId="2" borderId="1" xfId="0" applyFont="1" applyFill="1" applyBorder="1" applyAlignment="1">
      <alignment vertical="center"/>
    </xf>
    <xf numFmtId="0" fontId="0" fillId="0" borderId="0" xfId="0" applyAlignment="1">
      <alignment horizontal="center" vertical="center"/>
    </xf>
    <xf numFmtId="0" fontId="5" fillId="2" borderId="0" xfId="0" applyFont="1" applyFill="1"/>
    <xf numFmtId="0" fontId="5" fillId="4" borderId="0" xfId="0" applyFont="1" applyFill="1"/>
    <xf numFmtId="0" fontId="0" fillId="0" borderId="0" xfId="0" applyAlignment="1">
      <alignment horizontal="center" vertical="center"/>
    </xf>
    <xf numFmtId="2" fontId="4" fillId="9" borderId="0" xfId="0" applyNumberFormat="1" applyFont="1" applyFill="1"/>
    <xf numFmtId="10" fontId="4" fillId="9" borderId="0" xfId="2" applyNumberFormat="1" applyFont="1" applyFill="1" applyAlignment="1">
      <alignment horizontal="center"/>
    </xf>
    <xf numFmtId="10" fontId="4" fillId="13" borderId="0" xfId="2" applyNumberFormat="1" applyFont="1" applyFill="1" applyAlignment="1">
      <alignment horizontal="center"/>
    </xf>
    <xf numFmtId="2" fontId="4" fillId="13" borderId="0" xfId="2" applyNumberFormat="1" applyFont="1" applyFill="1" applyAlignment="1">
      <alignment horizontal="center"/>
    </xf>
    <xf numFmtId="2" fontId="4" fillId="9" borderId="0" xfId="2" applyNumberFormat="1" applyFont="1" applyFill="1" applyAlignment="1">
      <alignment horizontal="center"/>
    </xf>
    <xf numFmtId="164" fontId="4" fillId="13" borderId="0" xfId="0" applyNumberFormat="1" applyFont="1" applyFill="1" applyAlignment="1">
      <alignment horizontal="center"/>
    </xf>
    <xf numFmtId="2" fontId="4" fillId="9" borderId="0" xfId="3" applyNumberFormat="1" applyFont="1" applyFill="1" applyAlignment="1">
      <alignment horizontal="center"/>
    </xf>
    <xf numFmtId="164" fontId="4" fillId="9" borderId="0" xfId="0" applyNumberFormat="1" applyFont="1" applyFill="1" applyAlignment="1">
      <alignment horizontal="center"/>
    </xf>
    <xf numFmtId="166" fontId="4" fillId="13" borderId="0" xfId="3" applyNumberFormat="1" applyFont="1" applyFill="1" applyAlignment="1">
      <alignment horizontal="center"/>
    </xf>
    <xf numFmtId="2" fontId="0" fillId="9" borderId="0" xfId="0" applyNumberFormat="1" applyFill="1" applyAlignment="1">
      <alignment horizontal="center"/>
    </xf>
    <xf numFmtId="2" fontId="3" fillId="9" borderId="0" xfId="0" applyNumberFormat="1" applyFont="1" applyFill="1"/>
    <xf numFmtId="0" fontId="3" fillId="9" borderId="0" xfId="0" applyFont="1" applyFill="1"/>
    <xf numFmtId="165" fontId="0" fillId="0" borderId="0" xfId="0" applyNumberFormat="1" applyFont="1" applyAlignment="1">
      <alignment horizontal="center"/>
    </xf>
    <xf numFmtId="0" fontId="2" fillId="2" borderId="0" xfId="0" applyFont="1" applyFill="1"/>
    <xf numFmtId="0" fontId="0" fillId="17" borderId="1" xfId="0" applyFill="1" applyBorder="1" applyAlignment="1">
      <alignment vertical="center"/>
    </xf>
    <xf numFmtId="0" fontId="2" fillId="4" borderId="0" xfId="0" applyFont="1" applyFill="1"/>
    <xf numFmtId="2" fontId="1" fillId="9" borderId="0" xfId="0" applyNumberFormat="1" applyFont="1" applyFill="1"/>
    <xf numFmtId="0" fontId="1" fillId="9" borderId="0" xfId="0" applyFont="1" applyFill="1"/>
    <xf numFmtId="0" fontId="37" fillId="0" borderId="0" xfId="0" applyFont="1" applyAlignment="1">
      <alignment horizontal="center" vertical="center"/>
    </xf>
    <xf numFmtId="0" fontId="0" fillId="0" borderId="0" xfId="0" applyAlignment="1">
      <alignment horizontal="center" vertical="center"/>
    </xf>
    <xf numFmtId="0" fontId="36" fillId="0" borderId="0" xfId="0" applyFont="1" applyAlignment="1">
      <alignment horizontal="center" vertical="center"/>
    </xf>
    <xf numFmtId="0" fontId="36" fillId="0" borderId="1" xfId="0" applyFont="1" applyBorder="1" applyAlignment="1">
      <alignment horizontal="center" vertical="center"/>
    </xf>
    <xf numFmtId="43" fontId="36" fillId="0" borderId="0" xfId="3" applyFont="1" applyBorder="1" applyAlignment="1">
      <alignment horizontal="center" vertical="center"/>
    </xf>
    <xf numFmtId="43" fontId="36" fillId="0" borderId="1" xfId="3" applyFont="1" applyBorder="1" applyAlignment="1">
      <alignment horizontal="center" vertical="center"/>
    </xf>
    <xf numFmtId="0" fontId="36" fillId="0" borderId="0" xfId="0" applyFont="1" applyBorder="1" applyAlignment="1">
      <alignment horizontal="center" vertical="center"/>
    </xf>
    <xf numFmtId="10" fontId="36" fillId="0" borderId="0" xfId="0" applyNumberFormat="1" applyFont="1" applyBorder="1" applyAlignment="1">
      <alignment horizontal="center" vertical="center"/>
    </xf>
    <xf numFmtId="10" fontId="36" fillId="0" borderId="1" xfId="0" applyNumberFormat="1" applyFont="1" applyBorder="1" applyAlignment="1">
      <alignment horizontal="center" vertical="center"/>
    </xf>
    <xf numFmtId="0" fontId="36" fillId="0" borderId="0" xfId="0" applyFont="1" applyAlignment="1">
      <alignment horizontal="left" vertical="center"/>
    </xf>
    <xf numFmtId="0" fontId="36" fillId="0" borderId="1" xfId="0" applyFont="1" applyBorder="1" applyAlignment="1">
      <alignment horizontal="left" vertical="center"/>
    </xf>
    <xf numFmtId="165" fontId="36" fillId="0" borderId="0" xfId="0" applyNumberFormat="1" applyFont="1" applyBorder="1" applyAlignment="1">
      <alignment horizontal="center" vertical="center"/>
    </xf>
    <xf numFmtId="165" fontId="36" fillId="0" borderId="1" xfId="0" applyNumberFormat="1" applyFont="1" applyBorder="1" applyAlignment="1">
      <alignment horizontal="center" vertical="center"/>
    </xf>
  </cellXfs>
  <cellStyles count="9">
    <cellStyle name="40% - Accent2" xfId="4" builtinId="35"/>
    <cellStyle name="40% - Accent2 2" xfId="7"/>
    <cellStyle name="Comma" xfId="3" builtinId="3"/>
    <cellStyle name="Comma 2" xfId="6"/>
    <cellStyle name="Currency" xfId="1" builtinId="4"/>
    <cellStyle name="Currency 2" xfId="5"/>
    <cellStyle name="Hyperlink" xfId="8" builtinId="8"/>
    <cellStyle name="Normal" xfId="0" builtinId="0"/>
    <cellStyle name="Percent" xfId="2" builtinId="5"/>
  </cellStyles>
  <dxfs count="288">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rgb="FFC00000"/>
      </font>
    </dxf>
    <dxf>
      <font>
        <color theme="1"/>
      </font>
    </dxf>
    <dxf>
      <font>
        <color theme="9" tint="-0.499984740745262"/>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rgb="FFC00000"/>
      </font>
    </dxf>
    <dxf>
      <font>
        <color theme="1"/>
      </font>
    </dxf>
    <dxf>
      <font>
        <color theme="9" tint="-0.499984740745262"/>
      </font>
    </dxf>
    <dxf>
      <font>
        <color theme="9" tint="-0.499984740745262"/>
      </font>
    </dxf>
    <dxf>
      <font>
        <color rgb="FFC00000"/>
      </font>
    </dxf>
    <dxf>
      <font>
        <color theme="1"/>
      </font>
    </dxf>
    <dxf>
      <font>
        <color theme="9" tint="-0.499984740745262"/>
      </font>
    </dxf>
    <dxf>
      <font>
        <color rgb="FFC00000"/>
      </font>
    </dxf>
    <dxf>
      <font>
        <color theme="1"/>
      </font>
    </dxf>
    <dxf>
      <font>
        <color rgb="FFC00000"/>
      </font>
    </dxf>
    <dxf>
      <font>
        <color theme="1"/>
      </font>
    </dxf>
    <dxf>
      <font>
        <color theme="9" tint="-0.499984740745262"/>
      </font>
    </dxf>
    <dxf>
      <font>
        <color theme="9" tint="-0.499984740745262"/>
      </font>
    </dxf>
    <dxf>
      <font>
        <color rgb="FFC00000"/>
      </font>
    </dxf>
    <dxf>
      <font>
        <color theme="1"/>
      </font>
    </dxf>
    <dxf>
      <font>
        <color theme="9" tint="-0.499984740745262"/>
      </font>
    </dxf>
    <dxf>
      <font>
        <color rgb="FFC00000"/>
      </font>
    </dxf>
    <dxf>
      <font>
        <color theme="1"/>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s>
  <tableStyles count="0" defaultTableStyle="TableStyleMedium2" defaultPivotStyle="PivotStyleLight16"/>
  <colors>
    <mruColors>
      <color rgb="FFD4F2FC"/>
      <color rgb="FFFDE6D3"/>
      <color rgb="FFCCCCFF"/>
      <color rgb="FFF5D8F8"/>
      <color rgb="FF856AE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t="e">
        <v>#N/A</v>
        <stp/>
        <stp>BDP|14961114632968004436</stp>
        <tr r="C35" s="4"/>
      </tp>
      <tp t="e">
        <v>#N/A</v>
        <stp/>
        <stp>BDP|10262520061638895132</stp>
        <tr r="I7" s="4"/>
      </tp>
      <tp t="e">
        <v>#N/A</v>
        <stp/>
        <stp>BDP|12134297494341899294</stp>
        <tr r="Y7" s="23"/>
      </tp>
      <tp t="e">
        <v>#N/A</v>
        <stp/>
        <stp>BDP|10023381377726016806</stp>
        <tr r="I4" s="4"/>
      </tp>
      <tp t="e">
        <v>#N/A</v>
        <stp/>
        <stp>BDP|14560468550169911649</stp>
        <tr r="I27" s="4"/>
      </tp>
      <tp t="e">
        <v>#N/A</v>
        <stp/>
        <stp>BDP|13947519691835141080</stp>
        <tr r="S7" s="23"/>
      </tp>
      <tp t="e">
        <v>#N/A</v>
        <stp/>
        <stp>BDP|16116934142481516069</stp>
        <tr r="AJ11" s="23"/>
      </tp>
      <tp t="e">
        <v>#N/A</v>
        <stp/>
        <stp>BDP|15693475503428961387</stp>
        <tr r="C4" s="4"/>
      </tp>
      <tp t="e">
        <v>#N/A</v>
        <stp/>
        <stp>BDP|14184535627869706003</stp>
        <tr r="Y2" s="23"/>
      </tp>
    </main>
    <main first="bofaddin.rtdserver">
      <tp t="e">
        <v>#N/A</v>
        <stp/>
        <stp>BDP|15010593503983366858</stp>
        <tr r="AL3" s="23"/>
      </tp>
      <tp t="e">
        <v>#N/A</v>
        <stp/>
        <stp>BDP|10574987038737145677</stp>
        <tr r="X23" s="23"/>
      </tp>
      <tp t="e">
        <v>#N/A</v>
        <stp/>
        <stp>BDP|15294539785383761061</stp>
        <tr r="S3" s="23"/>
      </tp>
      <tp t="e">
        <v>#N/A</v>
        <stp/>
        <stp>BDP|11570349481175435418</stp>
        <tr r="X20" s="23"/>
      </tp>
      <tp t="e">
        <v>#N/A</v>
        <stp/>
        <stp>BDP|17417020704949044558</stp>
        <tr r="AL15" s="23"/>
      </tp>
    </main>
    <main first="bofaddin.rtdserver">
      <tp t="e">
        <v>#N/A</v>
        <stp/>
        <stp>BDP|17122124394927839074</stp>
        <tr r="I35" s="4"/>
      </tp>
      <tp t="e">
        <v>#N/A</v>
        <stp/>
        <stp>BDP|10684849418118026923</stp>
        <tr r="M4" s="23"/>
      </tp>
      <tp t="e">
        <v>#N/A</v>
        <stp/>
        <stp>BDP|17569677018169590133</stp>
        <tr r="C5" s="4"/>
      </tp>
      <tp t="s">
        <v>#N/A N/A</v>
        <stp/>
        <stp>BDP|11928053159824565824</stp>
        <tr r="S18" s="23"/>
      </tp>
      <tp t="e">
        <v>#N/A</v>
        <stp/>
        <stp>BDP|17632265285593335604</stp>
        <tr r="S19" s="23"/>
      </tp>
      <tp t="e">
        <v>#N/A</v>
        <stp/>
        <stp>BDP|16112788416441751802</stp>
        <tr r="AK10" s="23"/>
      </tp>
      <tp t="e">
        <v>#N/A</v>
        <stp/>
        <stp>BDP|11316539219225429971</stp>
        <tr r="M22" s="4"/>
      </tp>
      <tp t="e">
        <v>#N/A</v>
        <stp/>
        <stp>BDP|12957460360479002051</stp>
        <tr r="X29" s="23"/>
      </tp>
      <tp t="e">
        <v>#N/A</v>
        <stp/>
        <stp>BDP|13644928927078680971</stp>
        <tr r="I16" s="4"/>
      </tp>
      <tp t="e">
        <v>#N/A</v>
        <stp/>
        <stp>BDP|14134313481293135542</stp>
        <tr r="Y6" s="23"/>
      </tp>
      <tp t="e">
        <v>#N/A</v>
        <stp/>
        <stp>BDP|14031903453057655616</stp>
        <tr r="C28" s="4"/>
      </tp>
      <tp t="e">
        <v>#N/A</v>
        <stp/>
        <stp>BDP|12325771976928070353</stp>
        <tr r="AM4" s="23"/>
      </tp>
    </main>
    <main first="bofaddin.rtdserver">
      <tp t="e">
        <v>#N/A</v>
        <stp/>
        <stp>BDP|10928719803449194027</stp>
        <tr r="AJ5" s="23"/>
      </tp>
      <tp t="e">
        <v>#N/A</v>
        <stp/>
        <stp>BDP|11181787977958489729</stp>
        <tr r="C3" s="4"/>
      </tp>
      <tp t="e">
        <v>#N/A</v>
        <stp/>
        <stp>BDP|13898246287300798742</stp>
        <tr r="M3" s="4"/>
      </tp>
      <tp t="e">
        <v>#N/A</v>
        <stp/>
        <stp>BDP|16911336546699028677</stp>
        <tr r="AM12" s="23"/>
      </tp>
      <tp t="e">
        <v>#N/A</v>
        <stp/>
        <stp>BDP|15287103825549460193</stp>
        <tr r="B21" s="23"/>
      </tp>
      <tp t="e">
        <v>#N/A</v>
        <stp/>
        <stp>BDP|15928966263206430229</stp>
        <tr r="M3" s="23"/>
      </tp>
      <tp t="e">
        <v>#N/A</v>
        <stp/>
        <stp>BDP|12050475269026611820</stp>
        <tr r="AK13" s="23"/>
      </tp>
      <tp t="e">
        <v>#N/A</v>
        <stp/>
        <stp>BDP|11256173765939914144</stp>
        <tr r="B14" s="23"/>
      </tp>
      <tp t="e">
        <v>#N/A</v>
        <stp/>
        <stp>BDP|17696966774325959211</stp>
        <tr r="X4" s="23"/>
      </tp>
      <tp t="e">
        <v>#N/A</v>
        <stp/>
        <stp>BDP|16426863604891032191</stp>
        <tr r="C30" s="4"/>
      </tp>
      <tp t="e">
        <v>#N/A</v>
        <stp/>
        <stp>BDP|11146723062338185621</stp>
        <tr r="S16" s="23"/>
      </tp>
      <tp t="e">
        <v>#N/A</v>
        <stp/>
        <stp>BDP|15873308514939029153</stp>
        <tr r="AL14" s="23"/>
      </tp>
      <tp t="e">
        <v>#N/A</v>
        <stp/>
        <stp>BDP|17186305615073883972</stp>
        <tr r="J16" s="23"/>
      </tp>
      <tp t="e">
        <v>#N/A</v>
        <stp/>
        <stp>BDP|10234886125292118723</stp>
        <tr r="C8" s="4"/>
      </tp>
      <tp t="e">
        <v>#N/A</v>
        <stp/>
        <stp>BDP|13740782299712484034</stp>
        <tr r="S13" s="23"/>
      </tp>
      <tp t="e">
        <v>#N/A</v>
        <stp/>
        <stp>BDP|13235865040045491507</stp>
        <tr r="B17" s="23"/>
      </tp>
      <tp t="e">
        <v>#N/A</v>
        <stp/>
        <stp>BDP|10196863120844493101</stp>
        <tr r="AJ18" s="23"/>
      </tp>
      <tp t="e">
        <v>#N/A</v>
        <stp/>
        <stp>BDP|18247426544570739708</stp>
        <tr r="AL4" s="23"/>
      </tp>
      <tp t="e">
        <v>#N/A</v>
        <stp/>
        <stp>BDP|16781857257465097101</stp>
        <tr r="M6" s="23"/>
      </tp>
      <tp t="e">
        <v>#N/A</v>
        <stp/>
        <stp>BDP|15224213502460012841</stp>
        <tr r="C32" s="4"/>
      </tp>
      <tp t="e">
        <v>#N/A</v>
        <stp/>
        <stp>BDP|13341041747468365079</stp>
        <tr r="I15" s="4"/>
      </tp>
      <tp t="e">
        <v>#N/A</v>
        <stp/>
        <stp>BDP|15036397347806548801</stp>
        <tr r="X11" s="23"/>
      </tp>
      <tp t="e">
        <v>#N/A</v>
        <stp/>
        <stp>BDP|11725737269705717951</stp>
        <tr r="AL11" s="23"/>
      </tp>
    </main>
    <main first="bofaddin.rtdserver">
      <tp t="e">
        <v>#N/A</v>
        <stp/>
        <stp>BDP|13693943563594827533</stp>
        <tr r="B20" s="23"/>
      </tp>
      <tp t="e">
        <v>#N/A</v>
        <stp/>
        <stp>BDP|15903597288054317118</stp>
        <tr r="C21" s="4"/>
      </tp>
      <tp t="e">
        <v>#N/A</v>
        <stp/>
        <stp>BDP|10670964890118361526</stp>
        <tr r="C22" s="4"/>
      </tp>
      <tp t="e">
        <v>#N/A</v>
        <stp/>
        <stp>BDP|18036346576324226523</stp>
        <tr r="B2" s="23"/>
      </tp>
      <tp t="e">
        <v>#N/A</v>
        <stp/>
        <stp>BDP|18416579714343074206</stp>
        <tr r="I34" s="4"/>
      </tp>
      <tp t="e">
        <v>#N/A</v>
        <stp/>
        <stp>BDP|17082992825917412916</stp>
        <tr r="X14" s="23"/>
      </tp>
      <tp t="e">
        <v>#N/A</v>
        <stp/>
        <stp>BDP|15642656151966931251</stp>
        <tr r="I13" s="4"/>
      </tp>
      <tp t="e">
        <v>#N/A</v>
        <stp/>
        <stp>BDP|16493688265034794009</stp>
        <tr r="C26" s="4"/>
      </tp>
      <tp t="e">
        <v>#N/A</v>
        <stp/>
        <stp>BDP|12254839202759748140</stp>
        <tr r="AL3" s="23"/>
      </tp>
      <tp t="e">
        <v>#N/A</v>
        <stp/>
        <stp>BDP|14652868731688575576</stp>
        <tr r="B16" s="23"/>
      </tp>
      <tp t="e">
        <v>#N/A</v>
        <stp/>
        <stp>BDP|12333951617660707847</stp>
        <tr r="C7" s="4"/>
      </tp>
      <tp t="e">
        <v>#N/A</v>
        <stp/>
        <stp>BDP|14675241791769825503</stp>
        <tr r="I10" s="4"/>
      </tp>
      <tp t="e">
        <v>#N/A</v>
        <stp/>
        <stp>BDP|13585155503219419890</stp>
        <tr r="AJ14" s="23"/>
      </tp>
      <tp t="e">
        <v>#N/A</v>
        <stp/>
        <stp>BDP|16944786411641123202</stp>
        <tr r="C16" s="4"/>
      </tp>
      <tp t="e">
        <v>#N/A</v>
        <stp/>
        <stp>BDP|12059162096938090135</stp>
        <tr r="I17" s="4"/>
      </tp>
      <tp t="e">
        <v>#N/A</v>
        <stp/>
        <stp>BDP|17943083472810838396</stp>
        <tr r="I20" s="4"/>
      </tp>
      <tp t="e">
        <v>#N/A</v>
        <stp/>
        <stp>BDP|11705422002334101225</stp>
        <tr r="J23" s="23"/>
      </tp>
      <tp t="e">
        <v>#N/A</v>
        <stp/>
        <stp>BDP|10429291574616803075</stp>
        <tr r="M9" s="4"/>
      </tp>
      <tp t="e">
        <v>#N/A</v>
        <stp/>
        <stp>BDP|15679033501370088584</stp>
        <tr r="AM10" s="23"/>
      </tp>
      <tp t="e">
        <v>#N/A</v>
        <stp/>
        <stp>BDP|16809310746926640774</stp>
        <tr r="B7" s="23"/>
      </tp>
      <tp t="e">
        <v>#N/A</v>
        <stp/>
        <stp>BDP|14659274051481976285</stp>
        <tr r="I24" s="4"/>
      </tp>
      <tp t="e">
        <v>#N/A</v>
        <stp/>
        <stp>BDP|17146268792454850896</stp>
        <tr r="M11" s="4"/>
      </tp>
      <tp t="e">
        <v>#N/A</v>
        <stp/>
        <stp>BDP|14482763524825428462</stp>
        <tr r="X5" s="23"/>
      </tp>
    </main>
    <main first="bofaddin.rtdserver">
      <tp t="e">
        <v>#N/A</v>
        <stp/>
        <stp>BDP|14164952166299327397</stp>
        <tr r="B23" s="23"/>
      </tp>
      <tp t="e">
        <v>#N/A</v>
        <stp/>
        <stp>BDP|14152591019902839324</stp>
        <tr r="I14" s="4"/>
      </tp>
      <tp t="e">
        <v>#N/A</v>
        <stp/>
        <stp>BDP|10755429149808847999</stp>
        <tr r="S12" s="23"/>
      </tp>
      <tp t="e">
        <v>#N/A</v>
        <stp/>
        <stp>BDP|12666793100581077522</stp>
        <tr r="AK14" s="23"/>
      </tp>
      <tp t="e">
        <v>#N/A</v>
        <stp/>
        <stp>BDP|12068027225474124586</stp>
        <tr r="AL10" s="23"/>
      </tp>
      <tp t="e">
        <v>#N/A</v>
        <stp/>
        <stp>BDP|12586341660083209536</stp>
        <tr r="X10" s="23"/>
      </tp>
      <tp t="e">
        <v>#N/A</v>
        <stp/>
        <stp>BDP|13526828353188422737</stp>
        <tr r="X19" s="23"/>
      </tp>
      <tp t="e">
        <v>#N/A</v>
        <stp/>
        <stp>BDP|17303031768357326792</stp>
        <tr r="J17" s="23"/>
      </tp>
      <tp t="e">
        <v>#N/A</v>
        <stp/>
        <stp>BDP|16427387557605906473</stp>
        <tr r="AK16" s="23"/>
      </tp>
      <tp t="e">
        <v>#N/A</v>
        <stp/>
        <stp>BDP|11095217234565680467</stp>
        <tr r="M15" s="4"/>
      </tp>
      <tp t="e">
        <v>#N/A</v>
        <stp/>
        <stp>BDP|14130078267505734610</stp>
        <tr r="X7" s="23"/>
      </tp>
      <tp t="e">
        <v>#N/A</v>
        <stp/>
        <stp>BDP|17002171288941054954</stp>
        <tr r="AK12" s="23"/>
      </tp>
      <tp t="e">
        <v>#N/A</v>
        <stp/>
        <stp>BDP|10971048132656186342</stp>
        <tr r="M5" s="23"/>
      </tp>
      <tp t="e">
        <v>#N/A</v>
        <stp/>
        <stp>BDP|11858761408433278398</stp>
        <tr r="AK7" s="23"/>
      </tp>
      <tp t="e">
        <v>#N/A</v>
        <stp/>
        <stp>BDP|17156090249207906256</stp>
        <tr r="I26" s="4"/>
      </tp>
      <tp t="e">
        <v>#N/A</v>
        <stp/>
        <stp>BDP|15496460766295180465</stp>
        <tr r="C14" s="4"/>
      </tp>
      <tp t="e">
        <v>#N/A</v>
        <stp/>
        <stp>BDP|16028825183275095566</stp>
        <tr r="AK2" s="23"/>
      </tp>
      <tp t="e">
        <v>#N/A</v>
        <stp/>
        <stp>BDP|14460888612989500345</stp>
        <tr r="AM3" s="23"/>
      </tp>
      <tp t="e">
        <v>#N/A</v>
        <stp/>
        <stp>BDP|12403851424746830931</stp>
        <tr r="I6" s="4"/>
      </tp>
      <tp t="e">
        <v>#N/A</v>
        <stp/>
        <stp>BDP|10475689608923097260</stp>
        <tr r="S22" s="23"/>
      </tp>
    </main>
    <main first="bofaddin.rtdserver">
      <tp t="e">
        <v>#N/A</v>
        <stp/>
        <stp>BDP|11038007062703358082</stp>
        <tr r="AM11" s="23"/>
      </tp>
      <tp t="e">
        <v>#N/A</v>
        <stp/>
        <stp>BDP|13039794824055571772</stp>
        <tr r="I8" s="4"/>
      </tp>
      <tp t="e">
        <v>#N/A</v>
        <stp/>
        <stp>BDP|13541416802201964203</stp>
        <tr r="I31" s="4"/>
      </tp>
      <tp t="e">
        <v>#N/A</v>
        <stp/>
        <stp>BDP|12929365060125773693</stp>
        <tr r="I22" s="4"/>
      </tp>
      <tp t="e">
        <v>#N/A</v>
        <stp/>
        <stp>BDP|14571436704760714469</stp>
        <tr r="I33" s="4"/>
      </tp>
      <tp t="e">
        <v>#N/A</v>
        <stp/>
        <stp>BDP|13538606854720069467</stp>
        <tr r="M7" s="4"/>
      </tp>
      <tp t="e">
        <v>#N/A</v>
        <stp/>
        <stp>BDP|15720283106273765084</stp>
        <tr r="M14" s="4"/>
      </tp>
      <tp t="e">
        <v>#N/A</v>
        <stp/>
        <stp>BDP|17857046966936676214</stp>
        <tr r="C18" s="4"/>
      </tp>
      <tp t="e">
        <v>#N/A</v>
        <stp/>
        <stp>BDP|15369573210045765122</stp>
        <tr r="I3" s="4"/>
      </tp>
      <tp t="e">
        <v>#N/A</v>
        <stp/>
        <stp>BDP|15087651850946790523</stp>
        <tr r="I18" s="4"/>
      </tp>
      <tp t="e">
        <v>#N/A</v>
        <stp/>
        <stp>BDP|12215212083759292408</stp>
        <tr r="AL15" s="23"/>
      </tp>
      <tp t="e">
        <v>#N/A</v>
        <stp/>
        <stp>BDP|15803697554256555565</stp>
        <tr r="B3" s="23"/>
      </tp>
    </main>
    <main first="bofaddin.rtdserver">
      <tp t="e">
        <v>#N/A</v>
        <stp/>
        <stp>BDP|3932833410537706170</stp>
        <tr r="I9" s="4"/>
      </tp>
      <tp t="e">
        <v>#N/A</v>
        <stp/>
        <stp>BDP|9303561570080173767</stp>
        <tr r="AL5" s="23"/>
      </tp>
      <tp t="e">
        <v>#N/A</v>
        <stp/>
        <stp>BDP|9234325000185230332</stp>
        <tr r="C24" s="4"/>
      </tp>
      <tp t="e">
        <v>#N/A</v>
        <stp/>
        <stp>BDP|1228991366414778729</stp>
        <tr r="C6" s="4"/>
      </tp>
      <tp t="e">
        <v>#N/A</v>
        <stp/>
        <stp>BDP|9064014884388944428</stp>
        <tr r="C17" s="4"/>
      </tp>
      <tp t="e">
        <v>#N/A</v>
        <stp/>
        <stp>BDP|1577213379038935144</stp>
        <tr r="X3" s="23"/>
      </tp>
      <tp t="e">
        <v>#N/A</v>
        <stp/>
        <stp>BDP|5824340431331816940</stp>
        <tr r="S10" s="23"/>
      </tp>
      <tp t="e">
        <v>#N/A</v>
        <stp/>
        <stp>BDP|4308716993144270323</stp>
        <tr r="B15" s="23"/>
      </tp>
      <tp t="e">
        <v>#N/A</v>
        <stp/>
        <stp>BDP|4042570187295102104</stp>
        <tr r="J22" s="23"/>
      </tp>
      <tp t="e">
        <v>#N/A</v>
        <stp/>
        <stp>BDP|6013605140930681928</stp>
        <tr r="AM5" s="23"/>
      </tp>
      <tp t="e">
        <v>#N/A</v>
        <stp/>
        <stp>BDP|5893553125419419575</stp>
        <tr r="C23" s="4"/>
      </tp>
      <tp t="e">
        <v>#N/A</v>
        <stp/>
        <stp>BDP|9829705635995703635</stp>
        <tr r="C27" s="4"/>
      </tp>
      <tp t="e">
        <v>#N/A</v>
        <stp/>
        <stp>BDP|1930133090791511668</stp>
        <tr r="AJ12" s="23"/>
      </tp>
      <tp t="e">
        <v>#N/A</v>
        <stp/>
        <stp>BDP|3600755198957791423</stp>
        <tr r="C12" s="4"/>
      </tp>
      <tp t="e">
        <v>#N/A</v>
        <stp/>
        <stp>BDP|9881075535250410430</stp>
        <tr r="C11" s="4"/>
      </tp>
      <tp t="e">
        <v>#N/A</v>
        <stp/>
        <stp>BDP|3028153464983471972</stp>
        <tr r="C9" s="4"/>
      </tp>
      <tp t="e">
        <v>#N/A</v>
        <stp/>
        <stp>BDP|9372264810113700726</stp>
        <tr r="Y3" s="23"/>
      </tp>
      <tp t="e">
        <v>#N/A</v>
        <stp/>
        <stp>BDP|3283988564837872513</stp>
        <tr r="C25" s="4"/>
      </tp>
      <tp t="e">
        <v>#N/A</v>
        <stp/>
        <stp>BDP|2158009914089622475</stp>
        <tr r="AK15" s="23"/>
      </tp>
      <tp t="e">
        <v>#N/A</v>
        <stp/>
        <stp>BDP|9080047601032528542</stp>
        <tr r="M23" s="4"/>
      </tp>
      <tp t="e">
        <v>#N/A</v>
        <stp/>
        <stp>BDP|2458335876571332899</stp>
        <tr r="AK3" s="23"/>
      </tp>
      <tp t="e">
        <v>#N/A</v>
        <stp/>
        <stp>BDP|8495165717813040460</stp>
        <tr r="AJ20" s="23"/>
      </tp>
      <tp t="e">
        <v>#N/A</v>
        <stp/>
        <stp>BDP|7467107440899088448</stp>
        <tr r="C10" s="4"/>
      </tp>
      <tp t="e">
        <v>#N/A</v>
        <stp/>
        <stp>BDP|1226152690706411050</stp>
        <tr r="AL11" s="23"/>
      </tp>
      <tp t="e">
        <v>#N/A</v>
        <stp/>
        <stp>BDP|3061041611838364246</stp>
        <tr r="AL13" s="23"/>
      </tp>
      <tp t="e">
        <v>#N/A</v>
        <stp/>
        <stp>BDP|2130889054024945360</stp>
        <tr r="I21" s="4"/>
      </tp>
      <tp t="e">
        <v>#N/A</v>
        <stp/>
        <stp>BDP|2927293155024131960</stp>
        <tr r="M7" s="23"/>
      </tp>
      <tp t="e">
        <v>#N/A</v>
        <stp/>
        <stp>BDP|6636651712571234859</stp>
        <tr r="AJ21" s="23"/>
      </tp>
      <tp t="e">
        <v>#N/A</v>
        <stp/>
        <stp>BDP|1877883736965240731</stp>
        <tr r="AL13" s="23"/>
      </tp>
      <tp t="e">
        <v>#N/A</v>
        <stp/>
        <stp>BDP|8020080828813032172</stp>
        <tr r="B13" s="23"/>
      </tp>
      <tp t="e">
        <v>#N/A</v>
        <stp/>
        <stp>BDP|9383281948241306645</stp>
        <tr r="M25" s="4"/>
      </tp>
      <tp t="e">
        <v>#N/A</v>
        <stp/>
        <stp>BDP|9048425549166734641</stp>
        <tr r="AL29" s="23"/>
      </tp>
      <tp t="e">
        <v>#N/A</v>
        <stp/>
        <stp>BDP|5584100136147758995</stp>
        <tr r="AL12" s="23"/>
      </tp>
      <tp t="e">
        <v>#N/A</v>
        <stp/>
        <stp>BDP|6665899614890097665</stp>
        <tr r="B22" s="23"/>
      </tp>
      <tp t="e">
        <v>#N/A</v>
        <stp/>
        <stp>BDP|5311935425282697517</stp>
        <tr r="S21" s="23"/>
      </tp>
      <tp t="e">
        <v>#N/A</v>
        <stp/>
        <stp>BDP|6560099609608238754</stp>
        <tr r="M6" s="4"/>
      </tp>
      <tp t="e">
        <v>#N/A</v>
        <stp/>
        <stp>BDP|1143418862238242263</stp>
        <tr r="AM15" s="23"/>
      </tp>
      <tp t="e">
        <v>#N/A</v>
        <stp/>
        <stp>BDP|7536027870481078816</stp>
        <tr r="M8" s="4"/>
      </tp>
    </main>
    <main first="bofaddin.rtdserver">
      <tp t="e">
        <v>#N/A</v>
        <stp/>
        <stp>BDP|6306886325096520009</stp>
        <tr r="I25" s="4"/>
      </tp>
      <tp t="e">
        <v>#N/A</v>
        <stp/>
        <stp>BDP|6488914245957400695</stp>
        <tr r="C29" s="4"/>
      </tp>
      <tp t="e">
        <v>#N/A</v>
        <stp/>
        <stp>BDP|6403771474819378541</stp>
        <tr r="I12" s="4"/>
      </tp>
      <tp t="e">
        <v>#N/A</v>
        <stp/>
        <stp>BDP|3564682182794626391</stp>
        <tr r="M27" s="4"/>
      </tp>
      <tp t="e">
        <v>#N/A</v>
        <stp/>
        <stp>BDP|9049066006157770463</stp>
        <tr r="J18" s="23"/>
      </tp>
      <tp t="e">
        <v>#N/A</v>
        <stp/>
        <stp>BDP|5644558592914624709</stp>
        <tr r="X12" s="23"/>
      </tp>
      <tp t="e">
        <v>#N/A</v>
        <stp/>
        <stp>BDP|8924190189463030916</stp>
        <tr r="B19" s="23"/>
      </tp>
      <tp t="e">
        <v>#N/A</v>
        <stp/>
        <stp>BDP|6987467320142537953</stp>
        <tr r="M26" s="4"/>
      </tp>
      <tp t="e">
        <v>#N/A</v>
        <stp/>
        <stp>BDP|9624404748343915185</stp>
        <tr r="C20" s="4"/>
      </tp>
      <tp t="e">
        <v>#N/A</v>
        <stp/>
        <stp>BDP|9695481288766413814</stp>
        <tr r="M20" s="4"/>
      </tp>
      <tp t="e">
        <v>#N/A</v>
        <stp/>
        <stp>BDP|7547998673293959166</stp>
        <tr r="AL29" s="23"/>
      </tp>
      <tp t="e">
        <v>#N/A</v>
        <stp/>
        <stp>BDP|8668820735211210931</stp>
        <tr r="I23" s="4"/>
      </tp>
      <tp t="e">
        <v>#N/A</v>
        <stp/>
        <stp>BDP|8275357227362794010</stp>
        <tr r="AM14" s="23"/>
      </tp>
      <tp t="e">
        <v>#N/A</v>
        <stp/>
        <stp>BDP|7803320853398961244</stp>
        <tr r="AK6" s="23"/>
      </tp>
      <tp t="e">
        <v>#N/A</v>
        <stp/>
        <stp>BDP|9245962970709551544</stp>
        <tr r="S20" s="23"/>
      </tp>
      <tp t="e">
        <v>#N/A</v>
        <stp/>
        <stp>BDP|3611145711446265175</stp>
        <tr r="B18" s="23"/>
      </tp>
      <tp t="e">
        <v>#N/A</v>
        <stp/>
        <stp>BDP|3205587303860434284</stp>
        <tr r="AJ17" s="23"/>
      </tp>
      <tp t="e">
        <v>#N/A</v>
        <stp/>
        <stp>BDP|2144931281470514730</stp>
        <tr r="M12" s="4"/>
      </tp>
      <tp t="e">
        <v>#N/A</v>
        <stp/>
        <stp>BDP|7401556321087267283</stp>
        <tr r="X13" s="23"/>
      </tp>
      <tp t="e">
        <v>#N/A</v>
        <stp/>
        <stp>BDP|7914615560347757555</stp>
        <tr r="M29" s="4"/>
      </tp>
      <tp t="e">
        <v>#N/A</v>
        <stp/>
        <stp>BDP|3667777724136878562</stp>
        <tr r="AL7" s="23"/>
      </tp>
      <tp t="e">
        <v>#N/A</v>
        <stp/>
        <stp>BDP|8904797648666563842</stp>
        <tr r="S15" s="23"/>
      </tp>
      <tp t="e">
        <v>#N/A</v>
        <stp/>
        <stp>BDP|7662380925481720222</stp>
        <tr r="AM7" s="23"/>
      </tp>
      <tp t="e">
        <v>#N/A</v>
        <stp/>
        <stp>BDP|6620705429636761078</stp>
        <tr r="I29" s="4"/>
      </tp>
      <tp t="e">
        <v>#N/A</v>
        <stp/>
        <stp>BDP|3289654604481788180</stp>
        <tr r="AL5" s="23"/>
      </tp>
      <tp t="e">
        <v>#N/A</v>
        <stp/>
        <stp>BDP|3276010522175082112</stp>
        <tr r="I19" s="4"/>
        <tr r="I36" s="4"/>
      </tp>
      <tp t="e">
        <v>#N/A</v>
        <stp/>
        <stp>BDP|7126419820140662469</stp>
        <tr r="AJ16" s="23"/>
      </tp>
      <tp t="e">
        <v>#N/A</v>
        <stp/>
        <stp>BDP|6844616879312380045</stp>
        <tr r="AL10" s="23"/>
      </tp>
      <tp t="e">
        <v>#N/A</v>
        <stp/>
        <stp>BDP|8518343883545063350</stp>
        <tr r="B4" s="23"/>
      </tp>
      <tp t="e">
        <v>#N/A</v>
        <stp/>
        <stp>BDP|6954157234251017332</stp>
        <tr r="I28" s="4"/>
      </tp>
      <tp t="e">
        <v>#N/A</v>
        <stp/>
        <stp>BDP|6727755913036133081</stp>
        <tr r="M18" s="4"/>
      </tp>
      <tp t="e">
        <v>#N/A</v>
        <stp/>
        <stp>BDP|4368510047916882548</stp>
        <tr r="Y5" s="23"/>
      </tp>
      <tp t="e">
        <v>#N/A</v>
        <stp/>
        <stp>BDP|6806320595328100211</stp>
        <tr r="M5" s="4"/>
      </tp>
      <tp t="e">
        <v>#N/A</v>
        <stp/>
        <stp>BDP|2549252440040329204</stp>
        <tr r="AK4" s="23"/>
      </tp>
      <tp t="e">
        <v>#N/A</v>
        <stp/>
        <stp>BDP|2692999117825898965</stp>
        <tr r="B11" s="23"/>
      </tp>
      <tp t="e">
        <v>#N/A</v>
        <stp/>
        <stp>BDP|7444215956964993308</stp>
        <tr r="S14" s="23"/>
      </tp>
      <tp t="e">
        <v>#N/A</v>
        <stp/>
        <stp>BDP|5846298235793568096</stp>
        <tr r="M10" s="4"/>
      </tp>
      <tp t="e">
        <v>#N/A</v>
        <stp/>
        <stp>BDP|4534637956665870503</stp>
        <tr r="M17" s="4"/>
      </tp>
      <tp t="e">
        <v>#N/A</v>
        <stp/>
        <stp>BDP|3371787870987631342</stp>
        <tr r="AL4" s="23"/>
      </tp>
      <tp t="e">
        <v>#N/A</v>
        <stp/>
        <stp>BDP|1785369388995077803</stp>
        <tr r="AM29" s="23"/>
      </tp>
      <tp t="e">
        <v>#N/A</v>
        <stp/>
        <stp>BDP|4007522067772294294</stp>
        <tr r="AL7" s="23"/>
      </tp>
      <tp t="e">
        <v>#N/A</v>
        <stp/>
        <stp>BDP|9831814725894893012</stp>
        <tr r="AK11" s="23"/>
      </tp>
      <tp t="e">
        <v>#N/A</v>
        <stp/>
        <stp>BDP|4897117645397105677</stp>
        <tr r="AJ19" s="23"/>
      </tp>
      <tp t="e">
        <v>#N/A</v>
        <stp/>
        <stp>BDP|8817410318015988830</stp>
        <tr r="X22" s="23"/>
      </tp>
      <tp t="e">
        <v>#N/A</v>
        <stp/>
        <stp>BDP|9959926338366463585</stp>
        <tr r="B5" s="23"/>
      </tp>
      <tp t="e">
        <v>#N/A</v>
        <stp/>
        <stp>BDP|3843183538205407419</stp>
        <tr r="S11" s="23"/>
      </tp>
      <tp t="e">
        <v>#N/A</v>
        <stp/>
        <stp>BDP|1222747366758152838</stp>
        <tr r="AJ3" s="23"/>
      </tp>
      <tp t="e">
        <v>#N/A</v>
        <stp/>
        <stp>BDP|4740640074090397568</stp>
        <tr r="AK5" s="23"/>
      </tp>
      <tp t="e">
        <v>#N/A</v>
        <stp/>
        <stp>BDP|2177977472355035973</stp>
        <tr r="AJ4" s="23"/>
      </tp>
      <tp t="e">
        <v>#N/A</v>
        <stp/>
        <stp>BDP|3487274233337650572</stp>
        <tr r="X15" s="23"/>
      </tp>
      <tp t="e">
        <v>#N/A</v>
        <stp/>
        <stp>BDP|8073917058216699280</stp>
        <tr r="M13" s="4"/>
      </tp>
      <tp t="e">
        <v>#N/A</v>
        <stp/>
        <stp>BDP|9962127790213316333</stp>
        <tr r="M22" s="23"/>
      </tp>
      <tp t="e">
        <v>#N/A</v>
        <stp/>
        <stp>BDP|5526986605588121518</stp>
        <tr r="AL12" s="23"/>
      </tp>
      <tp t="e">
        <v>#N/A</v>
        <stp/>
        <stp>BDP|7388262448250300073</stp>
        <tr r="C33" s="4"/>
      </tp>
      <tp t="e">
        <v>#N/A</v>
        <stp/>
        <stp>BDP|7588826982683430584</stp>
        <tr r="I11" s="4"/>
      </tp>
      <tp t="e">
        <v>#N/A</v>
        <stp/>
        <stp>BDP|5447197685859603410</stp>
        <tr r="AJ10" s="23"/>
      </tp>
      <tp t="e">
        <v>#N/A</v>
        <stp/>
        <stp>BDP|3668461447197730526</stp>
        <tr r="I32" s="4"/>
      </tp>
      <tp t="e">
        <v>#N/A</v>
        <stp/>
        <stp>BDP|5379688077331662489</stp>
        <tr r="M16" s="4"/>
      </tp>
      <tp t="e">
        <v>#N/A</v>
        <stp/>
        <stp>BDP|6650512216391595278</stp>
        <tr r="B12" s="23"/>
      </tp>
      <tp t="e">
        <v>#N/A</v>
        <stp/>
        <stp>BDP|5721072653245295416</stp>
        <tr r="M21" s="4"/>
      </tp>
      <tp t="e">
        <v>#N/A</v>
        <stp/>
        <stp>BDP|6717152185718194634</stp>
        <tr r="B10" s="23"/>
      </tp>
      <tp t="e">
        <v>#N/A</v>
        <stp/>
        <stp>BDP|1503994489973474197</stp>
        <tr r="M24" s="4"/>
      </tp>
      <tp t="e">
        <v>#N/A</v>
        <stp/>
        <stp>BDP|5979705572994268267</stp>
        <tr r="Y10" s="23"/>
      </tp>
      <tp t="e">
        <v>#N/A</v>
        <stp/>
        <stp>BDP|7053573978067650160</stp>
        <tr r="B29" s="23"/>
      </tp>
      <tp t="e">
        <v>#N/A</v>
        <stp/>
        <stp>BDP|1539366488779668004</stp>
        <tr r="C13" s="4"/>
      </tp>
      <tp t="e">
        <v>#N/A</v>
        <stp/>
        <stp>BDP|3055163264054549311</stp>
        <tr r="C15" s="4"/>
      </tp>
      <tp t="e">
        <v>#N/A</v>
        <stp/>
        <stp>BDP|6332046457463448321</stp>
        <tr r="Y4" s="23"/>
      </tp>
      <tp t="e">
        <v>#N/A</v>
        <stp/>
        <stp>BDP|7360387276313822315</stp>
        <tr r="M28" s="4"/>
      </tp>
    </main>
    <main first="bofaddin.rtdserver">
      <tp t="e">
        <v>#N/A</v>
        <stp/>
        <stp>BDP|22217401951802283</stp>
        <tr r="X16" s="23"/>
      </tp>
    </main>
    <main first="bofaddin.rtdserver">
      <tp t="e">
        <v>#N/A</v>
        <stp/>
        <stp>BDP|736667213722539036</stp>
        <tr r="I30" s="4"/>
      </tp>
    </main>
    <main first="bofaddin.rtdserver">
      <tp t="e">
        <v>#N/A</v>
        <stp/>
        <stp>BDP|269061122321969264</stp>
        <tr r="M19" s="4"/>
        <tr r="M4" s="4"/>
      </tp>
      <tp t="e">
        <v>#N/A</v>
        <stp/>
        <stp>BDP|332983320473165936</stp>
        <tr r="C31" s="4"/>
      </tp>
      <tp t="e">
        <v>#N/A</v>
        <stp/>
        <stp>BDP|273733921110297408</stp>
        <tr r="B6" s="23"/>
      </tp>
    </main>
    <main first="bofaddin.rtdserver">
      <tp t="e">
        <v>#N/A</v>
        <stp/>
        <stp>BDP|844989073848383606</stp>
        <tr r="AM13" s="23"/>
      </tp>
      <tp t="e">
        <v>#N/A</v>
        <stp/>
        <stp>BDP|773540785499871775</stp>
        <tr r="AJ22" s="23"/>
      </tp>
      <tp t="e">
        <v>#N/A</v>
        <stp/>
        <stp>BDP|562448282519727727</stp>
        <tr r="M30" s="4"/>
      </tp>
    </main>
    <main first="bofaddin.rtdserver">
      <tp t="e">
        <v>#N/A</v>
        <stp/>
        <stp>BDP|946836771463215229</stp>
        <tr r="X21" s="23"/>
      </tp>
      <tp t="e">
        <v>#N/A</v>
        <stp/>
        <stp>BDP|204402083980653245</stp>
        <tr r="C34" s="4"/>
      </tp>
      <tp t="e">
        <v>#N/A</v>
        <stp/>
        <stp>BDP|566851002001110067</stp>
        <tr r="S23" s="23"/>
      </tp>
    </main>
    <main first="bofaddin.rtdserver">
      <tp t="e">
        <v>#N/A</v>
        <stp/>
        <stp>BDP|847794488235034202</stp>
        <tr r="X18" s="23"/>
      </tp>
    </main>
    <main first="bofaddin.rtdserver">
      <tp t="e">
        <v>#N/A</v>
        <stp/>
        <stp>BDP|776371565848775618</stp>
        <tr r="AL14" s="23"/>
      </tp>
    </main>
    <main first="bofaddin.rtdserver">
      <tp t="e">
        <v>#N/A</v>
        <stp/>
        <stp>BDP|496673130359802606</stp>
        <tr r="S29" s="23"/>
      </tp>
      <tp t="e">
        <v>#N/A</v>
        <stp/>
        <stp>BDP|979567768960104910</stp>
        <tr r="M2" s="23"/>
      </tp>
    </main>
  </volType>
</volType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volatileDependencies" Target="volatileDependencies.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MP%20Managers%2022-23/Performance%20Track/20230421/Portfolio_202304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1. Current Position"/>
      <sheetName val="2. NAV Record"/>
      <sheetName val="3. FX_Current"/>
      <sheetName val="4. FIEQCMDT_Price"/>
      <sheetName val="4. FIEQCMDT_Quantity"/>
      <sheetName val="5. FX_S_MtM"/>
      <sheetName val="5. FX_S_Notional in EUR"/>
      <sheetName val="5. FX_D_MtM"/>
      <sheetName val="5. FX_D_Notional in EUR"/>
      <sheetName val="6. FIEQCMDT_UBSValue"/>
      <sheetName val="6. Cash_UBSValue"/>
      <sheetName val="7. Transaction Record"/>
      <sheetName val="8. FX_EURFCU"/>
      <sheetName val="8. FX_USDFCU"/>
      <sheetName val="9. Margin"/>
      <sheetName val="10. B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
          <cell r="A1" t="str">
            <v>Currency</v>
          </cell>
          <cell r="B1" t="str">
            <v>Initial Margin</v>
          </cell>
        </row>
        <row r="2">
          <cell r="A2" t="str">
            <v>DKK</v>
          </cell>
          <cell r="B2">
            <v>7.0000000000000007E-2</v>
          </cell>
        </row>
        <row r="3">
          <cell r="A3" t="str">
            <v>EUR</v>
          </cell>
          <cell r="B3">
            <v>7.0000000000000007E-2</v>
          </cell>
        </row>
        <row r="4">
          <cell r="A4" t="str">
            <v>HKD</v>
          </cell>
          <cell r="B4">
            <v>7.0000000000000007E-2</v>
          </cell>
        </row>
        <row r="5">
          <cell r="A5" t="str">
            <v>JPY</v>
          </cell>
          <cell r="B5">
            <v>7.0000000000000007E-2</v>
          </cell>
        </row>
        <row r="6">
          <cell r="A6" t="str">
            <v>SGD</v>
          </cell>
          <cell r="B6">
            <v>7.0000000000000007E-2</v>
          </cell>
        </row>
        <row r="7">
          <cell r="A7" t="str">
            <v>CHF</v>
          </cell>
          <cell r="B7">
            <v>7.0000000000000007E-2</v>
          </cell>
        </row>
        <row r="8">
          <cell r="A8" t="str">
            <v>USD</v>
          </cell>
          <cell r="B8">
            <v>7.0000000000000007E-2</v>
          </cell>
        </row>
        <row r="9">
          <cell r="A9" t="str">
            <v>GBP</v>
          </cell>
          <cell r="B9">
            <v>7.0000000000000007E-2</v>
          </cell>
        </row>
        <row r="10">
          <cell r="A10" t="str">
            <v>AUD</v>
          </cell>
          <cell r="B10">
            <v>0.09</v>
          </cell>
        </row>
        <row r="11">
          <cell r="A11" t="str">
            <v>CAD</v>
          </cell>
          <cell r="B11">
            <v>0.09</v>
          </cell>
        </row>
        <row r="12">
          <cell r="A12" t="str">
            <v>CNH</v>
          </cell>
          <cell r="B12">
            <v>0.09</v>
          </cell>
        </row>
        <row r="13">
          <cell r="A13" t="str">
            <v>CNY</v>
          </cell>
          <cell r="B13">
            <v>0.09</v>
          </cell>
        </row>
        <row r="14">
          <cell r="A14" t="str">
            <v>CZK</v>
          </cell>
          <cell r="B14">
            <v>0.09</v>
          </cell>
        </row>
        <row r="15">
          <cell r="A15" t="str">
            <v>INR</v>
          </cell>
          <cell r="B15">
            <v>0.09</v>
          </cell>
        </row>
        <row r="16">
          <cell r="A16" t="str">
            <v>NZD</v>
          </cell>
          <cell r="B16">
            <v>0.09</v>
          </cell>
        </row>
        <row r="17">
          <cell r="A17" t="str">
            <v>KRW</v>
          </cell>
          <cell r="B17">
            <v>0.09</v>
          </cell>
        </row>
        <row r="18">
          <cell r="A18" t="str">
            <v>PLN</v>
          </cell>
          <cell r="B18">
            <v>0.09</v>
          </cell>
        </row>
        <row r="19">
          <cell r="A19" t="str">
            <v>SEK</v>
          </cell>
          <cell r="B19">
            <v>0.09</v>
          </cell>
        </row>
        <row r="20">
          <cell r="A20" t="str">
            <v>TWD</v>
          </cell>
          <cell r="B20">
            <v>0.09</v>
          </cell>
        </row>
        <row r="21">
          <cell r="A21" t="str">
            <v>ILS</v>
          </cell>
          <cell r="B21">
            <v>0.09</v>
          </cell>
        </row>
        <row r="22">
          <cell r="A22" t="str">
            <v>HUF</v>
          </cell>
          <cell r="B22">
            <v>0.11</v>
          </cell>
        </row>
        <row r="23">
          <cell r="A23" t="str">
            <v>IDR</v>
          </cell>
          <cell r="B23">
            <v>0.11</v>
          </cell>
        </row>
        <row r="24">
          <cell r="A24" t="str">
            <v>NOK</v>
          </cell>
          <cell r="B24">
            <v>0.11</v>
          </cell>
        </row>
        <row r="25">
          <cell r="A25" t="str">
            <v>PHP</v>
          </cell>
          <cell r="B25">
            <v>0.11</v>
          </cell>
        </row>
        <row r="26">
          <cell r="A26" t="str">
            <v>RON</v>
          </cell>
          <cell r="B26">
            <v>0.11</v>
          </cell>
        </row>
        <row r="27">
          <cell r="A27" t="str">
            <v>ZAR</v>
          </cell>
          <cell r="B27">
            <v>0.11</v>
          </cell>
        </row>
        <row r="28">
          <cell r="A28" t="str">
            <v>THB</v>
          </cell>
          <cell r="B28">
            <v>0.11</v>
          </cell>
        </row>
        <row r="29">
          <cell r="A29" t="str">
            <v>CLP</v>
          </cell>
          <cell r="B29">
            <v>0.11</v>
          </cell>
        </row>
        <row r="30">
          <cell r="A30" t="str">
            <v>MXN</v>
          </cell>
          <cell r="B30">
            <v>0.11</v>
          </cell>
        </row>
        <row r="31">
          <cell r="A31" t="str">
            <v>BHD</v>
          </cell>
          <cell r="B31">
            <v>0.25</v>
          </cell>
        </row>
        <row r="32">
          <cell r="A32" t="str">
            <v>BRL</v>
          </cell>
          <cell r="B32">
            <v>0.25</v>
          </cell>
        </row>
        <row r="33">
          <cell r="A33" t="str">
            <v>COP</v>
          </cell>
          <cell r="B33">
            <v>0.25</v>
          </cell>
        </row>
        <row r="34">
          <cell r="A34" t="str">
            <v>HRK</v>
          </cell>
          <cell r="B34">
            <v>0.25</v>
          </cell>
        </row>
        <row r="35">
          <cell r="A35" t="str">
            <v>KES</v>
          </cell>
          <cell r="B35">
            <v>0.25</v>
          </cell>
        </row>
        <row r="36">
          <cell r="A36" t="str">
            <v>KWD</v>
          </cell>
          <cell r="B36">
            <v>0.25</v>
          </cell>
        </row>
        <row r="37">
          <cell r="A37" t="str">
            <v>MAD</v>
          </cell>
          <cell r="B37">
            <v>0.25</v>
          </cell>
        </row>
        <row r="38">
          <cell r="A38" t="str">
            <v>MYR</v>
          </cell>
          <cell r="B38">
            <v>0.25</v>
          </cell>
        </row>
        <row r="39">
          <cell r="A39" t="str">
            <v>OMR</v>
          </cell>
          <cell r="B39">
            <v>0.25</v>
          </cell>
        </row>
        <row r="40">
          <cell r="A40" t="str">
            <v>PEN</v>
          </cell>
          <cell r="B40">
            <v>0.25</v>
          </cell>
        </row>
        <row r="41">
          <cell r="A41" t="str">
            <v>QAR</v>
          </cell>
          <cell r="B41">
            <v>0.25</v>
          </cell>
        </row>
        <row r="42">
          <cell r="A42" t="str">
            <v>SAR</v>
          </cell>
          <cell r="B42">
            <v>0.25</v>
          </cell>
        </row>
        <row r="43">
          <cell r="A43" t="str">
            <v>AED</v>
          </cell>
          <cell r="B43">
            <v>0.25</v>
          </cell>
        </row>
        <row r="44">
          <cell r="A44" t="str">
            <v>ARS</v>
          </cell>
          <cell r="B44">
            <v>0.5</v>
          </cell>
        </row>
        <row r="45">
          <cell r="A45" t="str">
            <v>EGP</v>
          </cell>
          <cell r="B45">
            <v>0.5</v>
          </cell>
        </row>
        <row r="46">
          <cell r="A46" t="str">
            <v>KZT</v>
          </cell>
          <cell r="B46">
            <v>0.5</v>
          </cell>
        </row>
        <row r="47">
          <cell r="A47" t="str">
            <v>ISK</v>
          </cell>
          <cell r="B47">
            <v>0.5</v>
          </cell>
        </row>
        <row r="48">
          <cell r="A48" t="str">
            <v>UAH</v>
          </cell>
          <cell r="B48">
            <v>0.5</v>
          </cell>
        </row>
        <row r="49">
          <cell r="A49" t="str">
            <v>VND</v>
          </cell>
          <cell r="B49">
            <v>0.5</v>
          </cell>
        </row>
        <row r="50">
          <cell r="A50" t="str">
            <v>NGN</v>
          </cell>
          <cell r="B50">
            <v>0.5</v>
          </cell>
        </row>
        <row r="51">
          <cell r="A51" t="str">
            <v>RUB</v>
          </cell>
          <cell r="B51">
            <v>0.5</v>
          </cell>
        </row>
        <row r="52">
          <cell r="A52" t="str">
            <v>TND</v>
          </cell>
          <cell r="B52">
            <v>0.25</v>
          </cell>
        </row>
        <row r="53">
          <cell r="A53" t="str">
            <v>TRY</v>
          </cell>
          <cell r="B53">
            <v>0.5</v>
          </cell>
        </row>
      </sheetData>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opLeftCell="B1" workbookViewId="0">
      <selection activeCell="C20" sqref="C20"/>
    </sheetView>
  </sheetViews>
  <sheetFormatPr defaultRowHeight="15.75"/>
  <cols>
    <col min="1" max="1" width="9" style="151"/>
    <col min="2" max="2" width="27.125" style="178" bestFit="1" customWidth="1"/>
    <col min="3" max="3" width="52.375" bestFit="1" customWidth="1"/>
    <col min="4" max="4" width="52.375" style="151" customWidth="1"/>
    <col min="5" max="5" width="32.375" bestFit="1" customWidth="1"/>
    <col min="8" max="8" width="9" style="151"/>
    <col min="9" max="9" width="10" bestFit="1" customWidth="1"/>
    <col min="10" max="10" width="27.25" bestFit="1" customWidth="1"/>
  </cols>
  <sheetData>
    <row r="1" spans="1:10" s="179" customFormat="1">
      <c r="A1" s="179" t="s">
        <v>271</v>
      </c>
      <c r="B1" s="178" t="s">
        <v>4</v>
      </c>
      <c r="C1" s="179" t="s">
        <v>108</v>
      </c>
      <c r="D1" s="179" t="s">
        <v>263</v>
      </c>
      <c r="E1" s="179" t="s">
        <v>254</v>
      </c>
    </row>
    <row r="2" spans="1:10">
      <c r="A2" s="177">
        <v>1</v>
      </c>
      <c r="B2" s="188" t="s">
        <v>329</v>
      </c>
      <c r="C2" t="s">
        <v>252</v>
      </c>
      <c r="D2" s="151" t="s">
        <v>264</v>
      </c>
      <c r="E2" t="s">
        <v>255</v>
      </c>
      <c r="I2">
        <v>1</v>
      </c>
      <c r="J2" t="s">
        <v>170</v>
      </c>
    </row>
    <row r="3" spans="1:10">
      <c r="A3" s="177">
        <v>2</v>
      </c>
      <c r="B3" s="187" t="s">
        <v>327</v>
      </c>
      <c r="C3" t="s">
        <v>262</v>
      </c>
      <c r="D3" s="151" t="s">
        <v>265</v>
      </c>
      <c r="E3" s="151" t="s">
        <v>128</v>
      </c>
      <c r="I3">
        <v>7</v>
      </c>
    </row>
    <row r="4" spans="1:10">
      <c r="A4" s="177">
        <v>3</v>
      </c>
      <c r="B4" s="187" t="s">
        <v>328</v>
      </c>
      <c r="C4" t="s">
        <v>330</v>
      </c>
      <c r="D4" s="151" t="s">
        <v>264</v>
      </c>
      <c r="E4" t="s">
        <v>257</v>
      </c>
    </row>
    <row r="5" spans="1:10">
      <c r="A5" s="177">
        <v>4</v>
      </c>
      <c r="B5" s="187" t="s">
        <v>331</v>
      </c>
      <c r="C5" t="s">
        <v>253</v>
      </c>
      <c r="D5" s="151" t="s">
        <v>264</v>
      </c>
      <c r="E5" t="s">
        <v>257</v>
      </c>
      <c r="I5">
        <v>2</v>
      </c>
      <c r="J5" t="s">
        <v>171</v>
      </c>
    </row>
    <row r="6" spans="1:10">
      <c r="A6" s="177">
        <v>5</v>
      </c>
      <c r="B6" s="187" t="s">
        <v>332</v>
      </c>
      <c r="C6" t="s">
        <v>256</v>
      </c>
      <c r="D6" s="151" t="s">
        <v>264</v>
      </c>
      <c r="E6" s="151" t="s">
        <v>258</v>
      </c>
      <c r="I6" t="s">
        <v>153</v>
      </c>
    </row>
    <row r="7" spans="1:10">
      <c r="A7" s="177">
        <v>6</v>
      </c>
      <c r="B7" s="187" t="s">
        <v>333</v>
      </c>
      <c r="C7" t="s">
        <v>259</v>
      </c>
      <c r="D7" s="151" t="s">
        <v>265</v>
      </c>
      <c r="E7" t="s">
        <v>128</v>
      </c>
      <c r="I7">
        <v>3</v>
      </c>
    </row>
    <row r="8" spans="1:10">
      <c r="A8" s="177">
        <v>7</v>
      </c>
      <c r="B8" s="187" t="s">
        <v>334</v>
      </c>
      <c r="C8" s="151" t="s">
        <v>260</v>
      </c>
      <c r="D8" s="151" t="s">
        <v>265</v>
      </c>
      <c r="E8" s="151" t="s">
        <v>255</v>
      </c>
      <c r="I8">
        <v>4</v>
      </c>
    </row>
    <row r="9" spans="1:10" s="151" customFormat="1">
      <c r="A9" s="177">
        <v>8</v>
      </c>
      <c r="B9" s="187" t="s">
        <v>335</v>
      </c>
      <c r="C9" s="151" t="s">
        <v>267</v>
      </c>
      <c r="D9" s="151" t="s">
        <v>265</v>
      </c>
      <c r="E9" s="151" t="s">
        <v>128</v>
      </c>
    </row>
    <row r="10" spans="1:10" s="151" customFormat="1">
      <c r="A10" s="177">
        <v>9</v>
      </c>
      <c r="B10" s="187" t="s">
        <v>336</v>
      </c>
      <c r="C10" s="151" t="s">
        <v>268</v>
      </c>
      <c r="D10" s="151" t="s">
        <v>265</v>
      </c>
      <c r="E10" s="151" t="s">
        <v>255</v>
      </c>
    </row>
    <row r="11" spans="1:10">
      <c r="A11" s="177">
        <v>10</v>
      </c>
      <c r="B11" s="187" t="s">
        <v>337</v>
      </c>
      <c r="C11" t="s">
        <v>261</v>
      </c>
      <c r="D11" s="151" t="s">
        <v>265</v>
      </c>
      <c r="E11" t="s">
        <v>128</v>
      </c>
      <c r="I11">
        <v>5</v>
      </c>
    </row>
    <row r="12" spans="1:10">
      <c r="A12" s="177">
        <v>11</v>
      </c>
      <c r="B12" s="187" t="s">
        <v>338</v>
      </c>
      <c r="C12" s="151" t="s">
        <v>261</v>
      </c>
      <c r="D12" s="151" t="s">
        <v>265</v>
      </c>
      <c r="E12" t="s">
        <v>128</v>
      </c>
      <c r="I12">
        <v>6</v>
      </c>
    </row>
    <row r="13" spans="1:10">
      <c r="A13" s="177">
        <v>12</v>
      </c>
      <c r="B13" s="187" t="s">
        <v>339</v>
      </c>
      <c r="C13" t="s">
        <v>117</v>
      </c>
      <c r="D13" s="151" t="s">
        <v>266</v>
      </c>
      <c r="E13" t="s">
        <v>128</v>
      </c>
      <c r="I13">
        <v>8</v>
      </c>
    </row>
    <row r="14" spans="1:10">
      <c r="A14" s="177">
        <v>13</v>
      </c>
      <c r="B14" s="187" t="s">
        <v>340</v>
      </c>
      <c r="C14" t="s">
        <v>109</v>
      </c>
      <c r="D14" s="151" t="s">
        <v>264</v>
      </c>
      <c r="E14" t="s">
        <v>257</v>
      </c>
    </row>
    <row r="15" spans="1:10" s="151" customFormat="1">
      <c r="A15" s="177">
        <v>14</v>
      </c>
      <c r="B15" s="187" t="s">
        <v>341</v>
      </c>
      <c r="C15" s="151" t="s">
        <v>283</v>
      </c>
      <c r="D15" s="151" t="s">
        <v>264</v>
      </c>
      <c r="E15" s="151" t="s">
        <v>257</v>
      </c>
    </row>
    <row r="16" spans="1:10">
      <c r="A16" s="177">
        <v>15</v>
      </c>
      <c r="B16" s="187" t="s">
        <v>342</v>
      </c>
      <c r="C16" t="s">
        <v>118</v>
      </c>
      <c r="D16" s="151" t="s">
        <v>269</v>
      </c>
      <c r="E16" t="s">
        <v>128</v>
      </c>
    </row>
    <row r="17" spans="1:10">
      <c r="A17" s="177">
        <v>16</v>
      </c>
      <c r="B17" s="187" t="s">
        <v>343</v>
      </c>
      <c r="C17" t="s">
        <v>270</v>
      </c>
      <c r="D17" s="151" t="s">
        <v>264</v>
      </c>
      <c r="E17" s="151" t="s">
        <v>257</v>
      </c>
    </row>
    <row r="23" spans="1:10">
      <c r="I23">
        <v>1</v>
      </c>
      <c r="J23" t="s">
        <v>344</v>
      </c>
    </row>
  </sheetData>
  <hyperlinks>
    <hyperlink ref="B2" location="'1.Current Position'!A1" display="1.Current Position"/>
    <hyperlink ref="B5" location="'4. FIEQCMDT_Quantity'!A1" display="4. FIEQCMDT_Quantity"/>
    <hyperlink ref="B6" location="'4. FIEQCMDT_Price'!A1" display="4. FIEQCMDT_Price"/>
    <hyperlink ref="B7" location="'5. FX_S_MtM'!A1" display="5. FX_S_MtM"/>
    <hyperlink ref="B8" location="'5. FX_S_Notional Short in EUR'!A1" display="5. FX_S_Notional Short in EUR"/>
    <hyperlink ref="B9" location="'5. FX_D_MtM'!A1" display="5. FX_D_MtM"/>
    <hyperlink ref="B10" location="'5. FX_D_Notional Short in EUR'!A1" display="5. FX_D_Notional Short in EUR"/>
    <hyperlink ref="B11" location="'6. FIEQCMDT_UBSValue'!A1" display="6. FIEQCMDT_UBSValue"/>
    <hyperlink ref="B12" location="'6. Cash_UBSValue'!A1" display="6. Cash_UBSValue"/>
    <hyperlink ref="B3" location="'2. NAV Record'!A1" display="2. NAV Record"/>
    <hyperlink ref="B13" location="'7. Trasaction Record'!A1" display="7. Trasaction Record"/>
    <hyperlink ref="B4" location="'3. FX_Current'!A1" display="3. FX_Current"/>
    <hyperlink ref="B14" location="'8. FX_EURFCU'!A1" display="8. FX_EURFCU"/>
    <hyperlink ref="B16" location="'9. Margin'!A1" display="9. Margin"/>
    <hyperlink ref="B17" location="'10. BM'!A1" display="10. BM"/>
    <hyperlink ref="B15" location="'8. FX_USDFCU'!A1" display="8. FX_USDFCU"/>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8"/>
  <sheetViews>
    <sheetView workbookViewId="0">
      <pane xSplit="1" ySplit="1" topLeftCell="B26" activePane="bottomRight" state="frozen"/>
      <selection activeCell="L43" sqref="L43"/>
      <selection pane="topRight" activeCell="L43" sqref="L43"/>
      <selection pane="bottomLeft" activeCell="L43" sqref="L43"/>
      <selection pane="bottomRight" activeCell="B54" sqref="B54:B56"/>
    </sheetView>
  </sheetViews>
  <sheetFormatPr defaultRowHeight="15.75"/>
  <cols>
    <col min="1" max="1" width="9.875" style="154" bestFit="1" customWidth="1"/>
    <col min="2" max="2" width="21.75" style="17" bestFit="1" customWidth="1"/>
    <col min="3" max="3" width="20.25" style="17" bestFit="1" customWidth="1"/>
    <col min="4" max="5" width="20.25" style="17" customWidth="1"/>
    <col min="6" max="6" width="20.25" style="17" bestFit="1" customWidth="1"/>
    <col min="7" max="7" width="19.625" style="154" bestFit="1" customWidth="1"/>
    <col min="8" max="9" width="15.625" style="151" bestFit="1" customWidth="1"/>
    <col min="10" max="10" width="14.625" style="151" bestFit="1" customWidth="1"/>
    <col min="11" max="11" width="11" style="151" bestFit="1" customWidth="1"/>
    <col min="12" max="12" width="15.625" style="151" bestFit="1" customWidth="1"/>
    <col min="13" max="13" width="12" style="17" bestFit="1" customWidth="1"/>
    <col min="14" max="14" width="12.5" style="17" bestFit="1" customWidth="1"/>
    <col min="15" max="15" width="12.375" style="17" bestFit="1" customWidth="1"/>
  </cols>
  <sheetData>
    <row r="1" spans="1:15">
      <c r="A1" s="140" t="s">
        <v>10</v>
      </c>
      <c r="B1" s="439" t="s">
        <v>496</v>
      </c>
      <c r="C1" s="383" t="s">
        <v>437</v>
      </c>
      <c r="D1" s="404" t="s">
        <v>467</v>
      </c>
      <c r="E1" s="397" t="s">
        <v>456</v>
      </c>
      <c r="F1" s="380" t="s">
        <v>433</v>
      </c>
      <c r="G1" s="380" t="s">
        <v>432</v>
      </c>
      <c r="H1" s="317" t="s">
        <v>381</v>
      </c>
      <c r="I1" s="317" t="s">
        <v>366</v>
      </c>
      <c r="J1" s="317" t="s">
        <v>367</v>
      </c>
      <c r="K1" s="180" t="s">
        <v>251</v>
      </c>
      <c r="L1" s="180" t="s">
        <v>288</v>
      </c>
      <c r="M1" s="141" t="s">
        <v>230</v>
      </c>
      <c r="N1" s="141" t="s">
        <v>231</v>
      </c>
      <c r="O1" s="141" t="s">
        <v>232</v>
      </c>
    </row>
    <row r="2" spans="1:15">
      <c r="A2" s="8">
        <v>44687</v>
      </c>
      <c r="B2" s="143"/>
      <c r="C2" s="143"/>
      <c r="D2" s="143"/>
      <c r="E2" s="143"/>
      <c r="F2" s="143"/>
      <c r="G2" s="8"/>
      <c r="M2" s="105">
        <v>96462.85</v>
      </c>
      <c r="N2" s="105">
        <v>97065.73</v>
      </c>
      <c r="O2" s="105">
        <v>200000</v>
      </c>
    </row>
    <row r="3" spans="1:15">
      <c r="A3" s="8">
        <v>44694</v>
      </c>
      <c r="B3" s="143"/>
      <c r="C3" s="143"/>
      <c r="D3" s="143"/>
      <c r="E3" s="143"/>
      <c r="F3" s="143"/>
      <c r="G3" s="8"/>
      <c r="M3" s="105">
        <v>96462.85</v>
      </c>
      <c r="N3" s="105">
        <v>97065.73</v>
      </c>
      <c r="O3" s="105">
        <v>200000</v>
      </c>
    </row>
    <row r="4" spans="1:15">
      <c r="A4" s="8">
        <v>44701</v>
      </c>
      <c r="B4" s="143"/>
      <c r="C4" s="143"/>
      <c r="D4" s="143"/>
      <c r="E4" s="143"/>
      <c r="F4" s="143"/>
      <c r="G4" s="8"/>
      <c r="M4" s="105">
        <v>96462.85</v>
      </c>
      <c r="N4" s="105">
        <v>97065.73</v>
      </c>
      <c r="O4" s="105">
        <v>200000</v>
      </c>
    </row>
    <row r="5" spans="1:15">
      <c r="A5" s="8">
        <v>44708</v>
      </c>
      <c r="B5" s="143"/>
      <c r="C5" s="143"/>
      <c r="D5" s="143"/>
      <c r="E5" s="143"/>
      <c r="F5" s="143"/>
      <c r="G5" s="8"/>
      <c r="M5" s="105">
        <v>96462.85</v>
      </c>
      <c r="N5" s="105">
        <v>97065.73</v>
      </c>
      <c r="O5" s="105">
        <v>200000</v>
      </c>
    </row>
    <row r="6" spans="1:15">
      <c r="A6" s="8">
        <v>44715</v>
      </c>
      <c r="B6" s="143"/>
      <c r="C6" s="143"/>
      <c r="D6" s="143"/>
      <c r="E6" s="143"/>
      <c r="F6" s="143"/>
      <c r="G6" s="8"/>
      <c r="M6" s="105">
        <v>96462.85</v>
      </c>
      <c r="N6" s="105">
        <v>97065.73</v>
      </c>
      <c r="O6" s="105">
        <v>200000</v>
      </c>
    </row>
    <row r="7" spans="1:15">
      <c r="A7" s="8">
        <v>44722</v>
      </c>
      <c r="B7" s="143"/>
      <c r="C7" s="143"/>
      <c r="D7" s="143"/>
      <c r="E7" s="143"/>
      <c r="F7" s="143"/>
      <c r="G7" s="8"/>
      <c r="M7" s="105">
        <v>96462.85</v>
      </c>
      <c r="N7" s="105">
        <v>97065.73</v>
      </c>
      <c r="O7" s="105">
        <v>200000</v>
      </c>
    </row>
    <row r="8" spans="1:15">
      <c r="A8" s="8">
        <v>44729</v>
      </c>
      <c r="B8" s="143"/>
      <c r="C8" s="143"/>
      <c r="D8" s="143"/>
      <c r="E8" s="143"/>
      <c r="F8" s="143"/>
      <c r="G8" s="8"/>
      <c r="M8" s="105">
        <v>96462.85</v>
      </c>
      <c r="N8" s="105">
        <v>97065.73</v>
      </c>
      <c r="O8" s="105">
        <v>200000</v>
      </c>
    </row>
    <row r="9" spans="1:15">
      <c r="A9" s="8">
        <v>44736</v>
      </c>
      <c r="B9" s="143"/>
      <c r="C9" s="143"/>
      <c r="D9" s="143"/>
      <c r="E9" s="143"/>
      <c r="F9" s="143"/>
      <c r="G9" s="8"/>
      <c r="M9" s="105">
        <v>96462.85</v>
      </c>
      <c r="N9" s="105">
        <v>97065.73</v>
      </c>
      <c r="O9" s="105">
        <v>200000</v>
      </c>
    </row>
    <row r="10" spans="1:15">
      <c r="A10" s="8">
        <v>44743</v>
      </c>
      <c r="B10" s="143"/>
      <c r="C10" s="143"/>
      <c r="D10" s="143"/>
      <c r="E10" s="143"/>
      <c r="F10" s="143"/>
      <c r="G10" s="8"/>
      <c r="M10" s="105">
        <v>96462.85</v>
      </c>
      <c r="N10" s="105">
        <v>97065.73</v>
      </c>
      <c r="O10" s="105">
        <v>200000</v>
      </c>
    </row>
    <row r="11" spans="1:15">
      <c r="A11" s="8">
        <v>44750</v>
      </c>
      <c r="B11" s="143"/>
      <c r="C11" s="143"/>
      <c r="D11" s="143"/>
      <c r="E11" s="143"/>
      <c r="F11" s="143"/>
      <c r="G11" s="8"/>
      <c r="M11" s="105">
        <v>96462.85</v>
      </c>
      <c r="N11" s="105">
        <v>97065.73</v>
      </c>
      <c r="O11" s="105">
        <v>200000</v>
      </c>
    </row>
    <row r="12" spans="1:15">
      <c r="A12" s="8">
        <v>44757</v>
      </c>
      <c r="B12" s="143"/>
      <c r="C12" s="143"/>
      <c r="D12" s="143"/>
      <c r="E12" s="143"/>
      <c r="F12" s="143"/>
      <c r="G12" s="8"/>
      <c r="M12" s="105"/>
      <c r="N12" s="105"/>
      <c r="O12" s="105">
        <v>200000</v>
      </c>
    </row>
    <row r="13" spans="1:15">
      <c r="A13" s="8">
        <v>44764</v>
      </c>
      <c r="B13" s="143"/>
      <c r="C13" s="143"/>
      <c r="D13" s="143"/>
      <c r="E13" s="143"/>
      <c r="F13" s="143"/>
      <c r="G13" s="8"/>
      <c r="O13" s="105"/>
    </row>
    <row r="14" spans="1:15">
      <c r="A14" s="8">
        <v>44771</v>
      </c>
      <c r="B14" s="143"/>
      <c r="C14" s="143"/>
      <c r="D14" s="143"/>
      <c r="E14" s="143"/>
      <c r="F14" s="143"/>
      <c r="G14" s="8"/>
    </row>
    <row r="15" spans="1:15">
      <c r="A15" s="16">
        <v>44778</v>
      </c>
      <c r="B15" s="143"/>
      <c r="C15" s="143"/>
      <c r="D15" s="143"/>
      <c r="E15" s="143"/>
      <c r="F15" s="143"/>
      <c r="G15" s="8"/>
    </row>
    <row r="16" spans="1:15">
      <c r="A16" s="16">
        <v>44785</v>
      </c>
      <c r="B16" s="143"/>
      <c r="C16" s="143"/>
      <c r="D16" s="143"/>
      <c r="E16" s="143"/>
      <c r="F16" s="143"/>
      <c r="G16" s="8"/>
    </row>
    <row r="17" spans="1:15">
      <c r="A17" s="16">
        <v>44792</v>
      </c>
      <c r="B17" s="143"/>
      <c r="C17" s="143"/>
      <c r="D17" s="143"/>
      <c r="E17" s="143"/>
      <c r="F17" s="143"/>
      <c r="G17" s="8"/>
    </row>
    <row r="18" spans="1:15">
      <c r="A18" s="16">
        <v>44799</v>
      </c>
      <c r="B18" s="143"/>
      <c r="C18" s="143"/>
      <c r="D18" s="143"/>
      <c r="E18" s="143"/>
      <c r="F18" s="143"/>
      <c r="G18" s="8"/>
    </row>
    <row r="19" spans="1:15">
      <c r="A19" s="16">
        <v>44806</v>
      </c>
      <c r="B19" s="143"/>
      <c r="C19" s="143"/>
      <c r="D19" s="143"/>
      <c r="E19" s="143"/>
      <c r="F19" s="143"/>
      <c r="G19" s="8"/>
      <c r="M19" s="109"/>
      <c r="N19" s="109"/>
      <c r="O19" s="109"/>
    </row>
    <row r="20" spans="1:15">
      <c r="A20" s="16">
        <v>44813</v>
      </c>
      <c r="B20" s="143"/>
      <c r="C20" s="143"/>
      <c r="D20" s="143"/>
      <c r="E20" s="143"/>
      <c r="F20" s="143"/>
      <c r="G20" s="8"/>
      <c r="M20" s="109"/>
      <c r="N20" s="109"/>
      <c r="O20" s="109"/>
    </row>
    <row r="21" spans="1:15">
      <c r="A21" s="16">
        <v>44820</v>
      </c>
      <c r="B21" s="143"/>
      <c r="C21" s="143"/>
      <c r="D21" s="143"/>
      <c r="E21" s="143"/>
      <c r="F21" s="143"/>
      <c r="G21" s="8"/>
      <c r="M21" s="109"/>
      <c r="N21" s="109"/>
      <c r="O21" s="109"/>
    </row>
    <row r="22" spans="1:15">
      <c r="A22" s="16">
        <v>44827</v>
      </c>
      <c r="B22" s="143"/>
      <c r="C22" s="143"/>
      <c r="D22" s="143"/>
      <c r="E22" s="143"/>
      <c r="F22" s="143"/>
      <c r="G22" s="8"/>
      <c r="I22" s="151">
        <v>50000</v>
      </c>
      <c r="J22" s="151">
        <v>50000</v>
      </c>
      <c r="K22" s="151">
        <v>50000</v>
      </c>
      <c r="M22" s="109"/>
      <c r="N22" s="109"/>
      <c r="O22" s="109"/>
    </row>
    <row r="23" spans="1:15">
      <c r="A23" s="16">
        <v>44834</v>
      </c>
      <c r="B23" s="143"/>
      <c r="C23" s="143"/>
      <c r="D23" s="143"/>
      <c r="E23" s="143"/>
      <c r="F23" s="143"/>
      <c r="G23" s="8"/>
      <c r="I23" s="151">
        <v>50000</v>
      </c>
      <c r="J23" s="151">
        <v>50000</v>
      </c>
      <c r="K23" s="151">
        <v>50000</v>
      </c>
      <c r="L23" s="151">
        <v>42487</v>
      </c>
      <c r="M23" s="109"/>
      <c r="N23" s="109"/>
      <c r="O23" s="109"/>
    </row>
    <row r="24" spans="1:15">
      <c r="A24" s="16">
        <v>44841</v>
      </c>
      <c r="B24" s="143"/>
      <c r="C24" s="143"/>
      <c r="D24" s="143"/>
      <c r="E24" s="143"/>
      <c r="F24" s="143"/>
      <c r="G24" s="8"/>
      <c r="I24" s="151">
        <v>50000</v>
      </c>
      <c r="J24" s="151">
        <v>50000</v>
      </c>
      <c r="K24" s="151">
        <v>50000</v>
      </c>
      <c r="L24" s="151">
        <v>42487</v>
      </c>
      <c r="M24" s="109"/>
      <c r="N24" s="109"/>
      <c r="O24" s="109"/>
    </row>
    <row r="25" spans="1:15">
      <c r="A25" s="16">
        <v>44848</v>
      </c>
      <c r="B25" s="143"/>
      <c r="C25" s="143"/>
      <c r="D25" s="143"/>
      <c r="E25" s="143"/>
      <c r="F25" s="143"/>
      <c r="G25" s="8"/>
      <c r="I25" s="151">
        <v>50000</v>
      </c>
      <c r="J25" s="151">
        <v>50000</v>
      </c>
      <c r="K25" s="151">
        <v>50000</v>
      </c>
      <c r="M25" s="109"/>
      <c r="N25" s="109"/>
      <c r="O25" s="109"/>
    </row>
    <row r="26" spans="1:15">
      <c r="A26" s="16">
        <v>44855</v>
      </c>
      <c r="B26" s="143"/>
      <c r="C26" s="143"/>
      <c r="D26" s="143"/>
      <c r="E26" s="143"/>
      <c r="F26" s="143"/>
      <c r="G26" s="8"/>
      <c r="I26" s="151">
        <v>50000</v>
      </c>
      <c r="J26" s="151">
        <v>50000</v>
      </c>
      <c r="K26" s="151">
        <v>50000</v>
      </c>
      <c r="M26" s="109"/>
      <c r="N26" s="109"/>
      <c r="O26" s="109"/>
    </row>
    <row r="27" spans="1:15">
      <c r="A27" s="16">
        <v>44862</v>
      </c>
      <c r="B27" s="143"/>
      <c r="C27" s="143"/>
      <c r="D27" s="143"/>
      <c r="E27" s="143"/>
      <c r="F27" s="143"/>
      <c r="G27" s="8"/>
      <c r="H27" s="151">
        <v>50000</v>
      </c>
      <c r="I27" s="151">
        <v>50000</v>
      </c>
      <c r="J27" s="151">
        <v>50000</v>
      </c>
      <c r="M27" s="109"/>
      <c r="N27" s="109"/>
      <c r="O27" s="109"/>
    </row>
    <row r="28" spans="1:15">
      <c r="A28" s="16">
        <v>44869</v>
      </c>
      <c r="B28" s="143"/>
      <c r="C28" s="143"/>
      <c r="D28" s="143"/>
      <c r="E28" s="143"/>
      <c r="F28" s="143"/>
      <c r="G28" s="8"/>
      <c r="H28" s="151">
        <v>50000</v>
      </c>
      <c r="I28" s="151">
        <v>50000</v>
      </c>
      <c r="J28" s="151">
        <v>50000</v>
      </c>
      <c r="M28" s="109"/>
      <c r="N28" s="109"/>
      <c r="O28" s="109"/>
    </row>
    <row r="29" spans="1:15">
      <c r="A29" s="16">
        <v>44876</v>
      </c>
      <c r="B29" s="143"/>
      <c r="C29" s="143"/>
      <c r="D29" s="143"/>
      <c r="E29" s="143"/>
      <c r="F29" s="143"/>
      <c r="G29" s="8"/>
      <c r="H29" s="151">
        <v>50000</v>
      </c>
      <c r="I29" s="151">
        <v>50000</v>
      </c>
      <c r="J29" s="151">
        <v>50000</v>
      </c>
      <c r="M29" s="109"/>
      <c r="N29" s="109"/>
      <c r="O29" s="109"/>
    </row>
    <row r="30" spans="1:15">
      <c r="A30" s="16">
        <v>44883</v>
      </c>
      <c r="B30" s="143"/>
      <c r="C30" s="143"/>
      <c r="D30" s="143"/>
      <c r="E30" s="143"/>
      <c r="F30" s="143"/>
      <c r="G30" s="8"/>
      <c r="H30" s="151">
        <v>50000</v>
      </c>
      <c r="I30" s="151">
        <v>50000</v>
      </c>
      <c r="J30" s="151">
        <v>50000</v>
      </c>
      <c r="M30" s="109"/>
      <c r="N30" s="109"/>
      <c r="O30" s="109"/>
    </row>
    <row r="31" spans="1:15">
      <c r="A31" s="16">
        <v>44890</v>
      </c>
      <c r="B31" s="143"/>
      <c r="C31" s="143"/>
      <c r="D31" s="143"/>
      <c r="E31" s="143"/>
      <c r="F31" s="143"/>
      <c r="G31" s="8"/>
      <c r="H31" s="151">
        <v>50000</v>
      </c>
      <c r="I31" s="151">
        <v>50000</v>
      </c>
      <c r="J31" s="151">
        <v>50000</v>
      </c>
      <c r="M31" s="109"/>
      <c r="N31" s="109"/>
      <c r="O31" s="109"/>
    </row>
    <row r="32" spans="1:15">
      <c r="A32" s="16">
        <v>44897</v>
      </c>
      <c r="B32" s="143"/>
      <c r="C32" s="143"/>
      <c r="D32" s="143"/>
      <c r="E32" s="143"/>
      <c r="F32" s="143"/>
      <c r="G32" s="8"/>
      <c r="H32" s="151">
        <v>50000</v>
      </c>
      <c r="I32" s="151">
        <v>50000</v>
      </c>
      <c r="J32" s="151">
        <v>50000</v>
      </c>
      <c r="M32" s="109"/>
      <c r="N32" s="109"/>
      <c r="O32" s="109"/>
    </row>
    <row r="33" spans="1:15">
      <c r="A33" s="16">
        <v>44904</v>
      </c>
      <c r="B33" s="143"/>
      <c r="C33" s="143"/>
      <c r="D33" s="143"/>
      <c r="E33" s="143"/>
      <c r="F33" s="143"/>
      <c r="G33" s="8"/>
      <c r="H33" s="151">
        <v>50000</v>
      </c>
      <c r="I33" s="151">
        <v>50000</v>
      </c>
      <c r="J33" s="151">
        <v>50000</v>
      </c>
      <c r="M33" s="109"/>
      <c r="N33" s="109"/>
      <c r="O33" s="109"/>
    </row>
    <row r="34" spans="1:15">
      <c r="A34" s="16">
        <v>44911</v>
      </c>
      <c r="B34" s="143"/>
      <c r="C34" s="143"/>
      <c r="D34" s="143"/>
      <c r="E34" s="143"/>
      <c r="F34" s="143"/>
      <c r="G34" s="8"/>
      <c r="H34" s="151">
        <v>50000</v>
      </c>
      <c r="I34" s="151">
        <v>50000</v>
      </c>
      <c r="J34" s="151">
        <v>50000</v>
      </c>
      <c r="M34" s="109"/>
      <c r="N34" s="109"/>
      <c r="O34" s="109"/>
    </row>
    <row r="35" spans="1:15">
      <c r="A35" s="16">
        <v>44918</v>
      </c>
      <c r="B35" s="143"/>
      <c r="C35" s="143"/>
      <c r="D35" s="143"/>
      <c r="E35" s="143"/>
      <c r="F35" s="143"/>
      <c r="G35" s="8"/>
      <c r="H35" s="151">
        <v>50000</v>
      </c>
      <c r="I35" s="151">
        <v>50000</v>
      </c>
      <c r="J35" s="151">
        <v>50000</v>
      </c>
      <c r="M35" s="109"/>
      <c r="N35" s="109"/>
      <c r="O35" s="109"/>
    </row>
    <row r="36" spans="1:15">
      <c r="A36" s="16">
        <v>44925</v>
      </c>
      <c r="B36" s="143"/>
      <c r="C36" s="143"/>
      <c r="D36" s="143"/>
      <c r="E36" s="143"/>
      <c r="F36" s="143"/>
      <c r="G36" s="8"/>
      <c r="H36" s="151">
        <v>50000</v>
      </c>
      <c r="I36" s="151">
        <v>50000</v>
      </c>
      <c r="J36" s="151">
        <v>50000</v>
      </c>
      <c r="M36" s="109"/>
      <c r="N36" s="109"/>
      <c r="O36" s="109"/>
    </row>
    <row r="37" spans="1:15">
      <c r="A37" s="16">
        <v>44932</v>
      </c>
      <c r="B37" s="143"/>
      <c r="C37" s="143"/>
      <c r="D37" s="143"/>
      <c r="E37" s="143"/>
      <c r="F37" s="143"/>
      <c r="G37" s="8"/>
      <c r="H37" s="151">
        <v>50000</v>
      </c>
      <c r="I37" s="151">
        <v>50000</v>
      </c>
      <c r="J37" s="151">
        <v>50000</v>
      </c>
      <c r="M37" s="109"/>
      <c r="N37" s="109"/>
      <c r="O37" s="109"/>
    </row>
    <row r="38" spans="1:15">
      <c r="A38" s="16">
        <v>44939</v>
      </c>
      <c r="B38" s="143"/>
      <c r="C38" s="143"/>
      <c r="D38" s="143"/>
      <c r="E38" s="143"/>
      <c r="F38" s="143"/>
      <c r="G38" s="8"/>
      <c r="H38" s="151">
        <v>50000</v>
      </c>
      <c r="I38" s="151">
        <v>50000</v>
      </c>
      <c r="J38" s="151">
        <v>50000</v>
      </c>
      <c r="M38" s="109"/>
      <c r="N38" s="109"/>
      <c r="O38" s="109"/>
    </row>
    <row r="39" spans="1:15">
      <c r="A39" s="16">
        <v>44946</v>
      </c>
      <c r="B39" s="143"/>
      <c r="C39" s="143"/>
      <c r="D39" s="143"/>
      <c r="E39" s="143"/>
      <c r="F39" s="143">
        <v>50304</v>
      </c>
      <c r="G39" s="151">
        <v>50000</v>
      </c>
      <c r="H39" s="151">
        <v>50000</v>
      </c>
      <c r="I39" s="151">
        <v>50000</v>
      </c>
      <c r="J39" s="151">
        <v>50000</v>
      </c>
      <c r="M39" s="109"/>
      <c r="N39" s="109"/>
      <c r="O39" s="109"/>
    </row>
    <row r="40" spans="1:15">
      <c r="A40" s="16">
        <v>44953</v>
      </c>
      <c r="B40" s="143"/>
      <c r="C40" s="143">
        <v>45917.898796951049</v>
      </c>
      <c r="D40" s="340"/>
      <c r="E40" s="340"/>
      <c r="F40" s="143">
        <v>50304</v>
      </c>
      <c r="G40" s="151">
        <v>50000</v>
      </c>
      <c r="H40" s="151">
        <v>50000</v>
      </c>
      <c r="M40" s="109"/>
      <c r="N40" s="109"/>
      <c r="O40" s="109"/>
    </row>
    <row r="41" spans="1:15">
      <c r="A41" s="16">
        <v>44960</v>
      </c>
      <c r="B41" s="143"/>
      <c r="C41" s="143">
        <v>45917.898796951049</v>
      </c>
      <c r="D41" s="340"/>
      <c r="E41" s="340"/>
      <c r="F41" s="143">
        <v>50304</v>
      </c>
      <c r="G41" s="151">
        <v>50000</v>
      </c>
      <c r="M41" s="109"/>
      <c r="N41" s="109"/>
      <c r="O41" s="109"/>
    </row>
    <row r="42" spans="1:15">
      <c r="A42" s="16">
        <v>44967</v>
      </c>
      <c r="B42" s="143"/>
      <c r="C42" s="143">
        <v>45917.898796951049</v>
      </c>
      <c r="D42" s="340"/>
      <c r="E42" s="340"/>
      <c r="F42" s="143">
        <v>50304</v>
      </c>
      <c r="G42" s="151">
        <v>50000</v>
      </c>
      <c r="M42" s="109"/>
      <c r="N42" s="109"/>
      <c r="O42" s="109"/>
    </row>
    <row r="43" spans="1:15">
      <c r="A43" s="16">
        <v>44974</v>
      </c>
      <c r="B43" s="143"/>
      <c r="C43" s="143">
        <v>45917.898796951049</v>
      </c>
      <c r="D43" s="340"/>
      <c r="E43" s="340"/>
      <c r="F43" s="143">
        <v>50304</v>
      </c>
      <c r="G43" s="151">
        <v>50000</v>
      </c>
      <c r="M43" s="109"/>
      <c r="N43" s="109"/>
      <c r="O43" s="109"/>
    </row>
    <row r="44" spans="1:15">
      <c r="A44" s="16">
        <v>44981</v>
      </c>
      <c r="B44" s="143"/>
      <c r="C44" s="143">
        <v>45917.898796951049</v>
      </c>
      <c r="D44" s="340"/>
      <c r="E44" s="340"/>
      <c r="F44" s="143"/>
      <c r="G44" s="151">
        <v>50000</v>
      </c>
      <c r="M44" s="109"/>
      <c r="N44" s="109"/>
      <c r="O44" s="109"/>
    </row>
    <row r="45" spans="1:15">
      <c r="A45" s="16">
        <v>44988</v>
      </c>
      <c r="B45" s="143"/>
      <c r="C45" s="143">
        <v>45917.898796951049</v>
      </c>
      <c r="D45" s="17">
        <v>51759.97</v>
      </c>
      <c r="E45" s="143">
        <v>50000</v>
      </c>
      <c r="F45" s="143"/>
      <c r="G45" s="8"/>
      <c r="M45" s="109"/>
      <c r="N45" s="109"/>
      <c r="O45" s="109"/>
    </row>
    <row r="46" spans="1:15">
      <c r="A46" s="16">
        <v>44995</v>
      </c>
      <c r="B46" s="143"/>
      <c r="C46" s="143">
        <v>45917.898796951049</v>
      </c>
      <c r="D46" s="17">
        <v>51759.97</v>
      </c>
      <c r="E46" s="143">
        <v>50000</v>
      </c>
      <c r="F46" s="143"/>
      <c r="G46" s="8"/>
      <c r="M46" s="109"/>
      <c r="N46" s="109"/>
      <c r="O46" s="109"/>
    </row>
    <row r="47" spans="1:15">
      <c r="A47" s="16">
        <v>45002</v>
      </c>
      <c r="B47" s="143"/>
      <c r="C47" s="143">
        <v>45917.898796951049</v>
      </c>
      <c r="D47" s="17">
        <v>51759.97</v>
      </c>
      <c r="E47" s="143">
        <v>50000</v>
      </c>
      <c r="F47" s="143"/>
      <c r="G47" s="8"/>
      <c r="M47" s="109"/>
      <c r="N47" s="109"/>
      <c r="O47" s="109"/>
    </row>
    <row r="48" spans="1:15">
      <c r="A48" s="16">
        <v>45009</v>
      </c>
      <c r="B48" s="143"/>
      <c r="C48" s="143">
        <v>45917.9</v>
      </c>
      <c r="D48" s="143">
        <v>51759.97</v>
      </c>
      <c r="E48" s="143">
        <v>50000</v>
      </c>
      <c r="F48" s="143"/>
      <c r="G48" s="8"/>
      <c r="M48" s="109"/>
      <c r="N48" s="109"/>
      <c r="O48" s="109"/>
    </row>
    <row r="49" spans="1:15">
      <c r="A49" s="16">
        <v>45016</v>
      </c>
      <c r="B49" s="143"/>
      <c r="C49" s="143">
        <v>45917.9</v>
      </c>
      <c r="D49" s="143">
        <v>51759.97</v>
      </c>
      <c r="E49" s="143">
        <v>50000</v>
      </c>
      <c r="F49" s="143"/>
      <c r="G49" s="8"/>
      <c r="M49" s="109"/>
      <c r="N49" s="109"/>
      <c r="O49" s="109"/>
    </row>
    <row r="50" spans="1:15">
      <c r="A50" s="16">
        <v>45023</v>
      </c>
      <c r="B50" s="143">
        <v>48978.19</v>
      </c>
      <c r="C50" s="143">
        <v>45917.9</v>
      </c>
      <c r="D50" s="143"/>
      <c r="E50" s="143"/>
      <c r="F50" s="143"/>
      <c r="G50" s="8"/>
      <c r="M50" s="109"/>
      <c r="N50" s="109"/>
      <c r="O50" s="109"/>
    </row>
    <row r="51" spans="1:15">
      <c r="A51" s="16">
        <v>45030</v>
      </c>
      <c r="B51" s="143">
        <v>48978.19</v>
      </c>
      <c r="C51" s="143">
        <v>45917.9</v>
      </c>
      <c r="D51" s="143"/>
      <c r="E51" s="143"/>
      <c r="F51" s="143"/>
      <c r="G51" s="8"/>
      <c r="M51" s="109"/>
      <c r="N51" s="109"/>
      <c r="O51" s="109"/>
    </row>
    <row r="52" spans="1:15">
      <c r="A52" s="16">
        <v>45037</v>
      </c>
      <c r="B52" s="143">
        <v>48978.19</v>
      </c>
      <c r="C52" s="143">
        <v>45917.9</v>
      </c>
      <c r="D52" s="143"/>
      <c r="E52" s="143"/>
      <c r="F52" s="143"/>
      <c r="G52" s="8"/>
      <c r="M52" s="109"/>
      <c r="N52" s="109"/>
      <c r="O52" s="109"/>
    </row>
    <row r="53" spans="1:15">
      <c r="A53" s="16">
        <v>45044</v>
      </c>
      <c r="B53" s="143">
        <v>48978.19</v>
      </c>
      <c r="C53" s="143">
        <v>45917.9</v>
      </c>
      <c r="D53" s="143"/>
      <c r="E53" s="143"/>
      <c r="F53" s="143"/>
      <c r="G53" s="8"/>
      <c r="M53" s="109"/>
      <c r="N53" s="109"/>
      <c r="O53" s="109"/>
    </row>
    <row r="54" spans="1:15">
      <c r="A54" s="16">
        <v>45051</v>
      </c>
      <c r="B54" s="143">
        <v>48978.19</v>
      </c>
      <c r="C54" s="143"/>
      <c r="D54" s="143"/>
      <c r="E54" s="143"/>
      <c r="F54" s="143"/>
      <c r="G54" s="8"/>
      <c r="M54" s="109"/>
      <c r="N54" s="109"/>
      <c r="O54" s="109"/>
    </row>
    <row r="55" spans="1:15">
      <c r="A55" s="16">
        <v>45058</v>
      </c>
      <c r="B55" s="143">
        <v>48978.19</v>
      </c>
      <c r="C55" s="143"/>
      <c r="D55" s="143"/>
      <c r="E55" s="143"/>
      <c r="F55" s="143"/>
      <c r="G55" s="8"/>
      <c r="M55" s="109"/>
      <c r="N55" s="109"/>
      <c r="O55" s="109"/>
    </row>
    <row r="56" spans="1:15">
      <c r="A56" s="16">
        <v>45065</v>
      </c>
      <c r="B56" s="143">
        <v>48978.19</v>
      </c>
      <c r="C56" s="143"/>
      <c r="D56" s="143"/>
      <c r="E56" s="143"/>
      <c r="F56" s="143"/>
      <c r="G56" s="8"/>
      <c r="M56" s="109"/>
      <c r="N56" s="109"/>
      <c r="O56" s="109"/>
    </row>
    <row r="57" spans="1:15">
      <c r="A57" s="16">
        <v>45072</v>
      </c>
      <c r="B57" s="143"/>
      <c r="C57" s="143"/>
      <c r="D57" s="143"/>
      <c r="E57" s="143"/>
      <c r="F57" s="143"/>
      <c r="G57" s="8"/>
      <c r="M57" s="109"/>
      <c r="N57" s="109"/>
      <c r="O57" s="109"/>
    </row>
    <row r="58" spans="1:15">
      <c r="A58" s="16">
        <v>45077</v>
      </c>
      <c r="B58" s="143"/>
      <c r="C58" s="143"/>
      <c r="D58" s="143"/>
      <c r="E58" s="143"/>
      <c r="F58" s="143"/>
      <c r="G58" s="8"/>
      <c r="M58" s="109"/>
      <c r="N58" s="109"/>
      <c r="O58" s="109"/>
    </row>
  </sheetData>
  <conditionalFormatting sqref="D40:E40">
    <cfRule type="cellIs" dxfId="14" priority="14" operator="equal">
      <formula>0</formula>
    </cfRule>
    <cfRule type="cellIs" dxfId="13" priority="15" operator="lessThan">
      <formula>0</formula>
    </cfRule>
  </conditionalFormatting>
  <conditionalFormatting sqref="D40:E40">
    <cfRule type="cellIs" dxfId="12" priority="13" operator="greaterThan">
      <formula>0</formula>
    </cfRule>
  </conditionalFormatting>
  <conditionalFormatting sqref="D41:E41">
    <cfRule type="cellIs" dxfId="11" priority="10" operator="greaterThan">
      <formula>0</formula>
    </cfRule>
  </conditionalFormatting>
  <conditionalFormatting sqref="D41:E41">
    <cfRule type="cellIs" dxfId="10" priority="11" operator="equal">
      <formula>0</formula>
    </cfRule>
    <cfRule type="cellIs" dxfId="9" priority="12" operator="lessThan">
      <formula>0</formula>
    </cfRule>
  </conditionalFormatting>
  <conditionalFormatting sqref="D42:E42">
    <cfRule type="cellIs" dxfId="8" priority="8" operator="equal">
      <formula>0</formula>
    </cfRule>
    <cfRule type="cellIs" dxfId="7" priority="9" operator="lessThan">
      <formula>0</formula>
    </cfRule>
  </conditionalFormatting>
  <conditionalFormatting sqref="D42:E42">
    <cfRule type="cellIs" dxfId="6" priority="7" operator="greaterThan">
      <formula>0</formula>
    </cfRule>
  </conditionalFormatting>
  <conditionalFormatting sqref="D43:E43">
    <cfRule type="cellIs" dxfId="5" priority="5" operator="equal">
      <formula>0</formula>
    </cfRule>
    <cfRule type="cellIs" dxfId="4" priority="6" operator="lessThan">
      <formula>0</formula>
    </cfRule>
  </conditionalFormatting>
  <conditionalFormatting sqref="D43:E43">
    <cfRule type="cellIs" dxfId="3" priority="4" operator="greaterThan">
      <formula>0</formula>
    </cfRule>
  </conditionalFormatting>
  <conditionalFormatting sqref="D44:E44">
    <cfRule type="cellIs" dxfId="2" priority="2" operator="equal">
      <formula>0</formula>
    </cfRule>
    <cfRule type="cellIs" dxfId="1" priority="3" operator="lessThan">
      <formula>0</formula>
    </cfRule>
  </conditionalFormatting>
  <conditionalFormatting sqref="D44:E44">
    <cfRule type="cellIs" dxfId="0" priority="1" operator="greaterThan">
      <formula>0</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8"/>
  <sheetViews>
    <sheetView workbookViewId="0">
      <pane xSplit="1" ySplit="1" topLeftCell="B24" activePane="bottomRight" state="frozen"/>
      <selection activeCell="L43" sqref="L43"/>
      <selection pane="topRight" activeCell="L43" sqref="L43"/>
      <selection pane="bottomLeft" activeCell="L43" sqref="L43"/>
      <selection pane="bottomRight" activeCell="G47" sqref="G47"/>
    </sheetView>
  </sheetViews>
  <sheetFormatPr defaultRowHeight="15.75"/>
  <cols>
    <col min="1" max="1" width="9.875" style="9" bestFit="1" customWidth="1"/>
    <col min="2" max="2" width="13.5" style="17" bestFit="1" customWidth="1"/>
    <col min="3" max="3" width="21.375" style="17" bestFit="1" customWidth="1"/>
    <col min="4" max="5" width="16.25" style="17" bestFit="1" customWidth="1"/>
    <col min="6" max="6" width="14.25" style="17" bestFit="1" customWidth="1"/>
    <col min="7" max="7" width="13.125" style="17" bestFit="1" customWidth="1"/>
    <col min="8" max="8" width="18.875" bestFit="1" customWidth="1"/>
    <col min="9" max="13" width="18.875" style="151" customWidth="1"/>
    <col min="14" max="14" width="25" bestFit="1" customWidth="1"/>
    <col min="15" max="15" width="24.375" bestFit="1" customWidth="1"/>
    <col min="16" max="16" width="20.875" bestFit="1" customWidth="1"/>
    <col min="17" max="17" width="20.875" style="151" customWidth="1"/>
  </cols>
  <sheetData>
    <row r="1" spans="1:19">
      <c r="A1" s="9" t="s">
        <v>10</v>
      </c>
      <c r="B1" s="98" t="s">
        <v>122</v>
      </c>
      <c r="C1" s="98" t="s">
        <v>123</v>
      </c>
      <c r="D1" s="98" t="s">
        <v>124</v>
      </c>
      <c r="E1" s="98" t="s">
        <v>125</v>
      </c>
      <c r="F1" s="98" t="s">
        <v>126</v>
      </c>
      <c r="G1" s="98" t="s">
        <v>178</v>
      </c>
      <c r="H1" s="158" t="s">
        <v>249</v>
      </c>
      <c r="I1" s="150" t="s">
        <v>200</v>
      </c>
      <c r="J1" s="150" t="s">
        <v>409</v>
      </c>
      <c r="K1" s="150" t="s">
        <v>425</v>
      </c>
      <c r="L1" s="150" t="s">
        <v>245</v>
      </c>
      <c r="M1" s="168" t="s">
        <v>407</v>
      </c>
      <c r="N1" s="164" t="s">
        <v>127</v>
      </c>
      <c r="O1" s="168" t="s">
        <v>449</v>
      </c>
      <c r="P1" s="168" t="s">
        <v>450</v>
      </c>
      <c r="Q1" s="168" t="s">
        <v>471</v>
      </c>
      <c r="R1" s="172" t="s">
        <v>240</v>
      </c>
      <c r="S1" s="172" t="s">
        <v>388</v>
      </c>
    </row>
    <row r="2" spans="1:19">
      <c r="A2" s="8">
        <v>44687</v>
      </c>
      <c r="B2" s="105">
        <v>2070</v>
      </c>
      <c r="C2" s="105">
        <v>93418</v>
      </c>
      <c r="D2" s="105">
        <v>0</v>
      </c>
      <c r="E2" s="105">
        <v>0</v>
      </c>
      <c r="F2" s="107">
        <v>35977</v>
      </c>
      <c r="N2" s="163">
        <v>0</v>
      </c>
      <c r="R2" s="161">
        <v>59223</v>
      </c>
    </row>
    <row r="3" spans="1:19">
      <c r="A3" s="8">
        <v>44694</v>
      </c>
      <c r="B3" s="105">
        <v>1767</v>
      </c>
      <c r="C3" s="105">
        <v>98153</v>
      </c>
      <c r="D3" s="105">
        <v>0</v>
      </c>
      <c r="E3" s="105">
        <v>0</v>
      </c>
      <c r="F3" s="107">
        <v>37040</v>
      </c>
      <c r="N3" s="163">
        <v>0</v>
      </c>
      <c r="R3" s="161">
        <v>54366</v>
      </c>
    </row>
    <row r="4" spans="1:19">
      <c r="A4" s="8">
        <v>44701</v>
      </c>
      <c r="B4" s="105">
        <v>1041</v>
      </c>
      <c r="C4" s="105">
        <v>97740</v>
      </c>
      <c r="D4" s="105">
        <v>0</v>
      </c>
      <c r="E4" s="105">
        <v>0</v>
      </c>
      <c r="F4" s="107">
        <v>36730</v>
      </c>
      <c r="N4" s="163">
        <v>0</v>
      </c>
      <c r="R4" s="161">
        <v>54534</v>
      </c>
    </row>
    <row r="5" spans="1:19">
      <c r="A5" s="8">
        <v>44708</v>
      </c>
      <c r="B5" s="105">
        <v>1405</v>
      </c>
      <c r="C5" s="105">
        <v>99139</v>
      </c>
      <c r="D5" s="105">
        <v>0</v>
      </c>
      <c r="E5" s="105">
        <v>0</v>
      </c>
      <c r="F5" s="107">
        <v>32695</v>
      </c>
      <c r="N5" s="163">
        <v>0</v>
      </c>
      <c r="R5" s="161">
        <v>56639</v>
      </c>
    </row>
    <row r="6" spans="1:19">
      <c r="A6" s="8">
        <v>44715</v>
      </c>
      <c r="B6" s="105">
        <v>1177</v>
      </c>
      <c r="C6" s="105">
        <v>99875</v>
      </c>
      <c r="D6" s="105">
        <v>0</v>
      </c>
      <c r="E6" s="105">
        <v>0</v>
      </c>
      <c r="F6" s="107">
        <v>33287</v>
      </c>
      <c r="N6" s="163">
        <v>0</v>
      </c>
      <c r="R6" s="161">
        <v>57792</v>
      </c>
    </row>
    <row r="7" spans="1:19">
      <c r="A7" s="8">
        <v>44722</v>
      </c>
      <c r="B7" s="105">
        <v>759</v>
      </c>
      <c r="C7" s="105">
        <v>93500</v>
      </c>
      <c r="D7" s="105">
        <v>0</v>
      </c>
      <c r="E7" s="105">
        <v>0</v>
      </c>
      <c r="F7" s="107">
        <v>34224</v>
      </c>
      <c r="N7" s="163">
        <v>0</v>
      </c>
      <c r="R7" s="161">
        <v>58450</v>
      </c>
    </row>
    <row r="8" spans="1:19">
      <c r="A8" s="8">
        <v>44729</v>
      </c>
      <c r="B8" s="105">
        <v>486</v>
      </c>
      <c r="C8" s="105">
        <v>90386</v>
      </c>
      <c r="D8" s="105">
        <v>0</v>
      </c>
      <c r="E8" s="105">
        <v>0</v>
      </c>
      <c r="F8" s="107">
        <v>34628</v>
      </c>
      <c r="N8" s="163">
        <v>0</v>
      </c>
      <c r="R8" s="161">
        <v>49641</v>
      </c>
    </row>
    <row r="9" spans="1:19">
      <c r="A9" s="8">
        <v>44736</v>
      </c>
      <c r="B9" s="105">
        <v>435.48929492209396</v>
      </c>
      <c r="C9" s="105">
        <v>94316.970225916753</v>
      </c>
      <c r="D9" s="105">
        <v>0</v>
      </c>
      <c r="E9" s="105">
        <v>0</v>
      </c>
      <c r="F9" s="107">
        <v>34203.809936068188</v>
      </c>
      <c r="N9" s="163">
        <v>0</v>
      </c>
      <c r="R9" s="161">
        <v>51392.021226191609</v>
      </c>
    </row>
    <row r="10" spans="1:19">
      <c r="A10" s="8">
        <v>44743</v>
      </c>
      <c r="B10" s="105">
        <v>597</v>
      </c>
      <c r="C10" s="105">
        <v>93021</v>
      </c>
      <c r="D10" s="105">
        <v>0</v>
      </c>
      <c r="E10" s="105">
        <v>0</v>
      </c>
      <c r="F10" s="107">
        <v>36042</v>
      </c>
      <c r="N10" s="163">
        <v>0</v>
      </c>
      <c r="R10" s="161">
        <v>50684</v>
      </c>
    </row>
    <row r="11" spans="1:19">
      <c r="A11" s="8">
        <v>44750</v>
      </c>
      <c r="B11" s="106">
        <v>282</v>
      </c>
      <c r="C11" s="106">
        <v>94976</v>
      </c>
      <c r="D11" s="105">
        <v>0</v>
      </c>
      <c r="E11" s="105">
        <v>0</v>
      </c>
      <c r="F11" s="108">
        <v>34351</v>
      </c>
      <c r="N11" s="163">
        <v>0</v>
      </c>
      <c r="R11" s="162">
        <v>52669</v>
      </c>
    </row>
    <row r="12" spans="1:19">
      <c r="A12" s="8">
        <v>44757</v>
      </c>
      <c r="B12" s="105">
        <v>284</v>
      </c>
      <c r="C12" s="105">
        <v>94175</v>
      </c>
      <c r="D12" s="105">
        <v>0</v>
      </c>
      <c r="E12" s="105">
        <v>0</v>
      </c>
      <c r="F12" s="107">
        <v>27791</v>
      </c>
      <c r="N12" s="163">
        <v>0</v>
      </c>
      <c r="R12" s="161">
        <v>52262</v>
      </c>
    </row>
    <row r="13" spans="1:19">
      <c r="A13" s="8">
        <v>44764</v>
      </c>
      <c r="B13" s="105">
        <v>301</v>
      </c>
      <c r="C13" s="105">
        <v>93050</v>
      </c>
      <c r="D13" s="105">
        <v>0</v>
      </c>
      <c r="E13" s="105">
        <v>0</v>
      </c>
      <c r="F13" s="107">
        <v>27503</v>
      </c>
      <c r="N13" s="163">
        <v>0</v>
      </c>
      <c r="R13" s="161">
        <v>54472</v>
      </c>
    </row>
    <row r="14" spans="1:19">
      <c r="A14" s="8">
        <v>44771</v>
      </c>
      <c r="B14" s="105">
        <v>313</v>
      </c>
      <c r="C14" s="105">
        <v>97862</v>
      </c>
      <c r="D14" s="105">
        <v>0</v>
      </c>
      <c r="E14" s="105">
        <v>0</v>
      </c>
      <c r="F14" s="107">
        <v>35046</v>
      </c>
      <c r="G14" s="107">
        <v>51622</v>
      </c>
      <c r="N14" s="163">
        <v>0</v>
      </c>
      <c r="R14" s="161">
        <v>60930</v>
      </c>
    </row>
    <row r="15" spans="1:19">
      <c r="A15" s="16">
        <v>44778</v>
      </c>
      <c r="B15" s="105">
        <v>432</v>
      </c>
      <c r="C15" s="105">
        <v>100829</v>
      </c>
      <c r="D15" s="105">
        <v>0</v>
      </c>
      <c r="E15" s="105">
        <v>0</v>
      </c>
      <c r="F15" s="107">
        <v>36108</v>
      </c>
      <c r="G15" s="107">
        <v>47257</v>
      </c>
      <c r="N15" s="163">
        <v>0</v>
      </c>
      <c r="R15" s="161">
        <v>59513</v>
      </c>
    </row>
    <row r="16" spans="1:19">
      <c r="A16" s="16">
        <v>44785</v>
      </c>
      <c r="B16" s="105">
        <v>868</v>
      </c>
      <c r="C16" s="105">
        <v>102605</v>
      </c>
      <c r="D16" s="105">
        <v>0</v>
      </c>
      <c r="E16" s="105">
        <v>0</v>
      </c>
      <c r="F16" s="107">
        <v>35739</v>
      </c>
      <c r="G16" s="107">
        <v>47532</v>
      </c>
      <c r="N16" s="163">
        <v>0</v>
      </c>
      <c r="R16" s="161">
        <v>59871</v>
      </c>
    </row>
    <row r="17" spans="1:19">
      <c r="A17" s="16">
        <v>44792</v>
      </c>
      <c r="B17" s="105">
        <v>987</v>
      </c>
      <c r="C17" s="105">
        <v>99994</v>
      </c>
      <c r="D17" s="105">
        <v>0</v>
      </c>
      <c r="E17" s="105">
        <v>0</v>
      </c>
      <c r="F17" s="107">
        <v>36571</v>
      </c>
      <c r="G17" s="107">
        <v>52039</v>
      </c>
      <c r="N17" s="163">
        <v>0</v>
      </c>
      <c r="R17" s="161">
        <v>55758</v>
      </c>
    </row>
    <row r="18" spans="1:19">
      <c r="A18" s="16">
        <v>44799</v>
      </c>
      <c r="B18" s="105">
        <v>1176</v>
      </c>
      <c r="C18" s="105">
        <v>101172</v>
      </c>
      <c r="D18" s="105">
        <v>0</v>
      </c>
      <c r="E18" s="105">
        <v>0</v>
      </c>
      <c r="F18" s="107">
        <v>37033</v>
      </c>
      <c r="G18" s="107">
        <v>52776</v>
      </c>
      <c r="N18" s="163">
        <v>0</v>
      </c>
      <c r="R18" s="161">
        <v>63310</v>
      </c>
    </row>
    <row r="19" spans="1:19">
      <c r="A19" s="16">
        <v>44806</v>
      </c>
      <c r="B19" s="109">
        <v>861</v>
      </c>
      <c r="C19" s="109">
        <v>99971</v>
      </c>
      <c r="D19" s="109">
        <v>0</v>
      </c>
      <c r="E19" s="109">
        <v>0</v>
      </c>
      <c r="F19" s="109">
        <v>38882</v>
      </c>
      <c r="G19" s="109">
        <v>52528</v>
      </c>
      <c r="N19" s="163">
        <v>0</v>
      </c>
      <c r="R19" s="163">
        <v>66749</v>
      </c>
    </row>
    <row r="20" spans="1:19">
      <c r="A20" s="16">
        <v>44813</v>
      </c>
      <c r="B20" s="109">
        <v>795</v>
      </c>
      <c r="C20" s="109">
        <v>99115</v>
      </c>
      <c r="D20" s="109">
        <v>0</v>
      </c>
      <c r="E20" s="109">
        <v>0</v>
      </c>
      <c r="F20" s="109">
        <v>38605</v>
      </c>
      <c r="G20" s="109">
        <v>55138</v>
      </c>
      <c r="N20" s="163">
        <v>0</v>
      </c>
      <c r="R20" s="163">
        <v>72103</v>
      </c>
    </row>
    <row r="21" spans="1:19">
      <c r="A21" s="16">
        <v>44820</v>
      </c>
      <c r="B21" s="109">
        <v>693</v>
      </c>
      <c r="C21" s="109">
        <v>98596</v>
      </c>
      <c r="D21" s="109">
        <v>0</v>
      </c>
      <c r="E21" s="109">
        <v>0</v>
      </c>
      <c r="F21" s="109">
        <v>43663</v>
      </c>
      <c r="G21" s="109">
        <v>52899</v>
      </c>
      <c r="H21" s="163">
        <v>17823</v>
      </c>
      <c r="I21" s="163"/>
      <c r="J21" s="163"/>
      <c r="K21" s="163"/>
      <c r="L21" s="163"/>
      <c r="M21" s="163"/>
      <c r="N21" s="163">
        <v>0</v>
      </c>
      <c r="R21" s="161">
        <v>64877</v>
      </c>
    </row>
    <row r="22" spans="1:19">
      <c r="A22" s="16">
        <v>44827</v>
      </c>
      <c r="B22" s="109">
        <v>650</v>
      </c>
      <c r="C22" s="109">
        <v>100425</v>
      </c>
      <c r="D22" s="109">
        <v>0</v>
      </c>
      <c r="E22" s="109">
        <v>0</v>
      </c>
      <c r="F22" s="109">
        <v>42619</v>
      </c>
      <c r="G22" s="109">
        <v>58060</v>
      </c>
      <c r="H22" s="163">
        <v>17637</v>
      </c>
      <c r="I22" s="163"/>
      <c r="J22" s="163"/>
      <c r="K22" s="163"/>
      <c r="L22" s="163"/>
      <c r="M22" s="163"/>
      <c r="N22" s="163">
        <v>0</v>
      </c>
      <c r="R22" s="161">
        <v>57484</v>
      </c>
    </row>
    <row r="23" spans="1:19">
      <c r="A23" s="16">
        <v>44834</v>
      </c>
      <c r="B23" s="109">
        <v>301</v>
      </c>
      <c r="C23" s="109">
        <v>97067</v>
      </c>
      <c r="D23" s="163">
        <v>0</v>
      </c>
      <c r="E23" s="163">
        <v>0</v>
      </c>
      <c r="F23" s="109">
        <v>42954</v>
      </c>
      <c r="G23" s="109">
        <v>52601</v>
      </c>
      <c r="H23" s="163">
        <v>17303</v>
      </c>
      <c r="I23" s="163"/>
      <c r="J23" s="163"/>
      <c r="K23" s="163"/>
      <c r="L23" s="163"/>
      <c r="M23" s="163"/>
      <c r="N23" s="163">
        <v>0</v>
      </c>
      <c r="R23" s="161">
        <v>59242</v>
      </c>
    </row>
    <row r="24" spans="1:19">
      <c r="A24" s="16">
        <v>44841</v>
      </c>
      <c r="B24" s="109">
        <v>289</v>
      </c>
      <c r="C24" s="109">
        <v>97705</v>
      </c>
      <c r="D24" s="163">
        <v>0</v>
      </c>
      <c r="E24" s="163">
        <v>0</v>
      </c>
      <c r="F24" s="109">
        <v>39940</v>
      </c>
      <c r="G24" s="109">
        <v>133456</v>
      </c>
      <c r="H24" s="163">
        <v>17468</v>
      </c>
      <c r="I24" s="163"/>
      <c r="J24" s="163"/>
      <c r="K24" s="163"/>
      <c r="L24" s="163"/>
      <c r="M24" s="163"/>
      <c r="N24" s="163">
        <v>0</v>
      </c>
      <c r="R24" s="161">
        <v>62275</v>
      </c>
    </row>
    <row r="25" spans="1:19">
      <c r="A25" s="16">
        <v>44848</v>
      </c>
      <c r="B25" s="109">
        <v>559</v>
      </c>
      <c r="C25" s="109">
        <v>96835</v>
      </c>
      <c r="D25" s="163">
        <v>0</v>
      </c>
      <c r="E25" s="163">
        <v>0</v>
      </c>
      <c r="F25" s="109">
        <v>40098</v>
      </c>
      <c r="G25" s="109">
        <v>130148</v>
      </c>
      <c r="H25" s="163">
        <v>17196</v>
      </c>
      <c r="I25" s="163"/>
      <c r="J25" s="163"/>
      <c r="K25" s="163"/>
      <c r="L25" s="163"/>
      <c r="M25" s="163"/>
      <c r="N25" s="163">
        <v>0</v>
      </c>
      <c r="R25" s="161">
        <v>58031</v>
      </c>
    </row>
    <row r="26" spans="1:19">
      <c r="A26" s="16">
        <v>44855</v>
      </c>
      <c r="B26" s="109">
        <v>758</v>
      </c>
      <c r="C26" s="109">
        <v>95506</v>
      </c>
      <c r="D26" s="163">
        <v>0</v>
      </c>
      <c r="E26" s="163">
        <v>0</v>
      </c>
      <c r="F26" s="109">
        <v>39781</v>
      </c>
      <c r="G26" s="109">
        <v>127157</v>
      </c>
      <c r="H26" s="163">
        <v>16903</v>
      </c>
      <c r="I26" s="163"/>
      <c r="J26" s="163"/>
      <c r="K26" s="163"/>
      <c r="L26" s="163"/>
      <c r="M26" s="163"/>
      <c r="N26" s="163">
        <v>0</v>
      </c>
      <c r="R26" s="161">
        <v>62673</v>
      </c>
    </row>
    <row r="27" spans="1:19">
      <c r="A27" s="16">
        <v>44862</v>
      </c>
      <c r="B27" s="109">
        <v>1248</v>
      </c>
      <c r="C27" s="109">
        <v>95727</v>
      </c>
      <c r="D27" s="163">
        <v>0</v>
      </c>
      <c r="E27" s="163">
        <v>0</v>
      </c>
      <c r="F27" s="109">
        <v>39006</v>
      </c>
      <c r="G27" s="109">
        <v>115707</v>
      </c>
      <c r="H27" s="163">
        <v>17041</v>
      </c>
      <c r="I27" s="163"/>
      <c r="J27" s="163"/>
      <c r="K27" s="163"/>
      <c r="L27" s="163"/>
      <c r="M27" s="163"/>
      <c r="N27" s="163">
        <v>0</v>
      </c>
      <c r="R27" s="161">
        <v>62551</v>
      </c>
    </row>
    <row r="28" spans="1:19">
      <c r="A28" s="16">
        <v>44869</v>
      </c>
      <c r="B28" s="109">
        <v>1442</v>
      </c>
      <c r="C28" s="109">
        <v>97094</v>
      </c>
      <c r="D28" s="163">
        <v>0</v>
      </c>
      <c r="E28" s="163">
        <v>0</v>
      </c>
      <c r="F28" s="109">
        <v>33636</v>
      </c>
      <c r="G28" s="109">
        <v>135739</v>
      </c>
      <c r="H28" s="163">
        <v>17372</v>
      </c>
      <c r="I28" s="163"/>
      <c r="J28" s="163"/>
      <c r="K28" s="163"/>
      <c r="L28" s="163"/>
      <c r="M28" s="163"/>
      <c r="N28" s="163">
        <v>0</v>
      </c>
      <c r="R28" s="161">
        <v>59181</v>
      </c>
    </row>
    <row r="29" spans="1:19">
      <c r="A29" s="16">
        <v>44876</v>
      </c>
      <c r="B29" s="109">
        <v>1766</v>
      </c>
      <c r="C29" s="109">
        <v>97428</v>
      </c>
      <c r="D29" s="163">
        <v>0</v>
      </c>
      <c r="E29" s="163">
        <v>0</v>
      </c>
      <c r="F29" s="109">
        <v>32164</v>
      </c>
      <c r="G29" s="109">
        <v>107853</v>
      </c>
      <c r="H29" s="163">
        <v>17807</v>
      </c>
      <c r="I29" s="163"/>
      <c r="J29" s="163"/>
      <c r="K29" s="163"/>
      <c r="L29" s="163"/>
      <c r="M29" s="163"/>
      <c r="N29" s="163">
        <v>0</v>
      </c>
      <c r="R29" s="161">
        <v>61775</v>
      </c>
      <c r="S29" s="161">
        <v>40267</v>
      </c>
    </row>
    <row r="30" spans="1:19">
      <c r="A30" s="16">
        <v>44883</v>
      </c>
      <c r="B30" s="109">
        <v>1586</v>
      </c>
      <c r="C30" s="109">
        <v>98815</v>
      </c>
      <c r="D30" s="163">
        <v>0</v>
      </c>
      <c r="E30" s="163">
        <v>0</v>
      </c>
      <c r="F30" s="109">
        <v>31742</v>
      </c>
      <c r="G30" s="109">
        <v>97745</v>
      </c>
      <c r="H30" s="163">
        <v>17555</v>
      </c>
      <c r="I30" s="163"/>
      <c r="J30" s="163"/>
      <c r="K30" s="163"/>
      <c r="L30" s="163"/>
      <c r="M30" s="163"/>
      <c r="N30" s="163">
        <v>0</v>
      </c>
      <c r="R30" s="161">
        <v>56502</v>
      </c>
      <c r="S30" s="163">
        <v>39476</v>
      </c>
    </row>
    <row r="31" spans="1:19">
      <c r="A31" s="16">
        <v>44890</v>
      </c>
      <c r="B31" s="109">
        <v>1703</v>
      </c>
      <c r="C31" s="109">
        <v>100925</v>
      </c>
      <c r="D31" s="163">
        <v>0</v>
      </c>
      <c r="E31" s="163">
        <v>0</v>
      </c>
      <c r="F31" s="109">
        <v>31536</v>
      </c>
      <c r="G31" s="109">
        <v>98066</v>
      </c>
      <c r="H31" s="163">
        <v>17743</v>
      </c>
      <c r="I31" s="163"/>
      <c r="J31" s="163"/>
      <c r="K31" s="163"/>
      <c r="L31" s="163"/>
      <c r="M31" s="163"/>
      <c r="N31" s="163">
        <v>0</v>
      </c>
      <c r="R31" s="161">
        <v>57201</v>
      </c>
      <c r="S31" s="163">
        <v>40271</v>
      </c>
    </row>
    <row r="32" spans="1:19">
      <c r="A32" s="16">
        <v>44897</v>
      </c>
      <c r="B32" s="109">
        <v>1988</v>
      </c>
      <c r="C32" s="109">
        <v>100866</v>
      </c>
      <c r="D32" s="163">
        <v>0</v>
      </c>
      <c r="E32" s="163">
        <v>0</v>
      </c>
      <c r="F32" s="109">
        <v>32525</v>
      </c>
      <c r="G32" s="109">
        <v>107457</v>
      </c>
      <c r="H32" s="163">
        <v>16672</v>
      </c>
      <c r="I32" s="163"/>
      <c r="J32" s="163"/>
      <c r="K32" s="163"/>
      <c r="L32" s="163"/>
      <c r="M32" s="163"/>
      <c r="N32" s="163">
        <v>0</v>
      </c>
      <c r="R32" s="161">
        <v>56740</v>
      </c>
      <c r="S32" s="163">
        <v>39444</v>
      </c>
    </row>
    <row r="33" spans="1:19">
      <c r="A33" s="16">
        <v>44904</v>
      </c>
      <c r="B33" s="109">
        <v>2454</v>
      </c>
      <c r="C33" s="109">
        <v>94128</v>
      </c>
      <c r="D33" s="163">
        <v>0</v>
      </c>
      <c r="E33" s="163">
        <v>0</v>
      </c>
      <c r="F33" s="109">
        <v>31787</v>
      </c>
      <c r="G33" s="109">
        <v>103575</v>
      </c>
      <c r="H33" s="163">
        <v>17014</v>
      </c>
      <c r="I33" s="163">
        <v>45111</v>
      </c>
      <c r="J33" s="163"/>
      <c r="K33" s="163"/>
      <c r="L33" s="163"/>
      <c r="M33" s="163">
        <v>39175</v>
      </c>
      <c r="N33" s="163">
        <v>0</v>
      </c>
      <c r="R33" s="161">
        <v>53041</v>
      </c>
      <c r="S33" s="163">
        <v>36666</v>
      </c>
    </row>
    <row r="34" spans="1:19">
      <c r="A34" s="16">
        <v>44911</v>
      </c>
      <c r="B34" s="109">
        <v>2498</v>
      </c>
      <c r="C34" s="109">
        <v>94254</v>
      </c>
      <c r="D34" s="163">
        <v>0</v>
      </c>
      <c r="E34" s="163">
        <v>0</v>
      </c>
      <c r="F34" s="109">
        <v>31277</v>
      </c>
      <c r="G34" s="109">
        <v>97038</v>
      </c>
      <c r="H34" s="163">
        <v>16813</v>
      </c>
      <c r="I34" s="163">
        <v>45694</v>
      </c>
      <c r="J34" s="163">
        <v>35530</v>
      </c>
      <c r="K34" s="163"/>
      <c r="L34" s="163"/>
      <c r="M34" s="163">
        <v>37790</v>
      </c>
      <c r="N34" s="163">
        <v>0</v>
      </c>
      <c r="R34" s="161">
        <v>51208</v>
      </c>
      <c r="S34" s="163">
        <v>37040</v>
      </c>
    </row>
    <row r="35" spans="1:19">
      <c r="A35" s="16">
        <v>44918</v>
      </c>
      <c r="B35" s="109">
        <v>2123</v>
      </c>
      <c r="C35" s="109">
        <v>96955</v>
      </c>
      <c r="D35" s="163">
        <v>0</v>
      </c>
      <c r="E35" s="163">
        <v>0</v>
      </c>
      <c r="F35" s="109">
        <v>30953</v>
      </c>
      <c r="G35" s="109">
        <v>101898</v>
      </c>
      <c r="H35" s="163">
        <v>17530</v>
      </c>
      <c r="I35" s="163">
        <v>45084</v>
      </c>
      <c r="J35" s="163">
        <v>36306</v>
      </c>
      <c r="K35" s="163"/>
      <c r="L35" s="163"/>
      <c r="M35" s="163">
        <v>38553</v>
      </c>
      <c r="N35" s="163">
        <v>0</v>
      </c>
      <c r="R35" s="161">
        <v>52405</v>
      </c>
      <c r="S35" s="163">
        <v>36715</v>
      </c>
    </row>
    <row r="36" spans="1:19">
      <c r="A36" s="16">
        <v>44925</v>
      </c>
      <c r="B36" s="109">
        <v>1668</v>
      </c>
      <c r="C36" s="109">
        <v>94687</v>
      </c>
      <c r="D36" s="163">
        <v>0</v>
      </c>
      <c r="E36" s="163">
        <v>0</v>
      </c>
      <c r="F36" s="109">
        <v>30702</v>
      </c>
      <c r="G36" s="109">
        <v>99480</v>
      </c>
      <c r="H36" s="163">
        <v>17404</v>
      </c>
      <c r="I36" s="163">
        <v>44506</v>
      </c>
      <c r="J36" s="163">
        <v>35418</v>
      </c>
      <c r="K36" s="163"/>
      <c r="L36" s="163"/>
      <c r="M36" s="163">
        <v>37970</v>
      </c>
      <c r="N36" s="163">
        <v>0</v>
      </c>
      <c r="R36" s="161">
        <v>52891</v>
      </c>
      <c r="S36" s="163">
        <v>36747</v>
      </c>
    </row>
    <row r="37" spans="1:19">
      <c r="A37" s="16">
        <v>44932</v>
      </c>
      <c r="B37" s="109">
        <v>1553</v>
      </c>
      <c r="C37" s="109">
        <v>99362</v>
      </c>
      <c r="D37" s="163">
        <v>0</v>
      </c>
      <c r="E37" s="163">
        <v>0</v>
      </c>
      <c r="F37" s="109">
        <v>32502</v>
      </c>
      <c r="G37" s="109">
        <v>106340</v>
      </c>
      <c r="H37" s="163">
        <v>17542</v>
      </c>
      <c r="I37" s="163">
        <v>46730</v>
      </c>
      <c r="J37" s="163">
        <v>37184</v>
      </c>
      <c r="K37" s="163">
        <v>62268</v>
      </c>
      <c r="L37" s="163"/>
      <c r="M37" s="163">
        <v>38623</v>
      </c>
      <c r="N37" s="163">
        <v>0</v>
      </c>
      <c r="R37" s="161">
        <v>56772</v>
      </c>
      <c r="S37" s="163">
        <v>36847</v>
      </c>
    </row>
    <row r="38" spans="1:19">
      <c r="A38" s="16">
        <v>44939</v>
      </c>
      <c r="B38" s="109">
        <v>1931</v>
      </c>
      <c r="C38" s="109">
        <v>100781</v>
      </c>
      <c r="D38" s="163">
        <v>0</v>
      </c>
      <c r="E38" s="163">
        <v>0</v>
      </c>
      <c r="F38" s="109">
        <v>31658</v>
      </c>
      <c r="G38" s="109">
        <v>127804</v>
      </c>
      <c r="H38" s="163">
        <v>17833</v>
      </c>
      <c r="I38" s="163">
        <v>47225</v>
      </c>
      <c r="J38" s="163">
        <v>37636</v>
      </c>
      <c r="K38" s="163">
        <v>62514</v>
      </c>
      <c r="L38" s="163">
        <v>58929</v>
      </c>
      <c r="M38" s="163">
        <v>37137</v>
      </c>
      <c r="N38" s="163">
        <v>0</v>
      </c>
      <c r="R38" s="161">
        <v>58341</v>
      </c>
      <c r="S38" s="163">
        <v>37201</v>
      </c>
    </row>
    <row r="39" spans="1:19">
      <c r="A39" s="16">
        <v>44946</v>
      </c>
      <c r="B39" s="109">
        <v>1166</v>
      </c>
      <c r="C39" s="109">
        <v>100131</v>
      </c>
      <c r="D39" s="163">
        <v>0</v>
      </c>
      <c r="E39" s="163">
        <v>0</v>
      </c>
      <c r="F39" s="109">
        <v>31223</v>
      </c>
      <c r="G39" s="109">
        <v>111934</v>
      </c>
      <c r="H39" s="163">
        <v>17424</v>
      </c>
      <c r="I39" s="163">
        <v>47145</v>
      </c>
      <c r="J39" s="163">
        <v>37391</v>
      </c>
      <c r="K39" s="163">
        <v>62136</v>
      </c>
      <c r="L39" s="163">
        <v>57956</v>
      </c>
      <c r="M39" s="163">
        <v>36198</v>
      </c>
      <c r="N39" s="163">
        <v>0</v>
      </c>
      <c r="R39" s="161">
        <v>59147</v>
      </c>
      <c r="S39" s="163">
        <v>38182</v>
      </c>
    </row>
    <row r="40" spans="1:19">
      <c r="A40" s="16">
        <v>44953</v>
      </c>
      <c r="B40" s="109">
        <v>1107</v>
      </c>
      <c r="C40" s="109">
        <v>100973</v>
      </c>
      <c r="D40" s="163">
        <v>0</v>
      </c>
      <c r="E40" s="163">
        <v>0</v>
      </c>
      <c r="F40" s="109">
        <v>31094</v>
      </c>
      <c r="G40" s="109">
        <v>103117</v>
      </c>
      <c r="H40" s="163">
        <v>17437</v>
      </c>
      <c r="I40" s="163">
        <v>48131</v>
      </c>
      <c r="J40" s="163">
        <v>37669</v>
      </c>
      <c r="K40" s="163">
        <v>62193</v>
      </c>
      <c r="L40" s="163">
        <v>56308</v>
      </c>
      <c r="M40" s="163">
        <v>36139</v>
      </c>
      <c r="N40" s="163">
        <v>0</v>
      </c>
      <c r="R40" s="161">
        <v>61519</v>
      </c>
      <c r="S40" s="163">
        <v>38965</v>
      </c>
    </row>
    <row r="41" spans="1:19">
      <c r="A41" s="16">
        <v>44960</v>
      </c>
      <c r="B41" s="109">
        <v>1560</v>
      </c>
      <c r="C41" s="109">
        <v>100809</v>
      </c>
      <c r="D41" s="163">
        <v>0</v>
      </c>
      <c r="E41" s="163">
        <v>0</v>
      </c>
      <c r="F41" s="109">
        <v>30915</v>
      </c>
      <c r="G41" s="109">
        <v>104215</v>
      </c>
      <c r="H41" s="163">
        <v>17261</v>
      </c>
      <c r="I41" s="163">
        <v>47579</v>
      </c>
      <c r="J41" s="163">
        <v>37727</v>
      </c>
      <c r="K41" s="163">
        <v>62998</v>
      </c>
      <c r="L41" s="163">
        <v>55754</v>
      </c>
      <c r="M41" s="163">
        <v>36122</v>
      </c>
      <c r="N41" s="163">
        <v>0</v>
      </c>
      <c r="O41" s="163">
        <v>62003</v>
      </c>
      <c r="P41" s="163">
        <v>57335</v>
      </c>
      <c r="Q41" s="163"/>
      <c r="R41" s="161">
        <v>58555</v>
      </c>
      <c r="S41" s="163">
        <v>36468</v>
      </c>
    </row>
    <row r="42" spans="1:19">
      <c r="A42" s="16">
        <v>44967</v>
      </c>
      <c r="B42" s="109">
        <v>1154</v>
      </c>
      <c r="C42" s="109">
        <v>101756</v>
      </c>
      <c r="D42" s="163">
        <v>0</v>
      </c>
      <c r="E42" s="163">
        <v>0</v>
      </c>
      <c r="F42" s="109">
        <v>31404</v>
      </c>
      <c r="G42" s="109">
        <v>93332</v>
      </c>
      <c r="H42" s="163">
        <v>16810</v>
      </c>
      <c r="I42" s="163">
        <v>46756</v>
      </c>
      <c r="J42" s="163">
        <v>37960</v>
      </c>
      <c r="K42" s="163">
        <v>62773</v>
      </c>
      <c r="L42" s="163">
        <v>56436</v>
      </c>
      <c r="M42" s="163">
        <v>36800</v>
      </c>
      <c r="N42" s="163">
        <v>0</v>
      </c>
      <c r="O42" s="163">
        <v>61543</v>
      </c>
      <c r="P42" s="163">
        <v>54427</v>
      </c>
      <c r="Q42" s="163"/>
      <c r="R42" s="161">
        <v>60829</v>
      </c>
      <c r="S42" s="163">
        <v>38028</v>
      </c>
    </row>
    <row r="43" spans="1:19">
      <c r="A43" s="16">
        <v>44974</v>
      </c>
      <c r="B43" s="109">
        <v>754</v>
      </c>
      <c r="C43" s="109">
        <v>101243</v>
      </c>
      <c r="D43" s="163">
        <v>0</v>
      </c>
      <c r="E43" s="163">
        <v>0</v>
      </c>
      <c r="F43" s="109">
        <v>31350</v>
      </c>
      <c r="G43" s="109">
        <v>106301</v>
      </c>
      <c r="H43" s="163">
        <v>16525</v>
      </c>
      <c r="I43" s="163">
        <v>45873</v>
      </c>
      <c r="J43" s="163">
        <v>37956</v>
      </c>
      <c r="K43" s="163">
        <v>63338</v>
      </c>
      <c r="L43" s="163">
        <v>52322</v>
      </c>
      <c r="M43" s="163">
        <v>37029</v>
      </c>
      <c r="N43" s="163">
        <v>0</v>
      </c>
      <c r="O43" s="163">
        <v>58773</v>
      </c>
      <c r="P43" s="163">
        <v>53397</v>
      </c>
      <c r="Q43" s="163"/>
      <c r="R43" s="161">
        <v>59164</v>
      </c>
      <c r="S43" s="163">
        <v>37592</v>
      </c>
    </row>
    <row r="44" spans="1:19">
      <c r="A44" s="16">
        <v>44981</v>
      </c>
      <c r="B44" s="109">
        <v>2160</v>
      </c>
      <c r="C44" s="109">
        <v>100957</v>
      </c>
      <c r="D44" s="163">
        <v>0</v>
      </c>
      <c r="E44" s="163">
        <v>0</v>
      </c>
      <c r="F44" s="109">
        <v>31432</v>
      </c>
      <c r="G44" s="109">
        <v>99057</v>
      </c>
      <c r="H44" s="163">
        <v>16349</v>
      </c>
      <c r="I44" s="163">
        <v>45817</v>
      </c>
      <c r="J44" s="163">
        <v>37646</v>
      </c>
      <c r="K44" s="163">
        <v>63558</v>
      </c>
      <c r="L44" s="163">
        <v>52789</v>
      </c>
      <c r="M44" s="163">
        <v>37071</v>
      </c>
      <c r="N44" s="163">
        <v>0</v>
      </c>
      <c r="O44" s="163">
        <v>58348</v>
      </c>
      <c r="P44" s="163">
        <v>50926</v>
      </c>
      <c r="Q44" s="163"/>
      <c r="R44" s="161">
        <v>56793</v>
      </c>
      <c r="S44" s="163">
        <v>37682</v>
      </c>
    </row>
    <row r="45" spans="1:19">
      <c r="A45" s="16">
        <v>44988</v>
      </c>
      <c r="B45" s="109">
        <v>3332</v>
      </c>
      <c r="C45" s="109">
        <v>103056</v>
      </c>
      <c r="D45" s="163">
        <v>0</v>
      </c>
      <c r="E45" s="163">
        <v>0</v>
      </c>
      <c r="F45" s="109">
        <v>31068</v>
      </c>
      <c r="G45" s="109">
        <v>107696</v>
      </c>
      <c r="H45" s="163">
        <v>16517</v>
      </c>
      <c r="I45" s="163">
        <v>45839</v>
      </c>
      <c r="J45" s="163">
        <v>38580</v>
      </c>
      <c r="K45" s="163">
        <v>61543</v>
      </c>
      <c r="L45" s="163">
        <v>62332</v>
      </c>
      <c r="M45" s="163">
        <v>36769</v>
      </c>
      <c r="N45" s="163">
        <v>0</v>
      </c>
      <c r="O45" s="163">
        <v>59534</v>
      </c>
      <c r="P45" s="163">
        <v>53983</v>
      </c>
      <c r="Q45" s="163"/>
      <c r="R45" s="161">
        <v>58514</v>
      </c>
      <c r="S45" s="163">
        <v>38776</v>
      </c>
    </row>
    <row r="46" spans="1:19">
      <c r="A46" s="16">
        <v>44995</v>
      </c>
      <c r="B46" s="109">
        <v>3184</v>
      </c>
      <c r="C46" s="109">
        <v>102507</v>
      </c>
      <c r="D46" s="163">
        <v>0</v>
      </c>
      <c r="E46" s="163">
        <v>0</v>
      </c>
      <c r="F46" s="109">
        <v>30964</v>
      </c>
      <c r="G46" s="109">
        <v>98762</v>
      </c>
      <c r="H46" s="163">
        <v>16164</v>
      </c>
      <c r="I46" s="163">
        <v>47043</v>
      </c>
      <c r="J46" s="163">
        <v>38319</v>
      </c>
      <c r="K46" s="163">
        <v>63071</v>
      </c>
      <c r="L46" s="163">
        <v>62645</v>
      </c>
      <c r="M46" s="163">
        <v>36255</v>
      </c>
      <c r="N46" s="163">
        <v>0</v>
      </c>
      <c r="O46" s="163">
        <v>58277</v>
      </c>
      <c r="P46" s="163">
        <v>48964</v>
      </c>
      <c r="Q46" s="163"/>
      <c r="R46" s="161">
        <v>53647</v>
      </c>
      <c r="S46" s="163">
        <v>37345</v>
      </c>
    </row>
    <row r="47" spans="1:19">
      <c r="A47" s="16">
        <v>45002</v>
      </c>
      <c r="B47" s="109">
        <v>1905</v>
      </c>
      <c r="C47" s="109">
        <v>97831</v>
      </c>
      <c r="D47" s="163">
        <v>0</v>
      </c>
      <c r="E47" s="163">
        <v>0</v>
      </c>
      <c r="F47" s="109">
        <v>30419</v>
      </c>
      <c r="G47" s="109"/>
      <c r="N47" s="163">
        <v>0</v>
      </c>
    </row>
    <row r="48" spans="1:19">
      <c r="A48" s="16">
        <v>45009</v>
      </c>
      <c r="B48" s="109"/>
      <c r="C48" s="109"/>
      <c r="D48" s="163">
        <v>0</v>
      </c>
      <c r="E48" s="163">
        <v>0</v>
      </c>
      <c r="F48" s="109"/>
      <c r="G48" s="109"/>
      <c r="N48" s="163">
        <v>0</v>
      </c>
    </row>
    <row r="49" spans="1:14">
      <c r="A49" s="16">
        <v>45016</v>
      </c>
      <c r="B49" s="109"/>
      <c r="C49" s="109"/>
      <c r="D49" s="163">
        <v>0</v>
      </c>
      <c r="E49" s="163">
        <v>0</v>
      </c>
      <c r="F49" s="109"/>
      <c r="G49" s="109"/>
      <c r="N49" s="163">
        <v>0</v>
      </c>
    </row>
    <row r="50" spans="1:14">
      <c r="A50" s="16">
        <v>45023</v>
      </c>
      <c r="B50" s="109"/>
      <c r="C50" s="109"/>
      <c r="D50" s="163">
        <v>0</v>
      </c>
      <c r="E50" s="163">
        <v>0</v>
      </c>
      <c r="F50" s="109"/>
      <c r="G50" s="109"/>
      <c r="N50" s="163">
        <v>0</v>
      </c>
    </row>
    <row r="51" spans="1:14">
      <c r="A51" s="16">
        <v>45030</v>
      </c>
      <c r="B51" s="109"/>
      <c r="C51" s="109"/>
      <c r="D51" s="163">
        <v>0</v>
      </c>
      <c r="E51" s="163">
        <v>0</v>
      </c>
      <c r="F51" s="109"/>
      <c r="G51" s="109"/>
      <c r="N51" s="163">
        <v>0</v>
      </c>
    </row>
    <row r="52" spans="1:14">
      <c r="A52" s="16">
        <v>45037</v>
      </c>
      <c r="B52" s="109"/>
      <c r="C52" s="109"/>
      <c r="D52" s="163">
        <v>0</v>
      </c>
      <c r="E52" s="163">
        <v>0</v>
      </c>
      <c r="F52" s="109"/>
      <c r="G52" s="109"/>
      <c r="N52" s="163">
        <v>0</v>
      </c>
    </row>
    <row r="53" spans="1:14">
      <c r="A53" s="16">
        <v>45044</v>
      </c>
      <c r="B53" s="109"/>
      <c r="C53" s="109"/>
      <c r="D53" s="163">
        <v>0</v>
      </c>
      <c r="E53" s="163">
        <v>0</v>
      </c>
      <c r="F53" s="109"/>
      <c r="G53" s="109"/>
      <c r="N53" s="163">
        <v>0</v>
      </c>
    </row>
    <row r="54" spans="1:14">
      <c r="A54" s="16">
        <v>45051</v>
      </c>
      <c r="B54" s="109"/>
      <c r="C54" s="109"/>
      <c r="D54" s="163">
        <v>0</v>
      </c>
      <c r="E54" s="163">
        <v>0</v>
      </c>
      <c r="F54" s="109"/>
      <c r="G54" s="109"/>
      <c r="N54" s="163">
        <v>0</v>
      </c>
    </row>
    <row r="55" spans="1:14">
      <c r="A55" s="16">
        <v>45058</v>
      </c>
      <c r="B55" s="109"/>
      <c r="C55" s="109"/>
      <c r="D55" s="163">
        <v>0</v>
      </c>
      <c r="E55" s="163">
        <v>0</v>
      </c>
      <c r="F55" s="109"/>
      <c r="G55" s="109"/>
      <c r="N55" s="163">
        <v>0</v>
      </c>
    </row>
    <row r="56" spans="1:14">
      <c r="A56" s="16">
        <v>45065</v>
      </c>
      <c r="B56" s="109"/>
      <c r="C56" s="109"/>
      <c r="D56" s="163">
        <v>0</v>
      </c>
      <c r="E56" s="163">
        <v>0</v>
      </c>
      <c r="F56" s="109"/>
      <c r="G56" s="109"/>
      <c r="N56" s="163">
        <v>0</v>
      </c>
    </row>
    <row r="57" spans="1:14">
      <c r="A57" s="16">
        <v>45072</v>
      </c>
      <c r="B57" s="109"/>
      <c r="C57" s="109"/>
      <c r="D57" s="163">
        <v>0</v>
      </c>
      <c r="E57" s="163">
        <v>0</v>
      </c>
      <c r="F57" s="109"/>
      <c r="G57" s="109"/>
      <c r="N57" s="163">
        <v>0</v>
      </c>
    </row>
    <row r="58" spans="1:14">
      <c r="A58" s="16">
        <v>45077</v>
      </c>
      <c r="B58" s="109"/>
      <c r="C58" s="109"/>
      <c r="D58" s="163">
        <v>0</v>
      </c>
      <c r="E58" s="163">
        <v>0</v>
      </c>
      <c r="F58" s="109"/>
      <c r="G58" s="109"/>
      <c r="N58" s="163">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workbookViewId="0">
      <pane xSplit="1" ySplit="1" topLeftCell="B23" activePane="bottomRight" state="frozen"/>
      <selection pane="topRight" activeCell="B1" sqref="B1"/>
      <selection pane="bottomLeft" activeCell="A2" sqref="A2"/>
      <selection pane="bottomRight" activeCell="K47" sqref="K47"/>
    </sheetView>
  </sheetViews>
  <sheetFormatPr defaultRowHeight="15.75"/>
  <cols>
    <col min="1" max="1" width="10.625" style="9" bestFit="1" customWidth="1"/>
    <col min="2" max="2" width="11.5" style="105" customWidth="1"/>
    <col min="3" max="3" width="13.375" style="105" bestFit="1" customWidth="1"/>
    <col min="4" max="6" width="13.375" style="161" customWidth="1"/>
    <col min="7" max="7" width="9.25" style="105" customWidth="1"/>
    <col min="8" max="8" width="16.125" style="105" customWidth="1"/>
    <col min="9" max="10" width="10.5" style="105" customWidth="1"/>
    <col min="11" max="11" width="14.125" style="105" customWidth="1"/>
    <col min="12" max="12" width="8" style="105" customWidth="1"/>
    <col min="13" max="14" width="19.125" style="105" customWidth="1"/>
    <col min="15" max="15" width="9" style="9"/>
    <col min="16" max="16" width="9.375" style="9" bestFit="1" customWidth="1"/>
    <col min="17" max="17" width="16.5" style="9" bestFit="1" customWidth="1"/>
    <col min="18" max="16384" width="9" style="9"/>
  </cols>
  <sheetData>
    <row r="1" spans="1:17">
      <c r="A1" s="145" t="s">
        <v>10</v>
      </c>
      <c r="B1" s="144" t="s">
        <v>31</v>
      </c>
      <c r="C1" s="144" t="s">
        <v>30</v>
      </c>
      <c r="D1" s="144" t="s">
        <v>67</v>
      </c>
      <c r="E1" s="144" t="s">
        <v>61</v>
      </c>
      <c r="F1" s="144" t="s">
        <v>66</v>
      </c>
      <c r="G1" s="144" t="s">
        <v>40</v>
      </c>
      <c r="H1" s="144" t="s">
        <v>53</v>
      </c>
      <c r="I1" s="144" t="s">
        <v>41</v>
      </c>
      <c r="J1" s="144" t="s">
        <v>43</v>
      </c>
      <c r="K1" s="144" t="s">
        <v>45</v>
      </c>
      <c r="L1" s="144" t="s">
        <v>46</v>
      </c>
      <c r="M1" s="144" t="s">
        <v>49</v>
      </c>
      <c r="N1" s="144" t="s">
        <v>44</v>
      </c>
      <c r="O1" s="144" t="s">
        <v>71</v>
      </c>
      <c r="P1" s="144" t="s">
        <v>291</v>
      </c>
      <c r="Q1" s="144" t="s">
        <v>414</v>
      </c>
    </row>
    <row r="2" spans="1:17">
      <c r="A2" s="8">
        <v>44687</v>
      </c>
      <c r="B2" s="105">
        <v>53069</v>
      </c>
      <c r="C2" s="105">
        <v>38318</v>
      </c>
      <c r="G2" s="105">
        <v>54</v>
      </c>
      <c r="H2" s="105">
        <v>416314</v>
      </c>
      <c r="I2" s="105">
        <v>58</v>
      </c>
      <c r="J2" s="105">
        <v>139</v>
      </c>
      <c r="K2" s="105">
        <v>16323</v>
      </c>
      <c r="L2" s="105">
        <v>4</v>
      </c>
      <c r="M2" s="105">
        <v>1</v>
      </c>
    </row>
    <row r="3" spans="1:17">
      <c r="A3" s="8">
        <v>44694</v>
      </c>
      <c r="B3" s="105">
        <v>53109</v>
      </c>
      <c r="C3" s="105">
        <v>212739</v>
      </c>
      <c r="G3" s="105">
        <v>54</v>
      </c>
      <c r="H3" s="105">
        <v>482893</v>
      </c>
      <c r="I3" s="105">
        <v>60</v>
      </c>
      <c r="J3" s="105">
        <v>139</v>
      </c>
      <c r="K3" s="105">
        <v>17288</v>
      </c>
      <c r="L3" s="105">
        <v>4</v>
      </c>
      <c r="M3" s="105">
        <v>1</v>
      </c>
    </row>
    <row r="4" spans="1:17">
      <c r="A4" s="8">
        <v>44701</v>
      </c>
      <c r="B4" s="105">
        <v>53721</v>
      </c>
      <c r="C4" s="105">
        <v>212739</v>
      </c>
      <c r="G4" s="105">
        <v>54</v>
      </c>
      <c r="H4" s="105">
        <v>475415</v>
      </c>
      <c r="I4" s="105">
        <v>60</v>
      </c>
      <c r="J4" s="105">
        <v>139</v>
      </c>
      <c r="K4" s="105">
        <v>18059</v>
      </c>
      <c r="L4" s="105">
        <v>4</v>
      </c>
      <c r="M4" s="105">
        <v>1</v>
      </c>
    </row>
    <row r="5" spans="1:17">
      <c r="A5" s="8">
        <v>44708</v>
      </c>
      <c r="B5" s="105">
        <v>53977</v>
      </c>
      <c r="C5" s="105">
        <v>212739</v>
      </c>
      <c r="G5" s="105">
        <v>54</v>
      </c>
      <c r="H5" s="105">
        <v>468667</v>
      </c>
      <c r="I5" s="105">
        <v>59</v>
      </c>
      <c r="J5" s="105">
        <v>140</v>
      </c>
      <c r="K5" s="105">
        <v>16196</v>
      </c>
      <c r="L5" s="105">
        <v>4</v>
      </c>
      <c r="M5" s="105">
        <v>1</v>
      </c>
    </row>
    <row r="6" spans="1:17">
      <c r="A6" s="8">
        <v>44715</v>
      </c>
      <c r="B6" s="105">
        <v>53616</v>
      </c>
      <c r="C6" s="105">
        <v>212739</v>
      </c>
      <c r="G6" s="105">
        <v>54</v>
      </c>
      <c r="H6" s="105">
        <v>468143</v>
      </c>
      <c r="I6" s="105">
        <v>58</v>
      </c>
      <c r="J6" s="105">
        <v>140</v>
      </c>
      <c r="K6" s="105">
        <v>17189</v>
      </c>
      <c r="L6" s="105">
        <v>4</v>
      </c>
      <c r="M6" s="105">
        <v>1</v>
      </c>
    </row>
    <row r="7" spans="1:17">
      <c r="A7" s="8">
        <v>44722</v>
      </c>
      <c r="B7" s="105">
        <v>53150</v>
      </c>
      <c r="C7" s="105">
        <v>207851</v>
      </c>
      <c r="G7" s="105">
        <v>49</v>
      </c>
      <c r="H7" s="105">
        <v>476656</v>
      </c>
      <c r="I7" s="105">
        <v>57</v>
      </c>
      <c r="J7" s="105">
        <v>140</v>
      </c>
      <c r="K7" s="105">
        <v>19075</v>
      </c>
      <c r="L7" s="105">
        <v>4</v>
      </c>
      <c r="M7" s="105">
        <v>4187</v>
      </c>
    </row>
    <row r="8" spans="1:17">
      <c r="A8" s="8">
        <v>44729</v>
      </c>
      <c r="B8" s="105">
        <v>54413</v>
      </c>
      <c r="C8" s="105">
        <v>207851</v>
      </c>
      <c r="G8" s="105">
        <v>54</v>
      </c>
      <c r="H8" s="105">
        <v>482734</v>
      </c>
      <c r="I8" s="105">
        <v>57</v>
      </c>
      <c r="J8" s="105">
        <v>140</v>
      </c>
      <c r="K8" s="105">
        <v>19758</v>
      </c>
      <c r="L8" s="105">
        <v>4</v>
      </c>
      <c r="M8" s="105">
        <v>4987</v>
      </c>
    </row>
    <row r="9" spans="1:17">
      <c r="A9" s="8">
        <v>44736</v>
      </c>
      <c r="B9" s="105">
        <v>54517.410868812738</v>
      </c>
      <c r="C9" s="105">
        <v>207851.28</v>
      </c>
      <c r="G9" s="105">
        <v>53.627283403681346</v>
      </c>
      <c r="H9" s="105">
        <v>478365.26106320479</v>
      </c>
      <c r="I9" s="105">
        <v>56.44652986903845</v>
      </c>
      <c r="J9" s="105">
        <v>140.0861293379557</v>
      </c>
      <c r="K9" s="105">
        <v>22964.865647379745</v>
      </c>
      <c r="L9" s="105">
        <v>3.838695213541083</v>
      </c>
      <c r="M9" s="105">
        <v>4186.4545328812137</v>
      </c>
    </row>
    <row r="10" spans="1:17">
      <c r="A10" s="8">
        <v>44743</v>
      </c>
      <c r="B10" s="105">
        <v>54952</v>
      </c>
      <c r="C10" s="105">
        <v>207851</v>
      </c>
      <c r="G10" s="105">
        <v>53</v>
      </c>
      <c r="H10" s="105">
        <v>486041</v>
      </c>
      <c r="I10" s="105">
        <v>57</v>
      </c>
      <c r="J10" s="105">
        <v>137</v>
      </c>
      <c r="K10" s="105">
        <v>22936</v>
      </c>
      <c r="L10" s="105">
        <v>4</v>
      </c>
      <c r="M10" s="105">
        <v>4140</v>
      </c>
    </row>
    <row r="11" spans="1:17">
      <c r="A11" s="8">
        <v>44750</v>
      </c>
      <c r="B11" s="106">
        <v>55380</v>
      </c>
      <c r="C11" s="106">
        <v>207851</v>
      </c>
      <c r="D11" s="162"/>
      <c r="E11" s="162"/>
      <c r="F11" s="162"/>
      <c r="G11" s="106">
        <v>55</v>
      </c>
      <c r="H11" s="106">
        <v>496456</v>
      </c>
      <c r="I11" s="106">
        <v>58</v>
      </c>
      <c r="J11" s="106">
        <v>136</v>
      </c>
      <c r="K11" s="106">
        <v>20497</v>
      </c>
      <c r="L11" s="106">
        <v>4</v>
      </c>
      <c r="M11" s="106">
        <v>4228</v>
      </c>
      <c r="N11" s="106"/>
    </row>
    <row r="12" spans="1:17">
      <c r="A12" s="8">
        <v>44757</v>
      </c>
      <c r="B12" s="105">
        <v>55862.773574366525</v>
      </c>
      <c r="C12" s="105">
        <v>212049.87</v>
      </c>
      <c r="G12" s="105">
        <v>54.249250132329585</v>
      </c>
      <c r="H12" s="105">
        <v>501061.31944444444</v>
      </c>
      <c r="I12" s="105">
        <v>57.723984817016401</v>
      </c>
      <c r="J12" s="105">
        <v>135.62432132674451</v>
      </c>
      <c r="K12" s="105">
        <v>23038.762701158172</v>
      </c>
      <c r="L12" s="105">
        <v>3.935234396097516</v>
      </c>
      <c r="M12" s="105">
        <v>0</v>
      </c>
    </row>
    <row r="13" spans="1:17">
      <c r="A13" s="8">
        <v>44764</v>
      </c>
      <c r="B13" s="105">
        <v>0</v>
      </c>
      <c r="C13" s="105">
        <v>289929.87</v>
      </c>
      <c r="G13" s="105">
        <v>0</v>
      </c>
      <c r="H13" s="105">
        <v>493690</v>
      </c>
      <c r="I13" s="105">
        <v>0</v>
      </c>
      <c r="J13" s="105">
        <v>0</v>
      </c>
      <c r="K13" s="105">
        <v>0</v>
      </c>
      <c r="L13" s="105">
        <v>0</v>
      </c>
    </row>
    <row r="14" spans="1:17">
      <c r="A14" s="8">
        <v>44771</v>
      </c>
      <c r="C14" s="105">
        <v>325924.46000000002</v>
      </c>
      <c r="H14" s="105">
        <v>493009</v>
      </c>
    </row>
    <row r="15" spans="1:17">
      <c r="A15" s="8">
        <v>44778</v>
      </c>
      <c r="C15" s="105">
        <v>325924.46000000002</v>
      </c>
      <c r="H15" s="105">
        <v>441387</v>
      </c>
    </row>
    <row r="16" spans="1:17">
      <c r="A16" s="8">
        <v>44785</v>
      </c>
      <c r="C16" s="105">
        <v>325924.46000000002</v>
      </c>
      <c r="H16" s="105">
        <v>446378.39734841097</v>
      </c>
    </row>
    <row r="17" spans="1:16">
      <c r="A17" s="8">
        <v>44792</v>
      </c>
      <c r="C17" s="105">
        <v>325924.46000000002</v>
      </c>
      <c r="H17" s="105">
        <v>455559</v>
      </c>
    </row>
    <row r="18" spans="1:16">
      <c r="A18" s="8">
        <v>44799</v>
      </c>
      <c r="C18" s="105">
        <v>325924.46000000002</v>
      </c>
      <c r="H18" s="105">
        <v>456696</v>
      </c>
    </row>
    <row r="19" spans="1:16">
      <c r="A19" s="8">
        <v>44806</v>
      </c>
      <c r="C19" s="105">
        <v>304580.62</v>
      </c>
      <c r="H19" s="105">
        <v>667137</v>
      </c>
      <c r="N19" s="105">
        <v>2736</v>
      </c>
    </row>
    <row r="20" spans="1:16">
      <c r="A20" s="8">
        <v>44813</v>
      </c>
      <c r="C20" s="105">
        <v>284619</v>
      </c>
      <c r="H20" s="105">
        <v>657832</v>
      </c>
      <c r="J20" s="161">
        <v>2732</v>
      </c>
      <c r="N20" s="105">
        <v>2732</v>
      </c>
      <c r="O20" s="9">
        <v>4617</v>
      </c>
    </row>
    <row r="21" spans="1:16">
      <c r="A21" s="8">
        <v>44820</v>
      </c>
      <c r="C21" s="105">
        <v>244859.15</v>
      </c>
      <c r="H21" s="105">
        <v>658619</v>
      </c>
      <c r="J21" s="161">
        <v>939</v>
      </c>
      <c r="N21" s="105">
        <v>2723</v>
      </c>
      <c r="O21" s="9">
        <v>108</v>
      </c>
    </row>
    <row r="22" spans="1:16">
      <c r="A22" s="8">
        <v>44827</v>
      </c>
      <c r="B22" s="105">
        <v>90781</v>
      </c>
      <c r="C22" s="161">
        <v>244859.15</v>
      </c>
      <c r="H22" s="105">
        <v>677716</v>
      </c>
      <c r="J22" s="161">
        <v>956</v>
      </c>
      <c r="N22" s="105">
        <v>2711</v>
      </c>
      <c r="O22" s="9">
        <v>108</v>
      </c>
    </row>
    <row r="23" spans="1:16">
      <c r="A23" s="8">
        <v>44834</v>
      </c>
      <c r="B23" s="105">
        <v>-150</v>
      </c>
      <c r="C23" s="105">
        <v>335240</v>
      </c>
      <c r="H23" s="105">
        <v>264950</v>
      </c>
      <c r="J23" s="105">
        <v>1810</v>
      </c>
      <c r="K23" s="105">
        <v>-24</v>
      </c>
      <c r="N23" s="105">
        <v>2659</v>
      </c>
      <c r="O23" s="154">
        <v>103</v>
      </c>
      <c r="P23" s="151">
        <v>405487</v>
      </c>
    </row>
    <row r="24" spans="1:16">
      <c r="A24" s="8">
        <v>44841</v>
      </c>
      <c r="C24" s="105">
        <v>594635</v>
      </c>
      <c r="H24" s="105">
        <v>29610</v>
      </c>
      <c r="N24" s="105">
        <v>2648</v>
      </c>
      <c r="O24" s="154">
        <v>30378</v>
      </c>
      <c r="P24" s="9">
        <v>406193</v>
      </c>
    </row>
    <row r="25" spans="1:16">
      <c r="A25" s="8">
        <v>44848</v>
      </c>
      <c r="C25" s="105">
        <v>619347</v>
      </c>
      <c r="N25" s="105">
        <v>2677</v>
      </c>
      <c r="P25" s="9">
        <v>407625</v>
      </c>
    </row>
    <row r="26" spans="1:16">
      <c r="A26" s="8">
        <v>44855</v>
      </c>
      <c r="C26" s="105">
        <v>559296.99</v>
      </c>
      <c r="N26" s="105">
        <v>2692</v>
      </c>
      <c r="P26" s="154">
        <v>405967</v>
      </c>
    </row>
    <row r="27" spans="1:16">
      <c r="A27" s="8">
        <v>44862</v>
      </c>
      <c r="C27" s="105">
        <v>558677</v>
      </c>
      <c r="I27" s="105">
        <v>2032</v>
      </c>
      <c r="K27" s="105">
        <v>3943</v>
      </c>
      <c r="N27" s="105">
        <v>2728</v>
      </c>
      <c r="O27" s="154">
        <v>2129</v>
      </c>
      <c r="P27" s="161">
        <v>399954</v>
      </c>
    </row>
    <row r="28" spans="1:16">
      <c r="A28" s="8">
        <v>44869</v>
      </c>
      <c r="C28" s="105">
        <v>558677</v>
      </c>
      <c r="H28" s="105">
        <v>3474</v>
      </c>
      <c r="I28" s="105">
        <v>2046</v>
      </c>
      <c r="K28" s="105">
        <v>3939</v>
      </c>
      <c r="N28" s="105">
        <v>2749</v>
      </c>
      <c r="O28" s="154">
        <v>2182</v>
      </c>
      <c r="P28" s="161">
        <v>402264</v>
      </c>
    </row>
    <row r="29" spans="1:16">
      <c r="A29" s="8">
        <v>44876</v>
      </c>
      <c r="C29" s="161">
        <v>558677</v>
      </c>
      <c r="H29" s="105">
        <v>60400</v>
      </c>
      <c r="I29" s="105">
        <v>2075</v>
      </c>
      <c r="K29" s="105">
        <v>3860</v>
      </c>
      <c r="N29" s="105">
        <v>2748</v>
      </c>
      <c r="O29" s="154">
        <v>2171</v>
      </c>
      <c r="P29" s="161">
        <v>385903</v>
      </c>
    </row>
    <row r="30" spans="1:16">
      <c r="A30" s="8">
        <v>44883</v>
      </c>
      <c r="C30" s="105">
        <v>558677</v>
      </c>
      <c r="H30" s="105">
        <v>60132</v>
      </c>
      <c r="I30" s="105">
        <v>2056</v>
      </c>
      <c r="K30" s="105">
        <v>10948</v>
      </c>
      <c r="N30" s="105">
        <v>44530</v>
      </c>
      <c r="O30" s="154">
        <v>42342</v>
      </c>
      <c r="P30" s="161">
        <v>384816</v>
      </c>
    </row>
    <row r="31" spans="1:16">
      <c r="A31" s="8">
        <v>44890</v>
      </c>
      <c r="C31" s="105">
        <v>557843</v>
      </c>
      <c r="D31" s="161">
        <v>-37242</v>
      </c>
      <c r="E31" s="161">
        <v>-40459</v>
      </c>
      <c r="F31" s="161">
        <v>-42674</v>
      </c>
      <c r="H31" s="105">
        <v>106250</v>
      </c>
      <c r="I31" s="105">
        <v>2055</v>
      </c>
      <c r="K31" s="105">
        <v>10878</v>
      </c>
      <c r="M31" s="105">
        <v>71109</v>
      </c>
      <c r="N31" s="105">
        <v>44639</v>
      </c>
      <c r="O31" s="161">
        <v>41945</v>
      </c>
      <c r="P31" s="161">
        <v>383452</v>
      </c>
    </row>
    <row r="32" spans="1:16">
      <c r="A32" s="8">
        <v>44897</v>
      </c>
      <c r="C32" s="105">
        <v>615013.32999999996</v>
      </c>
      <c r="K32" s="105">
        <v>10515</v>
      </c>
      <c r="N32" s="105">
        <v>44727</v>
      </c>
      <c r="O32" s="154">
        <v>41934</v>
      </c>
      <c r="P32" s="161">
        <v>381270</v>
      </c>
    </row>
    <row r="33" spans="1:17">
      <c r="A33" s="8">
        <v>44904</v>
      </c>
      <c r="C33" s="105">
        <v>613578.68000000005</v>
      </c>
      <c r="H33" s="105">
        <v>5494</v>
      </c>
      <c r="I33" s="105">
        <v>2068</v>
      </c>
      <c r="K33" s="105">
        <v>10448</v>
      </c>
      <c r="M33" s="105">
        <v>4200</v>
      </c>
      <c r="O33" s="154">
        <v>41108</v>
      </c>
      <c r="P33" s="161">
        <v>379125</v>
      </c>
    </row>
    <row r="34" spans="1:17">
      <c r="A34" s="8">
        <v>44911</v>
      </c>
      <c r="C34" s="105">
        <v>581641.16</v>
      </c>
      <c r="H34" s="105">
        <v>5455</v>
      </c>
      <c r="I34" s="105">
        <v>2052</v>
      </c>
      <c r="J34" s="105">
        <v>-395</v>
      </c>
      <c r="K34" s="105">
        <v>13020</v>
      </c>
      <c r="O34" s="154">
        <v>42337</v>
      </c>
      <c r="P34" s="161">
        <v>376643</v>
      </c>
    </row>
    <row r="35" spans="1:17">
      <c r="A35" s="8">
        <v>44918</v>
      </c>
      <c r="C35" s="105">
        <v>960321</v>
      </c>
      <c r="H35" s="105">
        <v>6659</v>
      </c>
      <c r="I35" s="105">
        <v>2110</v>
      </c>
      <c r="K35" s="105">
        <v>12151</v>
      </c>
      <c r="O35" s="154">
        <v>42969</v>
      </c>
    </row>
    <row r="36" spans="1:17">
      <c r="A36" s="8">
        <v>44925</v>
      </c>
      <c r="C36" s="105">
        <v>544181.17000000004</v>
      </c>
      <c r="O36" s="154">
        <v>74820</v>
      </c>
      <c r="Q36" s="9">
        <v>391159</v>
      </c>
    </row>
    <row r="37" spans="1:17">
      <c r="A37" s="8">
        <v>44932</v>
      </c>
      <c r="C37" s="105">
        <v>478693</v>
      </c>
      <c r="I37" s="105">
        <v>2118</v>
      </c>
      <c r="K37" s="105">
        <v>11623</v>
      </c>
      <c r="O37" s="154">
        <v>75762</v>
      </c>
      <c r="Q37" s="9">
        <v>390676</v>
      </c>
    </row>
    <row r="38" spans="1:17">
      <c r="A38" s="8">
        <v>44939</v>
      </c>
      <c r="C38" s="105">
        <v>497112</v>
      </c>
      <c r="I38" s="105">
        <v>2154</v>
      </c>
      <c r="K38" s="105">
        <v>12056</v>
      </c>
      <c r="Q38" s="9">
        <v>391188</v>
      </c>
    </row>
    <row r="39" spans="1:17">
      <c r="A39" s="8">
        <v>44946</v>
      </c>
      <c r="C39" s="105">
        <v>500155</v>
      </c>
      <c r="H39" s="105">
        <v>67769</v>
      </c>
      <c r="I39" s="105">
        <v>2114</v>
      </c>
      <c r="K39" s="105">
        <v>12006</v>
      </c>
      <c r="Q39" s="154">
        <v>391205</v>
      </c>
    </row>
    <row r="40" spans="1:17">
      <c r="A40" s="8">
        <v>44953</v>
      </c>
      <c r="C40" s="105">
        <v>503319.26</v>
      </c>
      <c r="Q40" s="154">
        <v>391571</v>
      </c>
    </row>
    <row r="41" spans="1:17">
      <c r="A41" s="8">
        <v>44960</v>
      </c>
      <c r="C41" s="105">
        <v>379860</v>
      </c>
      <c r="H41" s="105">
        <v>65320</v>
      </c>
      <c r="I41" s="105">
        <v>2090</v>
      </c>
      <c r="K41" s="105">
        <v>11680</v>
      </c>
      <c r="Q41" s="154">
        <v>391546</v>
      </c>
    </row>
    <row r="42" spans="1:17">
      <c r="A42" s="8">
        <v>44967</v>
      </c>
      <c r="C42" s="161">
        <v>379860</v>
      </c>
      <c r="H42" s="105">
        <v>2518</v>
      </c>
      <c r="Q42" s="154">
        <v>391197</v>
      </c>
    </row>
    <row r="43" spans="1:17">
      <c r="A43" s="8">
        <v>44974</v>
      </c>
      <c r="C43" s="105">
        <v>329823</v>
      </c>
      <c r="H43" s="105">
        <v>2521</v>
      </c>
      <c r="I43" s="105">
        <v>2076</v>
      </c>
      <c r="K43" s="105">
        <v>11285</v>
      </c>
      <c r="M43" s="105">
        <v>52407</v>
      </c>
      <c r="Q43" s="154">
        <v>391126</v>
      </c>
    </row>
    <row r="44" spans="1:17">
      <c r="A44" s="8">
        <v>44981</v>
      </c>
      <c r="C44" s="105">
        <v>375152</v>
      </c>
      <c r="K44" s="105">
        <v>11150</v>
      </c>
      <c r="O44" s="9">
        <v>11161</v>
      </c>
      <c r="Q44" s="154">
        <v>391280</v>
      </c>
    </row>
    <row r="45" spans="1:17">
      <c r="A45" s="8">
        <v>44988</v>
      </c>
      <c r="C45" s="105">
        <v>76176</v>
      </c>
      <c r="K45" s="105">
        <v>11202</v>
      </c>
      <c r="O45" s="9">
        <v>141</v>
      </c>
      <c r="Q45" s="154">
        <v>690245</v>
      </c>
    </row>
    <row r="46" spans="1:17">
      <c r="A46" s="8">
        <v>44995</v>
      </c>
      <c r="C46" s="161">
        <v>76176</v>
      </c>
      <c r="K46" s="105">
        <v>11167</v>
      </c>
      <c r="O46" s="9">
        <v>142</v>
      </c>
      <c r="Q46" s="154">
        <v>690145</v>
      </c>
    </row>
    <row r="47" spans="1:17">
      <c r="A47" s="8">
        <v>45002</v>
      </c>
    </row>
    <row r="48" spans="1:17">
      <c r="A48" s="8">
        <v>45009</v>
      </c>
    </row>
    <row r="49" spans="1:1">
      <c r="A49" s="8">
        <v>45016</v>
      </c>
    </row>
    <row r="50" spans="1:1">
      <c r="A50" s="8">
        <v>45023</v>
      </c>
    </row>
    <row r="51" spans="1:1">
      <c r="A51" s="8">
        <v>45030</v>
      </c>
    </row>
    <row r="52" spans="1:1">
      <c r="A52" s="8">
        <v>45037</v>
      </c>
    </row>
    <row r="53" spans="1:1">
      <c r="A53" s="8">
        <v>45044</v>
      </c>
    </row>
    <row r="54" spans="1:1">
      <c r="A54" s="8">
        <v>45051</v>
      </c>
    </row>
    <row r="55" spans="1:1">
      <c r="A55" s="8">
        <v>45058</v>
      </c>
    </row>
    <row r="56" spans="1:1">
      <c r="A56" s="8">
        <v>45065</v>
      </c>
    </row>
    <row r="57" spans="1:1">
      <c r="A57" s="8">
        <v>45072</v>
      </c>
    </row>
    <row r="58" spans="1:1">
      <c r="A58" s="8">
        <v>45077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S230"/>
  <sheetViews>
    <sheetView zoomScale="70" zoomScaleNormal="70" workbookViewId="0">
      <pane ySplit="4" topLeftCell="A65" activePane="bottomLeft" state="frozen"/>
      <selection activeCell="L43" sqref="L43"/>
      <selection pane="bottomLeft" activeCell="K230" sqref="K230"/>
    </sheetView>
  </sheetViews>
  <sheetFormatPr defaultColWidth="10.875" defaultRowHeight="15.75"/>
  <cols>
    <col min="1" max="1" width="10.875" style="295"/>
    <col min="2" max="3" width="20.375" style="295" customWidth="1"/>
    <col min="4" max="4" width="28.75" style="295" bestFit="1" customWidth="1"/>
    <col min="5" max="5" width="25.5" style="1" bestFit="1" customWidth="1"/>
    <col min="6" max="6" width="16.5" style="295" customWidth="1"/>
    <col min="7" max="8" width="16.5" style="1" customWidth="1"/>
    <col min="9" max="9" width="16.5" style="289" customWidth="1"/>
    <col min="10" max="10" width="16.5" style="52" customWidth="1"/>
    <col min="11" max="11" width="16.5" style="312" customWidth="1"/>
    <col min="12" max="12" width="16.5" style="52" customWidth="1"/>
    <col min="13" max="13" width="16.5" style="312" customWidth="1"/>
    <col min="14" max="14" width="163.375" style="335" bestFit="1" customWidth="1"/>
    <col min="15" max="16384" width="10.875" style="1"/>
  </cols>
  <sheetData>
    <row r="1" spans="1:28">
      <c r="A1" s="447" t="s">
        <v>7</v>
      </c>
      <c r="B1" s="448"/>
      <c r="C1" s="448"/>
      <c r="D1" s="448"/>
      <c r="E1" s="448"/>
      <c r="F1" s="448"/>
      <c r="G1" s="448"/>
      <c r="H1" s="448"/>
      <c r="I1" s="448"/>
      <c r="J1" s="448"/>
      <c r="K1" s="448"/>
      <c r="L1" s="448"/>
      <c r="M1" s="448"/>
      <c r="N1" s="448"/>
      <c r="O1" s="448"/>
    </row>
    <row r="2" spans="1:28">
      <c r="A2" s="448"/>
      <c r="B2" s="448"/>
      <c r="C2" s="448"/>
      <c r="D2" s="448"/>
      <c r="E2" s="448"/>
      <c r="F2" s="448"/>
      <c r="G2" s="448"/>
      <c r="H2" s="448"/>
      <c r="I2" s="448"/>
      <c r="J2" s="448"/>
      <c r="K2" s="448"/>
      <c r="L2" s="448"/>
      <c r="M2" s="448"/>
      <c r="N2" s="448"/>
      <c r="O2" s="448"/>
    </row>
    <row r="3" spans="1:28" s="12" customFormat="1">
      <c r="A3" s="449" t="s">
        <v>8</v>
      </c>
      <c r="B3" s="449" t="s">
        <v>9</v>
      </c>
      <c r="C3" s="449" t="s">
        <v>10</v>
      </c>
      <c r="D3" s="453" t="s">
        <v>110</v>
      </c>
      <c r="E3" s="449" t="s">
        <v>116</v>
      </c>
      <c r="F3" s="449" t="s">
        <v>11</v>
      </c>
      <c r="G3" s="449" t="s">
        <v>12</v>
      </c>
      <c r="H3" s="449" t="s">
        <v>0</v>
      </c>
      <c r="I3" s="451" t="s">
        <v>121</v>
      </c>
      <c r="J3" s="458" t="s">
        <v>196</v>
      </c>
      <c r="K3" s="454" t="s">
        <v>348</v>
      </c>
      <c r="L3" s="458" t="s">
        <v>114</v>
      </c>
      <c r="M3" s="454" t="s">
        <v>115</v>
      </c>
      <c r="N3" s="456" t="s">
        <v>119</v>
      </c>
      <c r="O3" s="456"/>
      <c r="P3" s="456"/>
      <c r="Q3" s="456"/>
      <c r="R3" s="456"/>
      <c r="S3" s="456"/>
      <c r="T3" s="456"/>
      <c r="U3" s="456"/>
      <c r="V3" s="456"/>
      <c r="W3" s="456"/>
    </row>
    <row r="4" spans="1:28" s="12" customFormat="1">
      <c r="A4" s="450"/>
      <c r="B4" s="450"/>
      <c r="C4" s="450"/>
      <c r="D4" s="450"/>
      <c r="E4" s="450"/>
      <c r="F4" s="450"/>
      <c r="G4" s="450"/>
      <c r="H4" s="450"/>
      <c r="I4" s="452"/>
      <c r="J4" s="459"/>
      <c r="K4" s="455"/>
      <c r="L4" s="459"/>
      <c r="M4" s="455"/>
      <c r="N4" s="457"/>
      <c r="O4" s="457"/>
      <c r="P4" s="457"/>
      <c r="Q4" s="457"/>
      <c r="R4" s="457"/>
      <c r="S4" s="457"/>
      <c r="T4" s="457"/>
      <c r="U4" s="457"/>
      <c r="V4" s="457"/>
      <c r="W4" s="457"/>
      <c r="X4" s="13"/>
      <c r="Y4" s="13"/>
      <c r="Z4" s="13"/>
      <c r="AA4" s="13"/>
      <c r="AB4" s="13"/>
    </row>
    <row r="5" spans="1:28">
      <c r="A5" s="34">
        <v>1</v>
      </c>
      <c r="B5" s="34" t="s">
        <v>13</v>
      </c>
      <c r="C5" s="34" t="s">
        <v>14</v>
      </c>
      <c r="D5" s="34" t="s">
        <v>113</v>
      </c>
      <c r="E5" s="35" t="s">
        <v>15</v>
      </c>
      <c r="F5" s="36" t="s">
        <v>29</v>
      </c>
      <c r="G5" s="34" t="s">
        <v>30</v>
      </c>
      <c r="H5" s="37" t="s">
        <v>2</v>
      </c>
      <c r="I5" s="181"/>
      <c r="J5" s="48"/>
      <c r="K5" s="38"/>
      <c r="L5" s="48">
        <v>-7891</v>
      </c>
      <c r="M5" s="38">
        <v>-0.12039999999999999</v>
      </c>
      <c r="N5" s="35" t="s">
        <v>16</v>
      </c>
      <c r="O5" s="35"/>
      <c r="P5" s="35"/>
      <c r="Q5" s="35"/>
      <c r="R5" s="35"/>
      <c r="S5" s="39"/>
      <c r="T5" s="39"/>
      <c r="U5" s="39"/>
      <c r="V5" s="39"/>
      <c r="W5" s="39"/>
      <c r="X5" s="39"/>
      <c r="Y5" s="39"/>
      <c r="Z5" s="39"/>
      <c r="AA5" s="39"/>
      <c r="AB5" s="39"/>
    </row>
    <row r="6" spans="1:28">
      <c r="A6" s="40"/>
      <c r="B6" s="40"/>
      <c r="C6" s="40"/>
      <c r="D6" s="40" t="s">
        <v>112</v>
      </c>
      <c r="E6" s="41" t="s">
        <v>17</v>
      </c>
      <c r="F6" s="42" t="s">
        <v>29</v>
      </c>
      <c r="G6" s="40" t="s">
        <v>53</v>
      </c>
      <c r="H6" s="43" t="s">
        <v>2</v>
      </c>
      <c r="I6" s="182"/>
      <c r="J6" s="49"/>
      <c r="K6" s="44"/>
      <c r="L6" s="49">
        <v>-16373</v>
      </c>
      <c r="M6" s="44">
        <v>-0.1638</v>
      </c>
      <c r="N6" s="41" t="s">
        <v>18</v>
      </c>
      <c r="O6" s="41"/>
      <c r="P6" s="41"/>
      <c r="Q6" s="41"/>
      <c r="R6" s="41"/>
      <c r="S6" s="45"/>
      <c r="T6" s="45"/>
      <c r="U6" s="45"/>
      <c r="V6" s="45"/>
      <c r="W6" s="45"/>
      <c r="X6" s="45"/>
      <c r="Y6" s="45"/>
      <c r="Z6" s="45"/>
      <c r="AA6" s="45"/>
      <c r="AB6" s="45"/>
    </row>
    <row r="7" spans="1:28">
      <c r="A7" s="40"/>
      <c r="B7" s="40"/>
      <c r="C7" s="40"/>
      <c r="D7" s="40" t="s">
        <v>111</v>
      </c>
      <c r="E7" s="41" t="s">
        <v>19</v>
      </c>
      <c r="F7" s="42" t="s">
        <v>29</v>
      </c>
      <c r="G7" s="40" t="s">
        <v>30</v>
      </c>
      <c r="H7" s="43" t="s">
        <v>2</v>
      </c>
      <c r="I7" s="182"/>
      <c r="J7" s="49"/>
      <c r="K7" s="44"/>
      <c r="L7" s="49">
        <v>24525</v>
      </c>
      <c r="M7" s="44">
        <v>0.36749999999999999</v>
      </c>
      <c r="N7" s="41" t="s">
        <v>20</v>
      </c>
      <c r="O7" s="41"/>
      <c r="P7" s="41"/>
      <c r="Q7" s="41"/>
      <c r="R7" s="41"/>
      <c r="S7" s="45"/>
      <c r="T7" s="45"/>
      <c r="U7" s="45"/>
      <c r="V7" s="45"/>
      <c r="W7" s="45"/>
      <c r="X7" s="45"/>
      <c r="Y7" s="45"/>
      <c r="Z7" s="45"/>
      <c r="AA7" s="45"/>
      <c r="AB7" s="45"/>
    </row>
    <row r="8" spans="1:28" s="45" customFormat="1">
      <c r="A8" s="40"/>
      <c r="B8" s="40"/>
      <c r="C8" s="40"/>
      <c r="D8" s="40"/>
      <c r="E8" s="41"/>
      <c r="F8" s="42"/>
      <c r="G8" s="40"/>
      <c r="H8" s="57" t="s">
        <v>154</v>
      </c>
      <c r="I8" s="182"/>
      <c r="J8" s="49"/>
      <c r="K8" s="44"/>
      <c r="L8" s="49">
        <f>SUM(L5:L7)</f>
        <v>261</v>
      </c>
      <c r="M8" s="44"/>
      <c r="N8" s="41"/>
      <c r="O8" s="41"/>
      <c r="P8" s="41"/>
      <c r="Q8" s="41"/>
      <c r="R8" s="41"/>
    </row>
    <row r="9" spans="1:28">
      <c r="A9" s="40">
        <v>2</v>
      </c>
      <c r="B9" s="40" t="s">
        <v>21</v>
      </c>
      <c r="C9" s="40"/>
      <c r="D9" s="40"/>
      <c r="E9" s="45"/>
      <c r="F9" s="53"/>
      <c r="G9" s="45"/>
      <c r="H9" s="45"/>
      <c r="I9" s="287"/>
      <c r="J9" s="50"/>
      <c r="K9" s="197"/>
      <c r="L9" s="50"/>
      <c r="M9" s="197"/>
      <c r="N9" s="41"/>
      <c r="O9" s="45"/>
      <c r="P9" s="45"/>
      <c r="Q9" s="45"/>
      <c r="R9" s="45"/>
      <c r="S9" s="45"/>
      <c r="T9" s="45"/>
      <c r="U9" s="45"/>
      <c r="V9" s="45"/>
      <c r="W9" s="45"/>
      <c r="X9" s="45"/>
      <c r="Y9" s="45"/>
      <c r="Z9" s="45"/>
      <c r="AA9" s="45"/>
      <c r="AB9" s="45"/>
    </row>
    <row r="10" spans="1:28">
      <c r="A10" s="40">
        <v>3</v>
      </c>
      <c r="B10" s="40" t="s">
        <v>22</v>
      </c>
      <c r="C10" s="40"/>
      <c r="D10" s="40"/>
      <c r="E10" s="45"/>
      <c r="F10" s="40"/>
      <c r="G10" s="45"/>
      <c r="H10" s="45"/>
      <c r="I10" s="287"/>
      <c r="J10" s="50"/>
      <c r="K10" s="197"/>
      <c r="L10" s="50"/>
      <c r="M10" s="197"/>
      <c r="N10" s="41"/>
      <c r="O10" s="45"/>
      <c r="P10" s="45"/>
      <c r="Q10" s="45"/>
      <c r="R10" s="45"/>
      <c r="S10" s="45"/>
      <c r="T10" s="45"/>
      <c r="U10" s="45"/>
      <c r="V10" s="45"/>
      <c r="W10" s="45"/>
      <c r="X10" s="45"/>
      <c r="Y10" s="45"/>
      <c r="Z10" s="45"/>
      <c r="AA10" s="45"/>
      <c r="AB10" s="45"/>
    </row>
    <row r="11" spans="1:28">
      <c r="A11" s="40">
        <v>4</v>
      </c>
      <c r="B11" s="40" t="s">
        <v>23</v>
      </c>
      <c r="C11" s="40"/>
      <c r="D11" s="40"/>
      <c r="E11" s="45"/>
      <c r="F11" s="40"/>
      <c r="G11" s="45"/>
      <c r="H11" s="45"/>
      <c r="I11" s="287"/>
      <c r="J11" s="50"/>
      <c r="K11" s="197"/>
      <c r="L11" s="50"/>
      <c r="M11" s="197"/>
      <c r="N11" s="41"/>
      <c r="O11" s="45"/>
      <c r="P11" s="45"/>
      <c r="Q11" s="45"/>
      <c r="R11" s="45"/>
      <c r="S11" s="45"/>
      <c r="T11" s="45"/>
      <c r="U11" s="45"/>
      <c r="V11" s="45"/>
      <c r="W11" s="45"/>
      <c r="X11" s="45"/>
      <c r="Y11" s="45"/>
      <c r="Z11" s="45"/>
      <c r="AA11" s="45"/>
      <c r="AB11" s="45"/>
    </row>
    <row r="12" spans="1:28">
      <c r="A12" s="40">
        <v>5</v>
      </c>
      <c r="B12" s="40" t="s">
        <v>24</v>
      </c>
      <c r="C12" s="40"/>
      <c r="D12" s="40"/>
      <c r="E12" s="45"/>
      <c r="F12" s="40"/>
      <c r="G12" s="45"/>
      <c r="H12" s="45"/>
      <c r="I12" s="287"/>
      <c r="J12" s="50"/>
      <c r="K12" s="197"/>
      <c r="L12" s="50"/>
      <c r="M12" s="197"/>
      <c r="N12" s="41"/>
      <c r="O12" s="45"/>
      <c r="P12" s="45"/>
      <c r="Q12" s="45"/>
      <c r="R12" s="45"/>
      <c r="S12" s="45"/>
      <c r="T12" s="45"/>
      <c r="U12" s="45"/>
      <c r="V12" s="45"/>
      <c r="W12" s="45"/>
      <c r="X12" s="45"/>
      <c r="Y12" s="45"/>
      <c r="Z12" s="45"/>
      <c r="AA12" s="45"/>
      <c r="AB12" s="45"/>
    </row>
    <row r="13" spans="1:28">
      <c r="A13" s="40">
        <v>6</v>
      </c>
      <c r="B13" s="40" t="s">
        <v>25</v>
      </c>
      <c r="C13" s="40"/>
      <c r="D13" s="40"/>
      <c r="E13" s="45"/>
      <c r="F13" s="40"/>
      <c r="G13" s="45"/>
      <c r="H13" s="45"/>
      <c r="I13" s="287"/>
      <c r="J13" s="50"/>
      <c r="K13" s="197"/>
      <c r="L13" s="50"/>
      <c r="M13" s="197"/>
      <c r="N13" s="41"/>
      <c r="O13" s="45"/>
      <c r="P13" s="45"/>
      <c r="Q13" s="45"/>
      <c r="R13" s="45"/>
      <c r="S13" s="45"/>
      <c r="T13" s="45"/>
      <c r="U13" s="45"/>
      <c r="V13" s="45"/>
      <c r="W13" s="45"/>
      <c r="X13" s="45"/>
      <c r="Y13" s="45"/>
      <c r="Z13" s="45"/>
      <c r="AA13" s="45"/>
      <c r="AB13" s="45"/>
    </row>
    <row r="14" spans="1:28">
      <c r="A14" s="40">
        <v>7</v>
      </c>
      <c r="B14" s="40" t="s">
        <v>26</v>
      </c>
      <c r="C14" s="40"/>
      <c r="D14" s="40"/>
      <c r="E14" s="45"/>
      <c r="F14" s="40"/>
      <c r="G14" s="45"/>
      <c r="H14" s="45"/>
      <c r="I14" s="287"/>
      <c r="J14" s="50"/>
      <c r="K14" s="197"/>
      <c r="L14" s="50"/>
      <c r="M14" s="197"/>
      <c r="N14" s="41"/>
      <c r="O14" s="45"/>
      <c r="P14" s="45"/>
      <c r="Q14" s="45"/>
      <c r="R14" s="45"/>
      <c r="S14" s="45"/>
      <c r="T14" s="45"/>
      <c r="U14" s="45"/>
      <c r="V14" s="45"/>
      <c r="W14" s="45"/>
      <c r="X14" s="45"/>
      <c r="Y14" s="45"/>
      <c r="Z14" s="45"/>
      <c r="AA14" s="45"/>
      <c r="AB14" s="45"/>
    </row>
    <row r="15" spans="1:28">
      <c r="A15" s="40">
        <v>8</v>
      </c>
      <c r="B15" s="40" t="s">
        <v>27</v>
      </c>
      <c r="C15" s="40"/>
      <c r="D15" s="40"/>
      <c r="E15" s="45"/>
      <c r="F15" s="40"/>
      <c r="G15" s="45"/>
      <c r="H15" s="45"/>
      <c r="I15" s="287"/>
      <c r="J15" s="50"/>
      <c r="K15" s="197"/>
      <c r="L15" s="50"/>
      <c r="M15" s="197"/>
      <c r="N15" s="41"/>
      <c r="O15" s="45"/>
      <c r="P15" s="45"/>
      <c r="Q15" s="45"/>
      <c r="R15" s="45"/>
      <c r="S15" s="45"/>
      <c r="T15" s="45"/>
      <c r="U15" s="45"/>
      <c r="V15" s="45"/>
      <c r="W15" s="45"/>
      <c r="X15" s="45"/>
      <c r="Y15" s="45"/>
      <c r="Z15" s="45"/>
      <c r="AA15" s="45"/>
      <c r="AB15" s="45"/>
    </row>
    <row r="16" spans="1:28">
      <c r="A16" s="46">
        <v>9</v>
      </c>
      <c r="B16" s="46" t="s">
        <v>28</v>
      </c>
      <c r="C16" s="46"/>
      <c r="D16" s="46"/>
      <c r="E16" s="47"/>
      <c r="F16" s="46"/>
      <c r="G16" s="47"/>
      <c r="H16" s="47"/>
      <c r="I16" s="288"/>
      <c r="J16" s="51"/>
      <c r="K16" s="198"/>
      <c r="L16" s="51"/>
      <c r="M16" s="198"/>
      <c r="N16" s="334"/>
      <c r="O16" s="47"/>
      <c r="P16" s="47"/>
      <c r="Q16" s="47"/>
      <c r="R16" s="47"/>
      <c r="S16" s="47"/>
      <c r="T16" s="47"/>
      <c r="U16" s="47"/>
      <c r="V16" s="47"/>
      <c r="W16" s="47"/>
      <c r="X16" s="47"/>
      <c r="Y16" s="47"/>
      <c r="Z16" s="47"/>
      <c r="AA16" s="47"/>
      <c r="AB16" s="47"/>
    </row>
    <row r="17" spans="1:45">
      <c r="A17" s="295">
        <v>10</v>
      </c>
      <c r="B17" s="295" t="s">
        <v>155</v>
      </c>
      <c r="C17" s="30">
        <v>44754</v>
      </c>
      <c r="E17" s="54" t="s">
        <v>136</v>
      </c>
      <c r="F17" s="31" t="s">
        <v>143</v>
      </c>
      <c r="H17" s="54" t="s">
        <v>376</v>
      </c>
      <c r="I17" s="296">
        <v>35000</v>
      </c>
      <c r="N17" s="335" t="s">
        <v>144</v>
      </c>
    </row>
    <row r="18" spans="1:45">
      <c r="C18" s="30">
        <v>44754</v>
      </c>
      <c r="E18" s="54" t="s">
        <v>138</v>
      </c>
      <c r="F18" s="31" t="s">
        <v>143</v>
      </c>
      <c r="H18" s="54" t="s">
        <v>376</v>
      </c>
      <c r="I18" s="296">
        <v>72000</v>
      </c>
      <c r="M18" s="313"/>
      <c r="N18" s="335" t="s">
        <v>144</v>
      </c>
    </row>
    <row r="19" spans="1:45">
      <c r="C19" s="30">
        <v>44755</v>
      </c>
      <c r="E19" s="54" t="s">
        <v>140</v>
      </c>
      <c r="F19" s="31" t="s">
        <v>143</v>
      </c>
      <c r="H19" s="54" t="s">
        <v>375</v>
      </c>
      <c r="I19" s="296">
        <v>63000</v>
      </c>
      <c r="N19" s="335" t="s">
        <v>144</v>
      </c>
    </row>
    <row r="20" spans="1:45">
      <c r="C20" s="30">
        <v>44755</v>
      </c>
      <c r="E20" s="54" t="s">
        <v>142</v>
      </c>
      <c r="F20" s="31" t="s">
        <v>143</v>
      </c>
      <c r="H20" s="54" t="s">
        <v>375</v>
      </c>
      <c r="I20" s="296">
        <v>64000</v>
      </c>
      <c r="N20" s="335" t="s">
        <v>144</v>
      </c>
    </row>
    <row r="21" spans="1:45">
      <c r="C21" s="30">
        <v>44755</v>
      </c>
      <c r="E21" s="54" t="s">
        <v>141</v>
      </c>
      <c r="F21" s="31" t="s">
        <v>143</v>
      </c>
      <c r="H21" s="54" t="s">
        <v>375</v>
      </c>
      <c r="I21" s="296">
        <v>23000</v>
      </c>
      <c r="N21" s="335" t="s">
        <v>144</v>
      </c>
    </row>
    <row r="22" spans="1:45">
      <c r="C22" s="30">
        <v>44755</v>
      </c>
      <c r="E22" s="54" t="s">
        <v>139</v>
      </c>
      <c r="F22" s="31" t="s">
        <v>143</v>
      </c>
      <c r="H22" s="54" t="s">
        <v>376</v>
      </c>
      <c r="I22" s="296">
        <v>52000</v>
      </c>
      <c r="N22" s="335" t="s">
        <v>144</v>
      </c>
    </row>
    <row r="23" spans="1:45">
      <c r="C23" s="30">
        <v>44755</v>
      </c>
      <c r="E23" s="54" t="s">
        <v>137</v>
      </c>
      <c r="F23" s="31" t="s">
        <v>143</v>
      </c>
      <c r="H23" s="54" t="s">
        <v>376</v>
      </c>
      <c r="I23" s="296">
        <v>12000</v>
      </c>
      <c r="N23" s="335" t="s">
        <v>144</v>
      </c>
    </row>
    <row r="24" spans="1:45">
      <c r="C24" s="30">
        <v>44755</v>
      </c>
      <c r="E24" s="54" t="s">
        <v>147</v>
      </c>
      <c r="F24" s="32" t="s">
        <v>146</v>
      </c>
      <c r="H24" s="54" t="s">
        <v>375</v>
      </c>
      <c r="J24" s="83"/>
      <c r="K24" s="390"/>
      <c r="L24" s="83">
        <v>-10903</v>
      </c>
      <c r="N24" s="335" t="s">
        <v>149</v>
      </c>
    </row>
    <row r="25" spans="1:45">
      <c r="C25" s="30">
        <v>44755</v>
      </c>
      <c r="E25" s="54" t="s">
        <v>148</v>
      </c>
      <c r="F25" s="32" t="s">
        <v>146</v>
      </c>
      <c r="H25" s="54" t="s">
        <v>375</v>
      </c>
      <c r="J25" s="83"/>
      <c r="K25" s="390"/>
      <c r="L25" s="83">
        <v>-15216</v>
      </c>
      <c r="N25" s="335" t="s">
        <v>149</v>
      </c>
    </row>
    <row r="26" spans="1:45" s="47" customFormat="1">
      <c r="A26" s="40"/>
      <c r="B26" s="40"/>
      <c r="C26" s="55">
        <v>44755</v>
      </c>
      <c r="D26" s="40"/>
      <c r="E26" s="56" t="s">
        <v>49</v>
      </c>
      <c r="F26" s="42" t="s">
        <v>29</v>
      </c>
      <c r="G26" s="45"/>
      <c r="H26" s="56" t="s">
        <v>39</v>
      </c>
      <c r="I26" s="287"/>
      <c r="J26" s="50"/>
      <c r="K26" s="197"/>
      <c r="L26" s="50">
        <v>4198</v>
      </c>
      <c r="M26" s="197"/>
      <c r="N26" s="41" t="s">
        <v>167</v>
      </c>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row>
    <row r="27" spans="1:45">
      <c r="A27" s="71"/>
      <c r="B27" s="71"/>
      <c r="C27" s="72"/>
      <c r="D27" s="71"/>
      <c r="E27" s="73"/>
      <c r="F27" s="74"/>
      <c r="G27" s="73"/>
      <c r="H27" s="13" t="s">
        <v>154</v>
      </c>
      <c r="I27" s="290"/>
      <c r="J27" s="85"/>
      <c r="K27" s="391"/>
      <c r="L27" s="85">
        <f>SUM(L17:L26)</f>
        <v>-21921</v>
      </c>
      <c r="M27" s="314"/>
      <c r="N27" s="336"/>
      <c r="O27" s="73"/>
      <c r="P27" s="73"/>
      <c r="Q27" s="73"/>
      <c r="R27" s="73"/>
      <c r="S27" s="73"/>
      <c r="T27" s="73"/>
      <c r="U27" s="73"/>
      <c r="V27" s="73"/>
      <c r="W27" s="73"/>
      <c r="X27" s="73"/>
      <c r="Y27" s="73"/>
      <c r="Z27" s="73"/>
      <c r="AA27" s="73"/>
      <c r="AB27" s="73"/>
      <c r="AC27" s="45"/>
      <c r="AD27" s="45"/>
      <c r="AE27" s="45"/>
      <c r="AF27" s="45"/>
      <c r="AG27" s="45"/>
      <c r="AH27" s="45"/>
      <c r="AI27" s="45"/>
      <c r="AJ27" s="45"/>
      <c r="AK27" s="45"/>
      <c r="AL27" s="45"/>
      <c r="AM27" s="45"/>
      <c r="AN27" s="45"/>
      <c r="AO27" s="45"/>
      <c r="AP27" s="45"/>
      <c r="AQ27" s="45"/>
      <c r="AR27" s="45"/>
      <c r="AS27" s="45"/>
    </row>
    <row r="28" spans="1:45">
      <c r="A28" s="33">
        <v>11</v>
      </c>
      <c r="B28" s="295" t="s">
        <v>156</v>
      </c>
      <c r="C28" s="30">
        <v>44761</v>
      </c>
      <c r="E28" s="54" t="s">
        <v>168</v>
      </c>
      <c r="F28" s="32" t="s">
        <v>146</v>
      </c>
      <c r="H28" s="54" t="s">
        <v>375</v>
      </c>
      <c r="L28" s="52">
        <v>35989</v>
      </c>
      <c r="N28" s="335" t="s">
        <v>157</v>
      </c>
    </row>
    <row r="29" spans="1:45">
      <c r="A29" s="33"/>
      <c r="C29" s="30"/>
      <c r="E29" s="75" t="s">
        <v>46</v>
      </c>
      <c r="F29" s="42" t="s">
        <v>29</v>
      </c>
      <c r="H29" s="56" t="s">
        <v>39</v>
      </c>
      <c r="L29" s="52">
        <v>3.79</v>
      </c>
      <c r="N29" s="335" t="s">
        <v>161</v>
      </c>
    </row>
    <row r="30" spans="1:45">
      <c r="A30" s="33"/>
      <c r="C30" s="30"/>
      <c r="E30" s="297" t="s">
        <v>40</v>
      </c>
      <c r="F30" s="42" t="s">
        <v>29</v>
      </c>
      <c r="H30" s="56" t="s">
        <v>39</v>
      </c>
      <c r="L30" s="52">
        <v>54.23</v>
      </c>
      <c r="N30" s="335" t="s">
        <v>164</v>
      </c>
    </row>
    <row r="31" spans="1:45">
      <c r="A31" s="33"/>
      <c r="C31" s="30"/>
      <c r="E31" s="297" t="s">
        <v>41</v>
      </c>
      <c r="F31" s="42" t="s">
        <v>29</v>
      </c>
      <c r="H31" s="56" t="s">
        <v>39</v>
      </c>
      <c r="L31" s="52">
        <v>57.44</v>
      </c>
      <c r="N31" s="335" t="s">
        <v>165</v>
      </c>
    </row>
    <row r="32" spans="1:45">
      <c r="A32" s="33"/>
      <c r="C32" s="30"/>
      <c r="E32" s="297" t="s">
        <v>43</v>
      </c>
      <c r="F32" s="42" t="s">
        <v>29</v>
      </c>
      <c r="H32" s="56" t="s">
        <v>39</v>
      </c>
      <c r="L32" s="52">
        <v>132.85</v>
      </c>
      <c r="N32" s="335" t="s">
        <v>160</v>
      </c>
    </row>
    <row r="33" spans="1:28">
      <c r="A33" s="33"/>
      <c r="C33" s="30"/>
      <c r="E33" s="297" t="s">
        <v>45</v>
      </c>
      <c r="F33" s="42" t="s">
        <v>29</v>
      </c>
      <c r="H33" s="56" t="s">
        <v>39</v>
      </c>
      <c r="L33" s="52">
        <v>22326.1</v>
      </c>
      <c r="N33" s="335" t="s">
        <v>166</v>
      </c>
    </row>
    <row r="34" spans="1:28">
      <c r="A34" s="76"/>
      <c r="B34" s="46"/>
      <c r="C34" s="77"/>
      <c r="D34" s="46"/>
      <c r="E34" s="298" t="s">
        <v>162</v>
      </c>
      <c r="F34" s="78" t="s">
        <v>29</v>
      </c>
      <c r="G34" s="47"/>
      <c r="H34" s="79" t="s">
        <v>39</v>
      </c>
      <c r="I34" s="288"/>
      <c r="J34" s="51"/>
      <c r="K34" s="198"/>
      <c r="L34" s="51">
        <v>55305.59</v>
      </c>
      <c r="M34" s="198"/>
      <c r="N34" s="334" t="s">
        <v>163</v>
      </c>
      <c r="O34" s="47"/>
      <c r="P34" s="47"/>
      <c r="Q34" s="47"/>
      <c r="R34" s="47"/>
      <c r="S34" s="47"/>
      <c r="T34" s="47"/>
      <c r="U34" s="47"/>
      <c r="V34" s="47"/>
      <c r="W34" s="47"/>
      <c r="X34" s="47"/>
      <c r="Y34" s="47"/>
      <c r="Z34" s="47"/>
      <c r="AA34" s="47"/>
      <c r="AB34" s="47"/>
    </row>
    <row r="35" spans="1:28">
      <c r="A35" s="295">
        <v>12</v>
      </c>
      <c r="B35" s="295" t="s">
        <v>169</v>
      </c>
      <c r="C35" s="30">
        <v>44771</v>
      </c>
      <c r="E35" s="297" t="s">
        <v>45</v>
      </c>
      <c r="F35" s="31" t="s">
        <v>143</v>
      </c>
      <c r="H35" s="56" t="s">
        <v>39</v>
      </c>
      <c r="N35" s="335" t="s">
        <v>172</v>
      </c>
    </row>
    <row r="36" spans="1:28">
      <c r="A36" s="46"/>
      <c r="B36" s="46"/>
      <c r="C36" s="46"/>
      <c r="D36" s="46"/>
      <c r="E36" s="47"/>
      <c r="F36" s="47"/>
      <c r="G36" s="47"/>
      <c r="H36" s="47"/>
      <c r="I36" s="288"/>
      <c r="J36" s="51"/>
      <c r="K36" s="198"/>
      <c r="L36" s="51"/>
      <c r="M36" s="198"/>
      <c r="N36" s="334"/>
      <c r="O36" s="47"/>
      <c r="P36" s="47"/>
      <c r="Q36" s="47"/>
      <c r="R36" s="47"/>
      <c r="S36" s="47"/>
      <c r="T36" s="47"/>
      <c r="U36" s="47"/>
      <c r="V36" s="47"/>
      <c r="W36" s="47"/>
      <c r="X36" s="47"/>
      <c r="Y36" s="47"/>
      <c r="Z36" s="47"/>
      <c r="AA36" s="47"/>
      <c r="AB36" s="47"/>
    </row>
    <row r="37" spans="1:28">
      <c r="A37" s="92">
        <v>13</v>
      </c>
      <c r="B37" s="92" t="s">
        <v>173</v>
      </c>
      <c r="C37" s="93">
        <v>44775</v>
      </c>
      <c r="D37" s="92"/>
      <c r="E37" s="299" t="s">
        <v>176</v>
      </c>
      <c r="F37" s="94" t="s">
        <v>143</v>
      </c>
      <c r="G37" s="95"/>
      <c r="H37" s="96" t="s">
        <v>1</v>
      </c>
      <c r="I37" s="291"/>
      <c r="J37" s="97">
        <v>52428</v>
      </c>
      <c r="K37" s="315"/>
      <c r="L37" s="97"/>
      <c r="M37" s="315"/>
      <c r="N37" s="337" t="s">
        <v>177</v>
      </c>
      <c r="O37" s="95"/>
      <c r="P37" s="95"/>
      <c r="Q37" s="95"/>
      <c r="R37" s="95"/>
      <c r="S37" s="95"/>
      <c r="T37" s="95"/>
      <c r="U37" s="95"/>
      <c r="V37" s="95"/>
      <c r="W37" s="95"/>
      <c r="X37" s="95"/>
      <c r="Y37" s="95"/>
      <c r="Z37" s="95"/>
      <c r="AA37" s="95"/>
      <c r="AB37" s="95"/>
    </row>
    <row r="38" spans="1:28">
      <c r="A38" s="295">
        <v>14</v>
      </c>
      <c r="B38" s="295" t="s">
        <v>179</v>
      </c>
      <c r="C38" s="30">
        <v>44781</v>
      </c>
      <c r="E38" s="54" t="s">
        <v>136</v>
      </c>
      <c r="F38" s="32" t="s">
        <v>146</v>
      </c>
      <c r="H38" s="54" t="s">
        <v>376</v>
      </c>
      <c r="L38" s="52">
        <v>725</v>
      </c>
      <c r="N38" s="335" t="s">
        <v>144</v>
      </c>
    </row>
    <row r="39" spans="1:28">
      <c r="C39" s="30"/>
      <c r="E39" s="54" t="s">
        <v>138</v>
      </c>
      <c r="F39" s="32" t="s">
        <v>146</v>
      </c>
      <c r="H39" s="54" t="s">
        <v>376</v>
      </c>
      <c r="L39" s="52">
        <v>1942</v>
      </c>
      <c r="N39" s="335" t="s">
        <v>144</v>
      </c>
    </row>
    <row r="40" spans="1:28">
      <c r="C40" s="30"/>
      <c r="E40" s="54" t="s">
        <v>139</v>
      </c>
      <c r="F40" s="32" t="s">
        <v>146</v>
      </c>
      <c r="H40" s="54" t="s">
        <v>376</v>
      </c>
      <c r="L40" s="52">
        <v>2333</v>
      </c>
      <c r="N40" s="335" t="s">
        <v>144</v>
      </c>
    </row>
    <row r="41" spans="1:28">
      <c r="C41" s="30"/>
      <c r="E41" s="54" t="s">
        <v>137</v>
      </c>
      <c r="F41" s="32" t="s">
        <v>146</v>
      </c>
      <c r="H41" s="54" t="s">
        <v>376</v>
      </c>
      <c r="L41" s="52">
        <v>77</v>
      </c>
      <c r="N41" s="335" t="s">
        <v>144</v>
      </c>
    </row>
    <row r="42" spans="1:28">
      <c r="C42" s="30"/>
      <c r="E42" s="54" t="s">
        <v>142</v>
      </c>
      <c r="F42" s="32" t="s">
        <v>146</v>
      </c>
      <c r="H42" s="54" t="s">
        <v>376</v>
      </c>
      <c r="L42" s="52">
        <v>429</v>
      </c>
      <c r="N42" s="335" t="s">
        <v>144</v>
      </c>
    </row>
    <row r="43" spans="1:28">
      <c r="C43" s="30"/>
      <c r="E43" s="54" t="s">
        <v>141</v>
      </c>
      <c r="F43" s="32" t="s">
        <v>146</v>
      </c>
      <c r="H43" s="54" t="s">
        <v>376</v>
      </c>
      <c r="J43" s="84"/>
      <c r="K43" s="392"/>
      <c r="L43" s="84">
        <v>-253</v>
      </c>
      <c r="N43" s="335" t="s">
        <v>144</v>
      </c>
    </row>
    <row r="44" spans="1:28">
      <c r="C44" s="30"/>
      <c r="E44" s="54" t="s">
        <v>140</v>
      </c>
      <c r="F44" s="32" t="s">
        <v>146</v>
      </c>
      <c r="H44" s="54" t="s">
        <v>376</v>
      </c>
      <c r="L44" s="52">
        <v>3584</v>
      </c>
      <c r="N44" s="335" t="s">
        <v>144</v>
      </c>
    </row>
    <row r="45" spans="1:28">
      <c r="C45" s="30"/>
      <c r="E45" s="88"/>
      <c r="F45" s="89"/>
      <c r="G45" s="88"/>
      <c r="H45" s="90" t="s">
        <v>154</v>
      </c>
      <c r="J45" s="91"/>
      <c r="K45" s="393"/>
      <c r="L45" s="91">
        <f>SUM(L38:L44)</f>
        <v>8837</v>
      </c>
    </row>
    <row r="46" spans="1:28">
      <c r="C46" s="30">
        <v>44782</v>
      </c>
      <c r="E46" s="54" t="s">
        <v>136</v>
      </c>
      <c r="F46" s="31" t="s">
        <v>143</v>
      </c>
      <c r="H46" s="54" t="s">
        <v>376</v>
      </c>
      <c r="N46" s="335" t="s">
        <v>144</v>
      </c>
    </row>
    <row r="47" spans="1:28">
      <c r="C47" s="30"/>
      <c r="E47" s="54" t="s">
        <v>180</v>
      </c>
      <c r="F47" s="31" t="s">
        <v>143</v>
      </c>
      <c r="H47" s="54" t="s">
        <v>376</v>
      </c>
      <c r="N47" s="335" t="s">
        <v>144</v>
      </c>
    </row>
    <row r="48" spans="1:28">
      <c r="C48" s="30"/>
      <c r="E48" s="54" t="s">
        <v>137</v>
      </c>
      <c r="F48" s="31" t="s">
        <v>143</v>
      </c>
      <c r="H48" s="54" t="s">
        <v>376</v>
      </c>
      <c r="N48" s="335" t="s">
        <v>144</v>
      </c>
    </row>
    <row r="49" spans="1:28">
      <c r="C49" s="30"/>
      <c r="E49" s="54" t="s">
        <v>181</v>
      </c>
      <c r="F49" s="31" t="s">
        <v>143</v>
      </c>
      <c r="H49" s="54" t="s">
        <v>376</v>
      </c>
      <c r="N49" s="335" t="s">
        <v>144</v>
      </c>
    </row>
    <row r="50" spans="1:28">
      <c r="C50" s="30">
        <v>44783</v>
      </c>
      <c r="E50" s="54" t="s">
        <v>182</v>
      </c>
      <c r="F50" s="31" t="s">
        <v>143</v>
      </c>
      <c r="H50" s="54" t="s">
        <v>376</v>
      </c>
      <c r="N50" s="335" t="s">
        <v>144</v>
      </c>
    </row>
    <row r="51" spans="1:28">
      <c r="A51" s="46"/>
      <c r="B51" s="46"/>
      <c r="C51" s="77"/>
      <c r="D51" s="46"/>
      <c r="E51" s="86" t="s">
        <v>183</v>
      </c>
      <c r="F51" s="87" t="s">
        <v>143</v>
      </c>
      <c r="G51" s="47"/>
      <c r="H51" s="86" t="s">
        <v>376</v>
      </c>
      <c r="I51" s="288"/>
      <c r="J51" s="51"/>
      <c r="K51" s="198"/>
      <c r="L51" s="51"/>
      <c r="M51" s="198"/>
      <c r="N51" s="334" t="s">
        <v>144</v>
      </c>
      <c r="O51" s="47"/>
      <c r="P51" s="47"/>
      <c r="Q51" s="47"/>
      <c r="R51" s="47"/>
      <c r="S51" s="47"/>
      <c r="T51" s="47"/>
      <c r="U51" s="47"/>
      <c r="V51" s="47"/>
      <c r="W51" s="47"/>
      <c r="X51" s="47"/>
      <c r="Y51" s="47"/>
      <c r="Z51" s="47"/>
      <c r="AA51" s="47"/>
      <c r="AB51" s="47"/>
    </row>
    <row r="52" spans="1:28">
      <c r="A52" s="295">
        <v>15</v>
      </c>
      <c r="B52" s="30" t="s">
        <v>184</v>
      </c>
      <c r="F52" s="31"/>
    </row>
    <row r="53" spans="1:28">
      <c r="B53" s="30"/>
      <c r="F53" s="31"/>
    </row>
    <row r="54" spans="1:28">
      <c r="A54" s="295">
        <v>16</v>
      </c>
      <c r="B54" s="30" t="s">
        <v>185</v>
      </c>
    </row>
    <row r="55" spans="1:28">
      <c r="B55" s="30"/>
    </row>
    <row r="56" spans="1:28">
      <c r="B56" s="30"/>
    </row>
    <row r="57" spans="1:28">
      <c r="B57" s="30"/>
    </row>
    <row r="58" spans="1:28">
      <c r="B58" s="30"/>
    </row>
    <row r="59" spans="1:28">
      <c r="A59" s="34">
        <v>17</v>
      </c>
      <c r="B59" s="34" t="s">
        <v>194</v>
      </c>
      <c r="C59" s="81">
        <v>44804</v>
      </c>
      <c r="D59" s="34"/>
      <c r="E59" s="102" t="s">
        <v>136</v>
      </c>
      <c r="F59" s="103" t="s">
        <v>146</v>
      </c>
      <c r="G59" s="39"/>
      <c r="H59" s="102" t="s">
        <v>376</v>
      </c>
      <c r="I59" s="292"/>
      <c r="J59" s="82"/>
      <c r="K59" s="316"/>
      <c r="L59" s="82">
        <v>-1060</v>
      </c>
      <c r="M59" s="316"/>
      <c r="N59" s="35" t="s">
        <v>144</v>
      </c>
      <c r="O59" s="39"/>
      <c r="P59" s="39"/>
      <c r="Q59" s="39"/>
      <c r="R59" s="39"/>
      <c r="S59" s="39"/>
      <c r="T59" s="39"/>
      <c r="U59" s="39"/>
      <c r="V59" s="39"/>
      <c r="W59" s="39"/>
      <c r="X59" s="39"/>
      <c r="Y59" s="39"/>
      <c r="Z59" s="39"/>
      <c r="AA59" s="39"/>
      <c r="AB59" s="39"/>
    </row>
    <row r="60" spans="1:28">
      <c r="C60" s="30"/>
      <c r="E60" s="54" t="s">
        <v>180</v>
      </c>
      <c r="F60" s="32" t="s">
        <v>146</v>
      </c>
      <c r="H60" s="54" t="s">
        <v>376</v>
      </c>
      <c r="L60" s="52">
        <v>-2689</v>
      </c>
      <c r="N60" s="335" t="s">
        <v>144</v>
      </c>
    </row>
    <row r="61" spans="1:28">
      <c r="C61" s="30"/>
      <c r="E61" s="54" t="s">
        <v>137</v>
      </c>
      <c r="F61" s="32" t="s">
        <v>146</v>
      </c>
      <c r="H61" s="54" t="s">
        <v>376</v>
      </c>
      <c r="L61" s="52">
        <v>-736</v>
      </c>
      <c r="N61" s="335" t="s">
        <v>144</v>
      </c>
    </row>
    <row r="62" spans="1:28">
      <c r="C62" s="30"/>
      <c r="E62" s="54" t="s">
        <v>181</v>
      </c>
      <c r="F62" s="32" t="s">
        <v>146</v>
      </c>
      <c r="H62" s="54" t="s">
        <v>376</v>
      </c>
      <c r="L62" s="52">
        <v>-173</v>
      </c>
      <c r="N62" s="335" t="s">
        <v>144</v>
      </c>
    </row>
    <row r="63" spans="1:28">
      <c r="C63" s="30"/>
      <c r="E63" s="54" t="s">
        <v>182</v>
      </c>
      <c r="F63" s="32" t="s">
        <v>146</v>
      </c>
      <c r="H63" s="54" t="s">
        <v>376</v>
      </c>
      <c r="L63" s="52">
        <v>-559</v>
      </c>
      <c r="N63" s="335" t="s">
        <v>144</v>
      </c>
    </row>
    <row r="64" spans="1:28">
      <c r="C64" s="30"/>
      <c r="E64" s="99" t="s">
        <v>183</v>
      </c>
      <c r="F64" s="32" t="s">
        <v>146</v>
      </c>
      <c r="H64" s="54" t="s">
        <v>376</v>
      </c>
      <c r="L64" s="52">
        <v>-3100</v>
      </c>
      <c r="N64" s="335" t="s">
        <v>144</v>
      </c>
    </row>
    <row r="65" spans="1:14">
      <c r="C65" s="30">
        <v>44805</v>
      </c>
      <c r="E65" s="54" t="s">
        <v>186</v>
      </c>
      <c r="F65" s="100" t="s">
        <v>193</v>
      </c>
      <c r="H65" s="54" t="s">
        <v>376</v>
      </c>
      <c r="N65" s="335" t="s">
        <v>144</v>
      </c>
    </row>
    <row r="66" spans="1:14">
      <c r="C66" s="30"/>
      <c r="E66" s="54" t="s">
        <v>183</v>
      </c>
      <c r="F66" s="100" t="s">
        <v>193</v>
      </c>
      <c r="H66" s="54" t="s">
        <v>376</v>
      </c>
      <c r="N66" s="335" t="s">
        <v>144</v>
      </c>
    </row>
    <row r="67" spans="1:14">
      <c r="C67" s="30"/>
      <c r="E67" s="54" t="s">
        <v>138</v>
      </c>
      <c r="F67" s="100" t="s">
        <v>193</v>
      </c>
      <c r="H67" s="54" t="s">
        <v>376</v>
      </c>
      <c r="N67" s="335" t="s">
        <v>144</v>
      </c>
    </row>
    <row r="68" spans="1:14">
      <c r="C68" s="30"/>
      <c r="E68" s="54" t="s">
        <v>181</v>
      </c>
      <c r="F68" s="100" t="s">
        <v>193</v>
      </c>
      <c r="H68" s="54" t="s">
        <v>376</v>
      </c>
      <c r="N68" s="335" t="s">
        <v>144</v>
      </c>
    </row>
    <row r="69" spans="1:14">
      <c r="C69" s="30"/>
      <c r="E69" s="54" t="s">
        <v>187</v>
      </c>
      <c r="F69" s="100" t="s">
        <v>193</v>
      </c>
      <c r="H69" s="54" t="s">
        <v>376</v>
      </c>
      <c r="N69" s="335" t="s">
        <v>144</v>
      </c>
    </row>
    <row r="70" spans="1:14">
      <c r="C70" s="30"/>
      <c r="E70" s="54" t="s">
        <v>188</v>
      </c>
      <c r="F70" s="101" t="s">
        <v>192</v>
      </c>
      <c r="H70" s="54" t="s">
        <v>376</v>
      </c>
      <c r="N70" s="335" t="s">
        <v>144</v>
      </c>
    </row>
    <row r="71" spans="1:14">
      <c r="C71" s="30"/>
      <c r="E71" s="54" t="s">
        <v>189</v>
      </c>
      <c r="F71" s="101" t="s">
        <v>192</v>
      </c>
      <c r="H71" s="54" t="s">
        <v>376</v>
      </c>
      <c r="N71" s="335" t="s">
        <v>144</v>
      </c>
    </row>
    <row r="72" spans="1:14">
      <c r="C72" s="30"/>
      <c r="E72" s="54" t="s">
        <v>190</v>
      </c>
      <c r="F72" s="101" t="s">
        <v>192</v>
      </c>
      <c r="H72" s="54" t="s">
        <v>376</v>
      </c>
      <c r="N72" s="335" t="s">
        <v>144</v>
      </c>
    </row>
    <row r="73" spans="1:14">
      <c r="C73" s="30"/>
      <c r="E73" s="54" t="s">
        <v>191</v>
      </c>
      <c r="F73" s="101" t="s">
        <v>192</v>
      </c>
      <c r="H73" s="54" t="s">
        <v>376</v>
      </c>
      <c r="N73" s="335" t="s">
        <v>144</v>
      </c>
    </row>
    <row r="74" spans="1:14">
      <c r="C74" s="30"/>
      <c r="E74" s="184" t="s">
        <v>133</v>
      </c>
      <c r="F74" s="101" t="s">
        <v>29</v>
      </c>
      <c r="H74" s="184" t="s">
        <v>2</v>
      </c>
      <c r="I74" s="289">
        <v>390</v>
      </c>
      <c r="J74" s="52">
        <v>22647.3</v>
      </c>
      <c r="L74" s="52">
        <v>2659.8</v>
      </c>
      <c r="M74" s="197">
        <v>6.2300000000000001E-2</v>
      </c>
      <c r="N74" s="335" t="s">
        <v>195</v>
      </c>
    </row>
    <row r="75" spans="1:14">
      <c r="C75" s="30"/>
      <c r="E75" s="184" t="s">
        <v>197</v>
      </c>
      <c r="F75" s="101" t="s">
        <v>29</v>
      </c>
      <c r="H75" s="184" t="s">
        <v>2</v>
      </c>
      <c r="I75" s="289">
        <v>2980</v>
      </c>
      <c r="J75" s="52">
        <v>191807</v>
      </c>
      <c r="L75" s="52">
        <v>21615.49</v>
      </c>
      <c r="M75" s="197">
        <v>6.2300000000000001E-2</v>
      </c>
    </row>
    <row r="76" spans="1:14" s="47" customFormat="1">
      <c r="A76" s="46"/>
      <c r="B76" s="46"/>
      <c r="C76" s="77"/>
      <c r="D76" s="46"/>
      <c r="E76" s="183" t="s">
        <v>198</v>
      </c>
      <c r="F76" s="87" t="s">
        <v>143</v>
      </c>
      <c r="H76" s="183" t="s">
        <v>1</v>
      </c>
      <c r="I76" s="288">
        <v>300000</v>
      </c>
      <c r="J76" s="51">
        <v>43393</v>
      </c>
      <c r="K76" s="198"/>
      <c r="L76" s="51"/>
      <c r="M76" s="198"/>
      <c r="N76" s="334"/>
    </row>
    <row r="77" spans="1:14" s="95" customFormat="1">
      <c r="A77" s="92">
        <v>18</v>
      </c>
      <c r="B77" s="92" t="s">
        <v>272</v>
      </c>
      <c r="C77" s="93">
        <v>44811</v>
      </c>
      <c r="D77" s="92"/>
      <c r="E77" s="96" t="s">
        <v>245</v>
      </c>
      <c r="F77" s="94" t="s">
        <v>143</v>
      </c>
      <c r="H77" s="96" t="s">
        <v>1</v>
      </c>
      <c r="I77" s="291">
        <v>4000000</v>
      </c>
      <c r="J77" s="97">
        <v>5181</v>
      </c>
      <c r="K77" s="315"/>
      <c r="M77" s="315"/>
      <c r="N77" s="337"/>
    </row>
    <row r="78" spans="1:14">
      <c r="A78" s="295">
        <v>19</v>
      </c>
      <c r="B78" s="295" t="s">
        <v>273</v>
      </c>
      <c r="C78" s="30">
        <v>44818</v>
      </c>
      <c r="E78" s="186" t="s">
        <v>245</v>
      </c>
      <c r="F78" s="31" t="s">
        <v>143</v>
      </c>
      <c r="H78" s="185" t="s">
        <v>1</v>
      </c>
      <c r="I78" s="289">
        <v>25280000</v>
      </c>
      <c r="J78" s="52">
        <v>32309</v>
      </c>
    </row>
    <row r="79" spans="1:14">
      <c r="C79" s="30">
        <v>44818</v>
      </c>
      <c r="E79" s="186" t="s">
        <v>249</v>
      </c>
      <c r="F79" s="31" t="s">
        <v>143</v>
      </c>
      <c r="H79" s="185" t="s">
        <v>1</v>
      </c>
      <c r="I79" s="289">
        <v>190000</v>
      </c>
      <c r="J79" s="52">
        <v>9310</v>
      </c>
    </row>
    <row r="80" spans="1:14" s="47" customFormat="1" ht="48" customHeight="1">
      <c r="A80" s="46"/>
      <c r="B80" s="46"/>
      <c r="C80" s="77">
        <v>44819</v>
      </c>
      <c r="D80" s="46"/>
      <c r="E80" s="183" t="s">
        <v>249</v>
      </c>
      <c r="F80" s="87" t="s">
        <v>143</v>
      </c>
      <c r="H80" s="183" t="s">
        <v>1</v>
      </c>
      <c r="I80" s="288">
        <v>180000</v>
      </c>
      <c r="J80" s="51">
        <v>8744</v>
      </c>
      <c r="K80" s="198"/>
      <c r="L80" s="51"/>
      <c r="M80" s="198"/>
      <c r="N80" s="334"/>
    </row>
    <row r="81" spans="1:14">
      <c r="A81" s="295">
        <v>20</v>
      </c>
      <c r="B81" s="295" t="s">
        <v>274</v>
      </c>
      <c r="C81" s="30">
        <v>44823</v>
      </c>
      <c r="E81" s="54" t="s">
        <v>275</v>
      </c>
      <c r="F81" s="100" t="s">
        <v>193</v>
      </c>
      <c r="H81" s="54" t="s">
        <v>376</v>
      </c>
      <c r="J81" s="52">
        <v>50000</v>
      </c>
    </row>
    <row r="82" spans="1:14">
      <c r="C82" s="30">
        <v>44823</v>
      </c>
      <c r="E82" s="54" t="s">
        <v>168</v>
      </c>
      <c r="F82" s="100" t="s">
        <v>193</v>
      </c>
      <c r="H82" s="54" t="s">
        <v>376</v>
      </c>
      <c r="J82" s="52">
        <v>50000</v>
      </c>
    </row>
    <row r="83" spans="1:14" s="45" customFormat="1">
      <c r="A83" s="40"/>
      <c r="B83" s="40"/>
      <c r="C83" s="55">
        <v>44824</v>
      </c>
      <c r="D83" s="40"/>
      <c r="E83" s="99" t="s">
        <v>276</v>
      </c>
      <c r="F83" s="193" t="s">
        <v>193</v>
      </c>
      <c r="H83" s="99" t="s">
        <v>376</v>
      </c>
      <c r="I83" s="287"/>
      <c r="J83" s="50">
        <v>50000</v>
      </c>
      <c r="K83" s="197"/>
      <c r="L83" s="50"/>
      <c r="M83" s="197"/>
      <c r="N83" s="41"/>
    </row>
    <row r="84" spans="1:14" s="45" customFormat="1">
      <c r="A84" s="40"/>
      <c r="B84" s="40"/>
      <c r="C84" s="55"/>
      <c r="D84" s="40"/>
      <c r="E84" s="194" t="s">
        <v>241</v>
      </c>
      <c r="F84" s="101" t="s">
        <v>29</v>
      </c>
      <c r="H84" s="194" t="s">
        <v>250</v>
      </c>
      <c r="I84" s="287">
        <v>1350</v>
      </c>
      <c r="J84" s="52">
        <v>85363</v>
      </c>
      <c r="K84" s="312"/>
      <c r="L84" s="50">
        <v>5318</v>
      </c>
      <c r="M84" s="197">
        <v>6.2300000000000001E-2</v>
      </c>
      <c r="N84" s="41"/>
    </row>
    <row r="85" spans="1:14" s="47" customFormat="1">
      <c r="A85" s="46"/>
      <c r="B85" s="46"/>
      <c r="C85" s="77"/>
      <c r="D85" s="46"/>
      <c r="E85" s="195" t="s">
        <v>242</v>
      </c>
      <c r="F85" s="78" t="s">
        <v>29</v>
      </c>
      <c r="H85" s="196" t="s">
        <v>250</v>
      </c>
      <c r="I85" s="288">
        <v>135</v>
      </c>
      <c r="J85" s="51">
        <v>15770</v>
      </c>
      <c r="K85" s="198"/>
      <c r="L85" s="51">
        <v>9267</v>
      </c>
      <c r="M85" s="198">
        <v>0.58760000000000001</v>
      </c>
      <c r="N85" s="334"/>
    </row>
    <row r="86" spans="1:14">
      <c r="A86" s="295">
        <v>21</v>
      </c>
      <c r="B86" s="295" t="s">
        <v>281</v>
      </c>
      <c r="C86" s="30">
        <v>44824</v>
      </c>
      <c r="E86" s="75" t="s">
        <v>284</v>
      </c>
      <c r="F86" s="31"/>
    </row>
    <row r="87" spans="1:14">
      <c r="E87" s="209" t="s">
        <v>285</v>
      </c>
      <c r="F87" s="100" t="s">
        <v>143</v>
      </c>
      <c r="J87" s="52" t="s">
        <v>287</v>
      </c>
      <c r="N87" s="335" t="s">
        <v>286</v>
      </c>
    </row>
    <row r="88" spans="1:14">
      <c r="E88" s="300" t="s">
        <v>288</v>
      </c>
      <c r="F88" s="100" t="s">
        <v>193</v>
      </c>
    </row>
    <row r="89" spans="1:14">
      <c r="E89" s="300" t="s">
        <v>201</v>
      </c>
      <c r="F89" s="208" t="s">
        <v>146</v>
      </c>
    </row>
    <row r="90" spans="1:14">
      <c r="E90" s="300" t="s">
        <v>202</v>
      </c>
      <c r="F90" s="208" t="s">
        <v>146</v>
      </c>
    </row>
    <row r="91" spans="1:14">
      <c r="E91" s="300" t="s">
        <v>203</v>
      </c>
      <c r="F91" s="208" t="s">
        <v>146</v>
      </c>
    </row>
    <row r="92" spans="1:14">
      <c r="E92" s="301" t="s">
        <v>204</v>
      </c>
      <c r="F92" s="208" t="s">
        <v>146</v>
      </c>
      <c r="L92" s="52">
        <v>-1768</v>
      </c>
    </row>
    <row r="93" spans="1:14">
      <c r="E93" s="300" t="s">
        <v>205</v>
      </c>
      <c r="F93" s="208" t="s">
        <v>146</v>
      </c>
      <c r="L93" s="52">
        <v>-1922</v>
      </c>
    </row>
    <row r="94" spans="1:14">
      <c r="E94" s="300" t="s">
        <v>206</v>
      </c>
      <c r="F94" s="208" t="s">
        <v>146</v>
      </c>
    </row>
    <row r="95" spans="1:14">
      <c r="E95" s="300" t="s">
        <v>207</v>
      </c>
      <c r="F95" s="208" t="s">
        <v>146</v>
      </c>
    </row>
    <row r="96" spans="1:14">
      <c r="E96" s="301" t="s">
        <v>208</v>
      </c>
      <c r="F96" s="208" t="s">
        <v>146</v>
      </c>
      <c r="L96" s="52">
        <v>1277</v>
      </c>
    </row>
    <row r="97" spans="1:14" s="47" customFormat="1">
      <c r="A97" s="46"/>
      <c r="B97" s="46"/>
      <c r="C97" s="46"/>
      <c r="D97" s="46"/>
      <c r="E97" s="302" t="s">
        <v>209</v>
      </c>
      <c r="F97" s="212" t="s">
        <v>146</v>
      </c>
      <c r="I97" s="288"/>
      <c r="J97" s="51"/>
      <c r="K97" s="198"/>
      <c r="L97" s="51"/>
      <c r="M97" s="198"/>
      <c r="N97" s="334"/>
    </row>
    <row r="98" spans="1:14">
      <c r="A98" s="295">
        <v>22</v>
      </c>
      <c r="B98" s="295" t="s">
        <v>296</v>
      </c>
      <c r="C98" s="30">
        <v>44837</v>
      </c>
      <c r="E98" s="54" t="s">
        <v>293</v>
      </c>
      <c r="F98" s="100" t="s">
        <v>143</v>
      </c>
      <c r="H98" s="54" t="s">
        <v>376</v>
      </c>
    </row>
    <row r="99" spans="1:14">
      <c r="E99" s="54" t="s">
        <v>294</v>
      </c>
      <c r="F99" s="100" t="s">
        <v>143</v>
      </c>
      <c r="H99" s="54" t="s">
        <v>376</v>
      </c>
    </row>
    <row r="100" spans="1:14">
      <c r="E100" s="54" t="s">
        <v>292</v>
      </c>
      <c r="F100" s="100" t="s">
        <v>143</v>
      </c>
      <c r="H100" s="54" t="s">
        <v>376</v>
      </c>
    </row>
    <row r="101" spans="1:14">
      <c r="E101" s="54" t="s">
        <v>295</v>
      </c>
      <c r="F101" s="100" t="s">
        <v>143</v>
      </c>
      <c r="H101" s="54" t="s">
        <v>376</v>
      </c>
    </row>
    <row r="102" spans="1:14">
      <c r="E102" s="54" t="s">
        <v>275</v>
      </c>
      <c r="F102" s="100" t="s">
        <v>143</v>
      </c>
      <c r="H102" s="54" t="s">
        <v>376</v>
      </c>
    </row>
    <row r="103" spans="1:14">
      <c r="C103" s="30">
        <v>44839</v>
      </c>
      <c r="E103" s="184" t="s">
        <v>297</v>
      </c>
      <c r="F103" s="101" t="s">
        <v>29</v>
      </c>
      <c r="H103" s="211" t="s">
        <v>2</v>
      </c>
      <c r="J103" s="52">
        <v>49952</v>
      </c>
      <c r="L103" s="52">
        <v>11780</v>
      </c>
      <c r="M103" s="80">
        <f>L103/J103</f>
        <v>0.23582639333760411</v>
      </c>
    </row>
    <row r="104" spans="1:14">
      <c r="E104" s="186" t="s">
        <v>298</v>
      </c>
      <c r="F104" s="101" t="s">
        <v>29</v>
      </c>
      <c r="H104" s="211" t="s">
        <v>2</v>
      </c>
      <c r="J104" s="52">
        <v>66796</v>
      </c>
      <c r="L104" s="52">
        <v>16751</v>
      </c>
      <c r="M104" s="80">
        <f>L104/J104</f>
        <v>0.25077848972992395</v>
      </c>
    </row>
    <row r="105" spans="1:14">
      <c r="C105" s="30">
        <v>44840</v>
      </c>
      <c r="E105" s="54" t="s">
        <v>300</v>
      </c>
      <c r="F105" s="208" t="s">
        <v>146</v>
      </c>
      <c r="H105" s="211"/>
      <c r="M105" s="80"/>
    </row>
    <row r="106" spans="1:14" s="47" customFormat="1">
      <c r="A106" s="46"/>
      <c r="B106" s="46"/>
      <c r="C106" s="77">
        <v>44841</v>
      </c>
      <c r="D106" s="46"/>
      <c r="E106" s="183" t="s">
        <v>299</v>
      </c>
      <c r="F106" s="223" t="s">
        <v>143</v>
      </c>
      <c r="H106" s="183" t="s">
        <v>1</v>
      </c>
      <c r="I106" s="288">
        <v>21000000</v>
      </c>
      <c r="J106" s="51"/>
      <c r="K106" s="198"/>
      <c r="L106" s="51"/>
      <c r="M106" s="198"/>
      <c r="N106" s="334"/>
    </row>
    <row r="107" spans="1:14" s="95" customFormat="1">
      <c r="A107" s="92">
        <v>23</v>
      </c>
      <c r="B107" s="92" t="s">
        <v>310</v>
      </c>
      <c r="C107" s="93">
        <v>44847</v>
      </c>
      <c r="D107" s="92"/>
      <c r="E107" s="96" t="s">
        <v>311</v>
      </c>
      <c r="F107" s="286" t="s">
        <v>143</v>
      </c>
      <c r="H107" s="293" t="s">
        <v>1</v>
      </c>
      <c r="I107" s="291" t="s">
        <v>312</v>
      </c>
      <c r="J107" s="97">
        <v>35016.800000000003</v>
      </c>
      <c r="K107" s="315"/>
      <c r="L107" s="97"/>
      <c r="M107" s="315"/>
      <c r="N107" s="337"/>
    </row>
    <row r="108" spans="1:14">
      <c r="A108" s="295">
        <v>24</v>
      </c>
      <c r="B108" s="295" t="s">
        <v>346</v>
      </c>
      <c r="C108" s="30">
        <v>44852</v>
      </c>
      <c r="E108" s="7" t="s">
        <v>345</v>
      </c>
      <c r="F108" s="100" t="s">
        <v>143</v>
      </c>
      <c r="H108" s="293" t="s">
        <v>1</v>
      </c>
      <c r="I108" s="289">
        <v>100000</v>
      </c>
      <c r="J108" s="52">
        <v>60050</v>
      </c>
      <c r="K108" s="80">
        <v>3.5099999999999999E-2</v>
      </c>
    </row>
    <row r="109" spans="1:14" s="47" customFormat="1">
      <c r="B109" s="46"/>
      <c r="C109" s="77">
        <v>44855</v>
      </c>
      <c r="D109" s="46"/>
      <c r="E109" s="86" t="s">
        <v>251</v>
      </c>
      <c r="F109" s="212" t="s">
        <v>350</v>
      </c>
      <c r="H109" s="86" t="s">
        <v>376</v>
      </c>
      <c r="I109" s="288"/>
      <c r="J109" s="51">
        <v>50000</v>
      </c>
      <c r="K109" s="198"/>
      <c r="L109" s="51">
        <v>1534.12</v>
      </c>
      <c r="M109" s="303">
        <f>L109/J109</f>
        <v>3.0682399999999999E-2</v>
      </c>
      <c r="N109" s="334"/>
    </row>
    <row r="110" spans="1:14">
      <c r="A110" s="40">
        <v>25</v>
      </c>
      <c r="B110" s="295" t="s">
        <v>351</v>
      </c>
      <c r="C110" s="30">
        <v>44861</v>
      </c>
      <c r="E110" s="311" t="s">
        <v>302</v>
      </c>
      <c r="F110" s="208" t="s">
        <v>146</v>
      </c>
      <c r="H110" s="54" t="s">
        <v>376</v>
      </c>
      <c r="L110" s="52">
        <f>M110*54000</f>
        <v>258.42994793334941</v>
      </c>
      <c r="M110" s="80">
        <f>-(10.876/10.9283-1)</f>
        <v>4.7857397765435072E-3</v>
      </c>
      <c r="N110" s="338" t="s">
        <v>392</v>
      </c>
    </row>
    <row r="111" spans="1:14">
      <c r="E111" s="311" t="s">
        <v>303</v>
      </c>
      <c r="F111" s="208" t="s">
        <v>146</v>
      </c>
      <c r="H111" s="54" t="s">
        <v>376</v>
      </c>
      <c r="L111" s="52">
        <v>458.87</v>
      </c>
      <c r="M111" s="80">
        <f>L111/54000</f>
        <v>8.497592592592593E-3</v>
      </c>
    </row>
    <row r="112" spans="1:14">
      <c r="E112" s="311" t="s">
        <v>301</v>
      </c>
      <c r="F112" s="208" t="s">
        <v>146</v>
      </c>
      <c r="H112" s="54" t="s">
        <v>376</v>
      </c>
      <c r="L112" s="52">
        <f>M112*54000</f>
        <v>-358.9908637873753</v>
      </c>
      <c r="M112" s="80">
        <f>-(0.872643/0.86688-1)</f>
        <v>-6.647978959025469E-3</v>
      </c>
    </row>
    <row r="113" spans="1:14">
      <c r="E113" s="311" t="s">
        <v>305</v>
      </c>
      <c r="F113" s="208" t="s">
        <v>146</v>
      </c>
      <c r="H113" s="54" t="s">
        <v>376</v>
      </c>
      <c r="L113" s="52">
        <v>-1710</v>
      </c>
      <c r="M113" s="312">
        <f>L113/53000</f>
        <v>-3.2264150943396228E-2</v>
      </c>
      <c r="N113" s="335" t="s">
        <v>393</v>
      </c>
    </row>
    <row r="114" spans="1:14">
      <c r="E114" s="311" t="s">
        <v>304</v>
      </c>
      <c r="F114" s="208" t="s">
        <v>146</v>
      </c>
      <c r="H114" s="54" t="s">
        <v>376</v>
      </c>
      <c r="L114" s="52">
        <v>-803.3</v>
      </c>
      <c r="M114" s="312">
        <f>L114/52000</f>
        <v>-1.5448076923076922E-2</v>
      </c>
    </row>
    <row r="115" spans="1:14">
      <c r="E115" s="317" t="s">
        <v>369</v>
      </c>
      <c r="F115" s="100" t="s">
        <v>374</v>
      </c>
      <c r="H115" s="54" t="s">
        <v>376</v>
      </c>
      <c r="J115" s="52" t="s">
        <v>360</v>
      </c>
    </row>
    <row r="116" spans="1:14">
      <c r="E116" s="317" t="s">
        <v>370</v>
      </c>
      <c r="F116" s="100" t="s">
        <v>374</v>
      </c>
      <c r="H116" s="54" t="s">
        <v>376</v>
      </c>
      <c r="J116" s="52" t="s">
        <v>361</v>
      </c>
    </row>
    <row r="117" spans="1:14">
      <c r="E117" s="317" t="s">
        <v>371</v>
      </c>
      <c r="F117" s="100" t="s">
        <v>374</v>
      </c>
      <c r="H117" s="54" t="s">
        <v>376</v>
      </c>
      <c r="J117" s="52" t="s">
        <v>362</v>
      </c>
    </row>
    <row r="118" spans="1:14">
      <c r="E118" s="317" t="s">
        <v>372</v>
      </c>
      <c r="F118" s="100" t="s">
        <v>374</v>
      </c>
      <c r="H118" s="54" t="s">
        <v>376</v>
      </c>
      <c r="J118" s="52" t="s">
        <v>363</v>
      </c>
    </row>
    <row r="119" spans="1:14">
      <c r="E119" s="317" t="s">
        <v>373</v>
      </c>
      <c r="F119" s="100" t="s">
        <v>374</v>
      </c>
      <c r="H119" s="54" t="s">
        <v>376</v>
      </c>
      <c r="J119" s="52" t="s">
        <v>364</v>
      </c>
    </row>
    <row r="120" spans="1:14" s="47" customFormat="1">
      <c r="A120" s="46"/>
      <c r="B120" s="46"/>
      <c r="C120" s="46"/>
      <c r="D120" s="46"/>
      <c r="E120" s="318" t="s">
        <v>368</v>
      </c>
      <c r="F120" s="223" t="s">
        <v>374</v>
      </c>
      <c r="H120" s="86" t="s">
        <v>376</v>
      </c>
      <c r="I120" s="288"/>
      <c r="J120" s="51" t="s">
        <v>365</v>
      </c>
      <c r="K120" s="198"/>
      <c r="L120" s="51"/>
      <c r="M120" s="198"/>
      <c r="N120" s="334"/>
    </row>
    <row r="121" spans="1:14">
      <c r="A121" s="295">
        <v>26</v>
      </c>
      <c r="B121" s="295" t="s">
        <v>384</v>
      </c>
      <c r="C121" s="30">
        <v>44875</v>
      </c>
      <c r="E121" s="75" t="s">
        <v>385</v>
      </c>
      <c r="F121" s="329" t="s">
        <v>29</v>
      </c>
      <c r="H121" s="75" t="s">
        <v>250</v>
      </c>
      <c r="J121" s="52">
        <v>47295</v>
      </c>
      <c r="L121" s="52">
        <v>-3681</v>
      </c>
      <c r="M121" s="80">
        <f>L121/J121</f>
        <v>-7.7830637488106563E-2</v>
      </c>
      <c r="N121" s="335" t="s">
        <v>387</v>
      </c>
    </row>
    <row r="122" spans="1:14">
      <c r="E122" s="184" t="s">
        <v>386</v>
      </c>
      <c r="F122" s="329" t="s">
        <v>29</v>
      </c>
      <c r="H122" s="184" t="s">
        <v>2</v>
      </c>
      <c r="J122" s="52">
        <v>70055</v>
      </c>
      <c r="L122" s="52">
        <v>-15888</v>
      </c>
      <c r="M122" s="80">
        <f>L122/J122</f>
        <v>-0.22679323388765971</v>
      </c>
    </row>
    <row r="123" spans="1:14" s="47" customFormat="1">
      <c r="A123" s="46"/>
      <c r="B123" s="46"/>
      <c r="C123" s="46"/>
      <c r="D123" s="46"/>
      <c r="E123" s="79" t="s">
        <v>388</v>
      </c>
      <c r="F123" s="223" t="s">
        <v>143</v>
      </c>
      <c r="H123" s="79" t="s">
        <v>250</v>
      </c>
      <c r="I123" s="288"/>
      <c r="J123" s="51"/>
      <c r="K123" s="198"/>
      <c r="L123" s="51"/>
      <c r="M123" s="198"/>
      <c r="N123" s="334"/>
    </row>
    <row r="124" spans="1:14">
      <c r="A124" s="295">
        <v>27</v>
      </c>
      <c r="B124" s="295" t="s">
        <v>389</v>
      </c>
      <c r="C124" s="30">
        <v>44880</v>
      </c>
      <c r="E124" s="251" t="s">
        <v>390</v>
      </c>
      <c r="F124" s="100" t="s">
        <v>143</v>
      </c>
      <c r="H124" s="184" t="s">
        <v>2</v>
      </c>
      <c r="J124" s="52">
        <v>38519</v>
      </c>
    </row>
    <row r="125" spans="1:14">
      <c r="C125" s="30">
        <v>44881</v>
      </c>
      <c r="E125" s="7" t="s">
        <v>245</v>
      </c>
      <c r="F125" s="329" t="s">
        <v>29</v>
      </c>
      <c r="G125" s="199"/>
      <c r="H125" s="185" t="s">
        <v>1</v>
      </c>
      <c r="I125" s="199"/>
      <c r="J125" s="52">
        <v>37495.818086399995</v>
      </c>
      <c r="L125" s="52">
        <f>40092-37495.82</f>
        <v>2596.1800000000003</v>
      </c>
      <c r="M125" s="312">
        <f>L125/J125</f>
        <v>6.9239188061392204E-2</v>
      </c>
    </row>
    <row r="126" spans="1:14">
      <c r="E126" s="186" t="s">
        <v>200</v>
      </c>
      <c r="F126" s="329" t="s">
        <v>29</v>
      </c>
      <c r="H126" s="185" t="s">
        <v>1</v>
      </c>
      <c r="J126" s="52">
        <v>43392.667499999996</v>
      </c>
      <c r="L126" s="52">
        <v>41917</v>
      </c>
      <c r="M126" s="312">
        <f>L126/J126-1</f>
        <v>-3.4007300887874625E-2</v>
      </c>
    </row>
    <row r="127" spans="1:14">
      <c r="E127" s="251" t="s">
        <v>390</v>
      </c>
      <c r="F127" s="329" t="s">
        <v>29</v>
      </c>
      <c r="H127" s="184" t="s">
        <v>2</v>
      </c>
    </row>
    <row r="128" spans="1:14" s="39" customFormat="1">
      <c r="A128" s="34">
        <v>28</v>
      </c>
      <c r="B128" s="34" t="s">
        <v>391</v>
      </c>
      <c r="C128" s="81">
        <v>44890</v>
      </c>
      <c r="D128" s="34"/>
      <c r="E128" s="403" t="s">
        <v>369</v>
      </c>
      <c r="F128" s="103" t="s">
        <v>146</v>
      </c>
      <c r="G128" s="39" t="s">
        <v>67</v>
      </c>
      <c r="H128" s="102" t="s">
        <v>376</v>
      </c>
      <c r="I128" s="331">
        <v>37000</v>
      </c>
      <c r="J128" s="82"/>
      <c r="K128" s="316"/>
      <c r="L128" s="82">
        <f>37000-36953.01</f>
        <v>46.989999999997963</v>
      </c>
      <c r="M128" s="332">
        <f>L128/I128</f>
        <v>1.269999999999945E-3</v>
      </c>
      <c r="N128" s="339"/>
    </row>
    <row r="129" spans="1:14">
      <c r="E129" s="317" t="s">
        <v>370</v>
      </c>
      <c r="F129" s="32" t="s">
        <v>146</v>
      </c>
      <c r="G129" s="1" t="s">
        <v>61</v>
      </c>
      <c r="H129" s="54" t="s">
        <v>376</v>
      </c>
      <c r="I129" s="169">
        <v>40000</v>
      </c>
      <c r="L129" s="52">
        <f>40000-40014.78</f>
        <v>-14.779999999998836</v>
      </c>
      <c r="M129" s="333">
        <f>L129/I129</f>
        <v>-3.6949999999997087E-4</v>
      </c>
      <c r="N129" s="338"/>
    </row>
    <row r="130" spans="1:14">
      <c r="E130" s="317" t="s">
        <v>371</v>
      </c>
      <c r="F130" s="32" t="s">
        <v>146</v>
      </c>
      <c r="G130" s="1" t="s">
        <v>66</v>
      </c>
      <c r="H130" s="54" t="s">
        <v>376</v>
      </c>
      <c r="I130" s="169">
        <v>41000</v>
      </c>
      <c r="L130" s="52">
        <f>41000-42379.71</f>
        <v>-1379.7099999999991</v>
      </c>
      <c r="M130" s="333">
        <f>L130/I130</f>
        <v>-3.3651463414634125E-2</v>
      </c>
      <c r="N130" s="338"/>
    </row>
    <row r="131" spans="1:14">
      <c r="E131" s="317" t="s">
        <v>372</v>
      </c>
      <c r="F131" s="32" t="s">
        <v>146</v>
      </c>
      <c r="G131" s="1" t="s">
        <v>53</v>
      </c>
      <c r="H131" s="54" t="s">
        <v>376</v>
      </c>
      <c r="I131" s="169">
        <v>48000</v>
      </c>
      <c r="L131" s="52">
        <f>46164.54-48000</f>
        <v>-1835.4599999999991</v>
      </c>
      <c r="M131" s="333">
        <f>L131/I131</f>
        <v>-3.8238749999999981E-2</v>
      </c>
      <c r="N131" s="338"/>
    </row>
    <row r="132" spans="1:14" s="47" customFormat="1">
      <c r="A132" s="46"/>
      <c r="B132" s="46"/>
      <c r="C132" s="46"/>
      <c r="D132" s="46"/>
      <c r="E132" s="318" t="s">
        <v>373</v>
      </c>
      <c r="F132" s="342" t="s">
        <v>146</v>
      </c>
      <c r="G132" s="47" t="s">
        <v>49</v>
      </c>
      <c r="H132" s="86" t="s">
        <v>376</v>
      </c>
      <c r="I132" s="343">
        <f>20000+50833.73</f>
        <v>70833.73000000001</v>
      </c>
      <c r="J132" s="51"/>
      <c r="K132" s="198"/>
      <c r="L132" s="51">
        <f>70756.98-I132</f>
        <v>-76.750000000014552</v>
      </c>
      <c r="M132" s="344">
        <f>L132/I132</f>
        <v>-1.0835233440341845E-3</v>
      </c>
      <c r="N132" s="345"/>
    </row>
    <row r="133" spans="1:14">
      <c r="A133" s="295">
        <v>29</v>
      </c>
      <c r="B133" s="295" t="s">
        <v>394</v>
      </c>
      <c r="C133" s="30">
        <v>44893</v>
      </c>
      <c r="E133" s="346" t="s">
        <v>395</v>
      </c>
      <c r="F133" s="100" t="s">
        <v>374</v>
      </c>
      <c r="G133" s="1" t="s">
        <v>71</v>
      </c>
      <c r="H133" s="54" t="s">
        <v>376</v>
      </c>
      <c r="I133" s="218">
        <v>31000</v>
      </c>
      <c r="K133" s="312">
        <v>1.9818702535006429E-2</v>
      </c>
    </row>
    <row r="134" spans="1:14">
      <c r="E134" s="346" t="s">
        <v>396</v>
      </c>
      <c r="F134" s="100" t="s">
        <v>374</v>
      </c>
      <c r="G134" s="1" t="s">
        <v>66</v>
      </c>
      <c r="H134" s="54" t="s">
        <v>376</v>
      </c>
      <c r="I134" s="218">
        <v>32000</v>
      </c>
      <c r="K134" s="312">
        <v>2.0985150176841442E-2</v>
      </c>
    </row>
    <row r="135" spans="1:14">
      <c r="E135" s="346" t="s">
        <v>397</v>
      </c>
      <c r="F135" s="100" t="s">
        <v>374</v>
      </c>
      <c r="G135" s="1" t="s">
        <v>44</v>
      </c>
      <c r="H135" s="54" t="s">
        <v>376</v>
      </c>
      <c r="I135" s="218">
        <v>53000</v>
      </c>
      <c r="K135" s="312">
        <v>3.398096810058631E-2</v>
      </c>
    </row>
    <row r="136" spans="1:14">
      <c r="E136" s="346" t="s">
        <v>398</v>
      </c>
      <c r="F136" s="100" t="s">
        <v>374</v>
      </c>
      <c r="G136" s="1" t="s">
        <v>48</v>
      </c>
      <c r="H136" s="54" t="s">
        <v>376</v>
      </c>
      <c r="I136" s="218">
        <v>36000</v>
      </c>
      <c r="K136" s="312">
        <v>2.2294035319494591E-2</v>
      </c>
    </row>
    <row r="137" spans="1:14">
      <c r="E137" s="346" t="s">
        <v>399</v>
      </c>
      <c r="F137" s="100" t="s">
        <v>374</v>
      </c>
      <c r="G137" s="1" t="s">
        <v>65</v>
      </c>
      <c r="H137" s="54" t="s">
        <v>376</v>
      </c>
      <c r="I137" s="218">
        <v>41000</v>
      </c>
      <c r="K137" s="312">
        <v>2.6161662593961837E-2</v>
      </c>
    </row>
    <row r="138" spans="1:14" s="47" customFormat="1">
      <c r="A138" s="46"/>
      <c r="B138" s="46"/>
      <c r="C138" s="46"/>
      <c r="D138" s="46"/>
      <c r="E138" s="352" t="s">
        <v>400</v>
      </c>
      <c r="F138" s="223" t="s">
        <v>374</v>
      </c>
      <c r="G138" s="47" t="s">
        <v>53</v>
      </c>
      <c r="H138" s="86" t="s">
        <v>376</v>
      </c>
      <c r="I138" s="353">
        <v>38000</v>
      </c>
      <c r="J138" s="51"/>
      <c r="K138" s="198">
        <v>2.4408141469025042E-2</v>
      </c>
      <c r="L138" s="51"/>
      <c r="M138" s="198"/>
      <c r="N138" s="334"/>
    </row>
    <row r="139" spans="1:14">
      <c r="A139" s="295">
        <v>30</v>
      </c>
      <c r="B139" s="295" t="s">
        <v>406</v>
      </c>
      <c r="C139" s="30">
        <v>44902</v>
      </c>
      <c r="E139" s="186" t="s">
        <v>200</v>
      </c>
      <c r="F139" s="31" t="s">
        <v>143</v>
      </c>
      <c r="H139" s="186" t="s">
        <v>1</v>
      </c>
      <c r="J139" s="52">
        <v>45214</v>
      </c>
      <c r="K139" s="312">
        <v>2.9600000000000001E-2</v>
      </c>
    </row>
    <row r="140" spans="1:14">
      <c r="E140" s="186" t="s">
        <v>311</v>
      </c>
      <c r="F140" s="329" t="s">
        <v>29</v>
      </c>
      <c r="H140" s="186" t="s">
        <v>1</v>
      </c>
      <c r="J140" s="52">
        <v>34534</v>
      </c>
      <c r="L140" s="52">
        <v>9880</v>
      </c>
      <c r="M140" s="312">
        <f>L140/J140</f>
        <v>0.28609486303353215</v>
      </c>
    </row>
    <row r="141" spans="1:14" s="47" customFormat="1">
      <c r="A141" s="46"/>
      <c r="B141" s="46"/>
      <c r="C141" s="77">
        <v>44903</v>
      </c>
      <c r="D141" s="46"/>
      <c r="E141" s="355" t="s">
        <v>404</v>
      </c>
      <c r="F141" s="46"/>
      <c r="H141" s="355" t="s">
        <v>2</v>
      </c>
      <c r="I141" s="288"/>
      <c r="J141" s="51">
        <v>39346</v>
      </c>
      <c r="K141" s="198">
        <v>2.5499999999999998E-2</v>
      </c>
      <c r="L141" s="51"/>
      <c r="M141" s="198"/>
      <c r="N141" s="334"/>
    </row>
    <row r="142" spans="1:14" s="95" customFormat="1">
      <c r="A142" s="92">
        <v>31</v>
      </c>
      <c r="B142" s="92" t="s">
        <v>410</v>
      </c>
      <c r="C142" s="93">
        <v>44909</v>
      </c>
      <c r="D142" s="92"/>
      <c r="E142" s="96" t="s">
        <v>409</v>
      </c>
      <c r="F142" s="94" t="s">
        <v>143</v>
      </c>
      <c r="H142" s="96" t="s">
        <v>1</v>
      </c>
      <c r="I142" s="291"/>
      <c r="J142" s="97">
        <v>35668.526638563199</v>
      </c>
      <c r="K142" s="315">
        <v>2.3500343004059957E-2</v>
      </c>
      <c r="L142" s="97"/>
      <c r="M142" s="315"/>
      <c r="N142" s="337"/>
    </row>
    <row r="143" spans="1:14">
      <c r="A143" s="295">
        <v>32</v>
      </c>
      <c r="B143" s="295" t="s">
        <v>411</v>
      </c>
      <c r="C143" s="30">
        <v>44917</v>
      </c>
      <c r="E143" s="144" t="s">
        <v>291</v>
      </c>
      <c r="F143" s="295" t="s">
        <v>350</v>
      </c>
      <c r="H143" s="1" t="s">
        <v>39</v>
      </c>
    </row>
    <row r="144" spans="1:14" s="39" customFormat="1">
      <c r="A144" s="34">
        <v>36</v>
      </c>
      <c r="B144" s="34" t="s">
        <v>415</v>
      </c>
      <c r="C144" s="81">
        <v>44922</v>
      </c>
      <c r="D144" s="34"/>
      <c r="E144" s="366" t="s">
        <v>414</v>
      </c>
      <c r="F144" s="357" t="s">
        <v>143</v>
      </c>
      <c r="H144" s="367" t="s">
        <v>39</v>
      </c>
      <c r="I144" s="292"/>
      <c r="J144" s="82">
        <v>390952.49199999997</v>
      </c>
      <c r="K144" s="316"/>
      <c r="L144" s="82"/>
      <c r="M144" s="316"/>
      <c r="N144" s="35" t="s">
        <v>466</v>
      </c>
    </row>
    <row r="145" spans="1:14">
      <c r="E145" s="346" t="s">
        <v>395</v>
      </c>
      <c r="F145" s="356" t="s">
        <v>350</v>
      </c>
      <c r="H145" s="54" t="s">
        <v>376</v>
      </c>
      <c r="J145" s="52">
        <v>31000</v>
      </c>
      <c r="K145" s="312">
        <f>J145*(412.2443/399.64-1)</f>
        <v>977.71319187268762</v>
      </c>
      <c r="L145" s="80">
        <f t="shared" ref="L145:L150" si="0">K145/J145</f>
        <v>3.1539135221699599E-2</v>
      </c>
      <c r="N145" s="335">
        <v>977.71319187268796</v>
      </c>
    </row>
    <row r="146" spans="1:14">
      <c r="E146" s="346" t="s">
        <v>396</v>
      </c>
      <c r="F146" s="356" t="s">
        <v>350</v>
      </c>
      <c r="H146" s="54" t="s">
        <v>376</v>
      </c>
      <c r="J146" s="52">
        <v>32000</v>
      </c>
      <c r="K146" s="312">
        <f>J146*(1.682332/1.6852-1)</f>
        <v>-54.46000474721302</v>
      </c>
      <c r="L146" s="80">
        <f t="shared" si="0"/>
        <v>-1.7018751483504069E-3</v>
      </c>
      <c r="N146" s="335">
        <v>-67.724064298001707</v>
      </c>
    </row>
    <row r="147" spans="1:14">
      <c r="E147" s="346" t="s">
        <v>397</v>
      </c>
      <c r="F147" s="356" t="s">
        <v>350</v>
      </c>
      <c r="H147" s="54" t="s">
        <v>376</v>
      </c>
      <c r="J147" s="52">
        <v>53000</v>
      </c>
      <c r="K147" s="312">
        <f>20636.61*(4.696527/4.69631-1)+(53000-20636.61)*(4.696527/4.69144-1)</f>
        <v>36.045663065995747</v>
      </c>
      <c r="L147" s="80">
        <f t="shared" si="0"/>
        <v>6.801068503018066E-4</v>
      </c>
      <c r="N147" s="335">
        <v>128.1334841628956</v>
      </c>
    </row>
    <row r="148" spans="1:14">
      <c r="E148" s="346" t="s">
        <v>398</v>
      </c>
      <c r="F148" s="356" t="s">
        <v>350</v>
      </c>
      <c r="H148" s="54" t="s">
        <v>376</v>
      </c>
      <c r="J148" s="52">
        <v>36000</v>
      </c>
      <c r="K148" s="312">
        <v>-708.45</v>
      </c>
      <c r="L148" s="80">
        <f t="shared" si="0"/>
        <v>-1.9679166666666668E-2</v>
      </c>
      <c r="N148" s="335">
        <v>-321.22979061754273</v>
      </c>
    </row>
    <row r="149" spans="1:14">
      <c r="E149" s="346" t="s">
        <v>399</v>
      </c>
      <c r="F149" s="356" t="s">
        <v>350</v>
      </c>
      <c r="H149" s="54" t="s">
        <v>376</v>
      </c>
      <c r="J149" s="52">
        <v>41000</v>
      </c>
      <c r="K149" s="312">
        <v>1153.19</v>
      </c>
      <c r="L149" s="80">
        <f t="shared" si="0"/>
        <v>2.8126585365853659E-2</v>
      </c>
      <c r="N149" s="335">
        <v>1095.0151098527144</v>
      </c>
    </row>
    <row r="150" spans="1:14">
      <c r="E150" s="369" t="s">
        <v>400</v>
      </c>
      <c r="F150" s="46" t="s">
        <v>350</v>
      </c>
      <c r="G150" s="47"/>
      <c r="H150" s="86" t="s">
        <v>376</v>
      </c>
      <c r="I150" s="288"/>
      <c r="J150" s="51">
        <v>38000</v>
      </c>
      <c r="K150" s="198">
        <f>J150*(1-1.048003/1.06287)</f>
        <v>531.52878527007078</v>
      </c>
      <c r="L150" s="80">
        <f t="shared" si="0"/>
        <v>1.3987599612370285E-2</v>
      </c>
      <c r="M150" s="198"/>
      <c r="N150" s="334">
        <v>798.58570761326257</v>
      </c>
    </row>
    <row r="151" spans="1:14">
      <c r="E151" s="368" t="s">
        <v>417</v>
      </c>
      <c r="F151" s="100" t="s">
        <v>374</v>
      </c>
      <c r="H151" s="54" t="s">
        <v>376</v>
      </c>
      <c r="J151" s="52">
        <v>37024.699999999997</v>
      </c>
    </row>
    <row r="152" spans="1:14">
      <c r="E152" s="368" t="s">
        <v>418</v>
      </c>
      <c r="F152" s="100" t="s">
        <v>374</v>
      </c>
      <c r="H152" s="54" t="s">
        <v>376</v>
      </c>
      <c r="J152" s="52">
        <v>38000</v>
      </c>
    </row>
    <row r="153" spans="1:14">
      <c r="E153" s="368" t="s">
        <v>419</v>
      </c>
      <c r="F153" s="100" t="s">
        <v>374</v>
      </c>
      <c r="H153" s="54" t="s">
        <v>376</v>
      </c>
      <c r="J153" s="52">
        <v>40000</v>
      </c>
    </row>
    <row r="154" spans="1:14">
      <c r="E154" s="368" t="s">
        <v>420</v>
      </c>
      <c r="F154" s="100" t="s">
        <v>374</v>
      </c>
      <c r="H154" s="54" t="s">
        <v>376</v>
      </c>
      <c r="J154" s="52">
        <v>48903.23</v>
      </c>
    </row>
    <row r="155" spans="1:14">
      <c r="E155" s="368" t="s">
        <v>421</v>
      </c>
      <c r="F155" s="100" t="s">
        <v>374</v>
      </c>
      <c r="H155" s="54" t="s">
        <v>376</v>
      </c>
      <c r="J155" s="52">
        <v>32224</v>
      </c>
    </row>
    <row r="156" spans="1:14" s="47" customFormat="1">
      <c r="A156" s="46"/>
      <c r="B156" s="46"/>
      <c r="C156" s="46"/>
      <c r="D156" s="46"/>
      <c r="E156" s="370" t="s">
        <v>422</v>
      </c>
      <c r="F156" s="223" t="s">
        <v>374</v>
      </c>
      <c r="H156" s="86" t="s">
        <v>376</v>
      </c>
      <c r="I156" s="288"/>
      <c r="J156" s="51">
        <v>35000</v>
      </c>
      <c r="K156" s="198"/>
      <c r="L156" s="51"/>
      <c r="M156" s="198"/>
      <c r="N156" s="334"/>
    </row>
    <row r="157" spans="1:14" s="95" customFormat="1">
      <c r="A157" s="92">
        <v>37</v>
      </c>
      <c r="B157" s="92" t="s">
        <v>426</v>
      </c>
      <c r="C157" s="93">
        <v>44930</v>
      </c>
      <c r="D157" s="92"/>
      <c r="E157" s="378" t="s">
        <v>425</v>
      </c>
      <c r="F157" s="94" t="s">
        <v>143</v>
      </c>
      <c r="H157" s="96" t="s">
        <v>1</v>
      </c>
      <c r="I157" s="291"/>
      <c r="J157" s="97">
        <v>65324.92542385681</v>
      </c>
      <c r="K157" s="315">
        <v>4.1388666617236169E-2</v>
      </c>
      <c r="L157" s="97"/>
      <c r="M157" s="315"/>
      <c r="N157" s="337"/>
    </row>
    <row r="158" spans="1:14" s="95" customFormat="1">
      <c r="A158" s="92">
        <v>38</v>
      </c>
      <c r="B158" s="92" t="s">
        <v>429</v>
      </c>
      <c r="C158" s="93">
        <v>44937</v>
      </c>
      <c r="D158" s="92"/>
      <c r="E158" s="378" t="s">
        <v>245</v>
      </c>
      <c r="F158" s="94" t="s">
        <v>143</v>
      </c>
      <c r="H158" s="96" t="s">
        <v>1</v>
      </c>
      <c r="I158" s="291"/>
      <c r="J158" s="97">
        <v>54857.507721248621</v>
      </c>
      <c r="K158" s="315">
        <v>3.7900000000000003E-2</v>
      </c>
      <c r="L158" s="97"/>
      <c r="M158" s="315"/>
      <c r="N158" s="337"/>
    </row>
    <row r="159" spans="1:14">
      <c r="A159" s="295">
        <v>39</v>
      </c>
      <c r="B159" s="295" t="s">
        <v>431</v>
      </c>
      <c r="C159" s="30">
        <v>44945</v>
      </c>
      <c r="E159" s="186" t="s">
        <v>345</v>
      </c>
      <c r="F159" s="329" t="s">
        <v>29</v>
      </c>
      <c r="H159" s="186" t="s">
        <v>1</v>
      </c>
      <c r="J159" s="52">
        <v>56362.627039999999</v>
      </c>
      <c r="L159" s="52">
        <v>10369</v>
      </c>
      <c r="M159" s="312">
        <f>L159/J159</f>
        <v>0.18396942343800304</v>
      </c>
    </row>
    <row r="160" spans="1:14">
      <c r="E160" s="380" t="s">
        <v>432</v>
      </c>
      <c r="F160" s="100" t="s">
        <v>374</v>
      </c>
      <c r="H160" s="54" t="s">
        <v>376</v>
      </c>
      <c r="J160" s="52">
        <v>50000</v>
      </c>
    </row>
    <row r="161" spans="1:14">
      <c r="E161" s="317" t="s">
        <v>367</v>
      </c>
      <c r="F161" s="379" t="s">
        <v>350</v>
      </c>
      <c r="H161" s="54" t="s">
        <v>376</v>
      </c>
      <c r="J161" s="52">
        <v>50000</v>
      </c>
      <c r="L161" s="52">
        <v>3475.45</v>
      </c>
      <c r="M161" s="312">
        <f>L161/J161</f>
        <v>6.9509000000000001E-2</v>
      </c>
    </row>
    <row r="162" spans="1:14">
      <c r="E162" s="380" t="s">
        <v>367</v>
      </c>
      <c r="F162" s="101" t="s">
        <v>434</v>
      </c>
      <c r="H162" s="54" t="s">
        <v>376</v>
      </c>
      <c r="J162" s="52">
        <v>50000</v>
      </c>
      <c r="L162" s="52">
        <v>404.94</v>
      </c>
      <c r="M162" s="312">
        <f>L162/J162</f>
        <v>8.0987999999999997E-3</v>
      </c>
    </row>
    <row r="163" spans="1:14" s="47" customFormat="1">
      <c r="A163" s="46"/>
      <c r="B163" s="46"/>
      <c r="C163" s="46"/>
      <c r="D163" s="46"/>
      <c r="E163" s="382" t="s">
        <v>433</v>
      </c>
      <c r="F163" s="87" t="s">
        <v>435</v>
      </c>
      <c r="H163" s="86" t="s">
        <v>376</v>
      </c>
      <c r="I163" s="288"/>
      <c r="J163" s="51">
        <v>50304</v>
      </c>
      <c r="K163" s="198"/>
      <c r="L163" s="51"/>
      <c r="M163" s="198"/>
      <c r="N163" s="334"/>
    </row>
    <row r="164" spans="1:14">
      <c r="A164" s="295">
        <v>40</v>
      </c>
      <c r="B164" s="295" t="s">
        <v>436</v>
      </c>
      <c r="C164" s="30">
        <v>44953</v>
      </c>
      <c r="E164" s="1" t="s">
        <v>437</v>
      </c>
      <c r="F164" s="100" t="s">
        <v>374</v>
      </c>
      <c r="H164" s="54" t="s">
        <v>376</v>
      </c>
      <c r="J164" s="384" t="s">
        <v>438</v>
      </c>
    </row>
    <row r="165" spans="1:14">
      <c r="E165" s="317" t="s">
        <v>381</v>
      </c>
      <c r="F165" s="295" t="s">
        <v>350</v>
      </c>
      <c r="H165" s="54" t="s">
        <v>376</v>
      </c>
      <c r="J165" s="52">
        <v>50000</v>
      </c>
      <c r="L165" s="52">
        <v>-230.56</v>
      </c>
      <c r="M165" s="312">
        <f>L165/J165</f>
        <v>-4.6112000000000002E-3</v>
      </c>
    </row>
    <row r="166" spans="1:14">
      <c r="E166" s="372" t="s">
        <v>417</v>
      </c>
      <c r="F166" s="381" t="s">
        <v>350</v>
      </c>
      <c r="H166" s="54" t="s">
        <v>376</v>
      </c>
      <c r="J166" s="52">
        <v>37024.699999999997</v>
      </c>
      <c r="L166" s="52">
        <v>631.89</v>
      </c>
      <c r="M166" s="312">
        <f t="shared" ref="M166:M171" si="1">L166/J166</f>
        <v>1.7066714922740766E-2</v>
      </c>
    </row>
    <row r="167" spans="1:14">
      <c r="E167" s="372" t="s">
        <v>418</v>
      </c>
      <c r="F167" s="381" t="s">
        <v>350</v>
      </c>
      <c r="H167" s="54" t="s">
        <v>376</v>
      </c>
      <c r="J167" s="52">
        <v>38000</v>
      </c>
      <c r="L167" s="52">
        <v>-95.42</v>
      </c>
      <c r="M167" s="312">
        <f t="shared" si="1"/>
        <v>-2.5110526315789473E-3</v>
      </c>
    </row>
    <row r="168" spans="1:14">
      <c r="E168" s="372" t="s">
        <v>419</v>
      </c>
      <c r="F168" s="381" t="s">
        <v>350</v>
      </c>
      <c r="H168" s="54" t="s">
        <v>376</v>
      </c>
      <c r="J168" s="52">
        <v>40000</v>
      </c>
      <c r="L168" s="52">
        <v>-128.71</v>
      </c>
      <c r="M168" s="312">
        <f t="shared" si="1"/>
        <v>-3.2177500000000001E-3</v>
      </c>
    </row>
    <row r="169" spans="1:14">
      <c r="E169" s="372" t="s">
        <v>420</v>
      </c>
      <c r="F169" s="381" t="s">
        <v>350</v>
      </c>
      <c r="H169" s="54" t="s">
        <v>376</v>
      </c>
      <c r="J169" s="52">
        <v>48903.23</v>
      </c>
      <c r="L169" s="52">
        <v>261.55</v>
      </c>
      <c r="M169" s="312">
        <f t="shared" si="1"/>
        <v>5.3483174833236988E-3</v>
      </c>
    </row>
    <row r="170" spans="1:14">
      <c r="E170" s="372" t="s">
        <v>421</v>
      </c>
      <c r="F170" s="381" t="s">
        <v>350</v>
      </c>
      <c r="H170" s="54" t="s">
        <v>376</v>
      </c>
      <c r="J170" s="52">
        <v>32224</v>
      </c>
      <c r="L170" s="52">
        <v>14.63</v>
      </c>
      <c r="M170" s="312">
        <f t="shared" si="1"/>
        <v>4.5400943396226419E-4</v>
      </c>
    </row>
    <row r="171" spans="1:14">
      <c r="E171" s="372" t="s">
        <v>422</v>
      </c>
      <c r="F171" s="381" t="s">
        <v>350</v>
      </c>
      <c r="H171" s="54" t="s">
        <v>376</v>
      </c>
      <c r="J171" s="52">
        <v>35000</v>
      </c>
      <c r="L171" s="52">
        <v>294.51</v>
      </c>
      <c r="M171" s="312">
        <f t="shared" si="1"/>
        <v>8.4145714285714275E-3</v>
      </c>
    </row>
    <row r="172" spans="1:14">
      <c r="E172" s="1" t="s">
        <v>440</v>
      </c>
      <c r="F172" s="100" t="s">
        <v>374</v>
      </c>
      <c r="H172" s="54" t="s">
        <v>376</v>
      </c>
      <c r="J172" s="52">
        <v>44000</v>
      </c>
    </row>
    <row r="173" spans="1:14">
      <c r="E173" s="1" t="s">
        <v>441</v>
      </c>
      <c r="F173" s="100" t="s">
        <v>374</v>
      </c>
      <c r="H173" s="54" t="s">
        <v>376</v>
      </c>
      <c r="J173" s="52">
        <v>41000</v>
      </c>
    </row>
    <row r="174" spans="1:14">
      <c r="E174" s="1" t="s">
        <v>442</v>
      </c>
      <c r="F174" s="100" t="s">
        <v>374</v>
      </c>
      <c r="H174" s="54" t="s">
        <v>376</v>
      </c>
      <c r="J174" s="52">
        <v>31000</v>
      </c>
    </row>
    <row r="175" spans="1:14">
      <c r="E175" s="1" t="s">
        <v>443</v>
      </c>
      <c r="F175" s="100" t="s">
        <v>374</v>
      </c>
      <c r="H175" s="54" t="s">
        <v>376</v>
      </c>
      <c r="J175" s="52">
        <v>34026.68</v>
      </c>
    </row>
    <row r="176" spans="1:14">
      <c r="E176" s="1" t="s">
        <v>444</v>
      </c>
      <c r="F176" s="100" t="s">
        <v>374</v>
      </c>
      <c r="H176" s="54" t="s">
        <v>376</v>
      </c>
      <c r="J176" s="52">
        <v>41000</v>
      </c>
    </row>
    <row r="177" spans="1:14" s="47" customFormat="1">
      <c r="A177" s="46"/>
      <c r="B177" s="46"/>
      <c r="C177" s="46"/>
      <c r="D177" s="46"/>
      <c r="E177" s="47" t="s">
        <v>445</v>
      </c>
      <c r="F177" s="223" t="s">
        <v>374</v>
      </c>
      <c r="H177" s="86" t="s">
        <v>376</v>
      </c>
      <c r="I177" s="288"/>
      <c r="J177" s="51">
        <v>40000</v>
      </c>
      <c r="K177" s="198"/>
      <c r="L177" s="51"/>
      <c r="M177" s="198"/>
      <c r="N177" s="334"/>
    </row>
    <row r="178" spans="1:14">
      <c r="A178" s="295">
        <v>41</v>
      </c>
      <c r="B178" s="295" t="s">
        <v>448</v>
      </c>
      <c r="C178" s="30">
        <v>44956</v>
      </c>
      <c r="E178" s="184" t="s">
        <v>449</v>
      </c>
      <c r="F178" s="31" t="s">
        <v>143</v>
      </c>
      <c r="H178" s="1" t="s">
        <v>2</v>
      </c>
      <c r="J178" s="52">
        <v>62135.849999999991</v>
      </c>
    </row>
    <row r="179" spans="1:14" s="47" customFormat="1">
      <c r="A179" s="46"/>
      <c r="B179" s="46"/>
      <c r="C179" s="46"/>
      <c r="D179" s="46"/>
      <c r="E179" s="355" t="s">
        <v>450</v>
      </c>
      <c r="F179" s="53" t="s">
        <v>143</v>
      </c>
      <c r="H179" s="47" t="s">
        <v>2</v>
      </c>
      <c r="I179" s="288"/>
      <c r="J179" s="51">
        <v>60882.799999999996</v>
      </c>
      <c r="K179" s="198"/>
      <c r="L179" s="51"/>
      <c r="M179" s="198"/>
      <c r="N179" s="334"/>
    </row>
    <row r="180" spans="1:14" s="95" customFormat="1">
      <c r="A180" s="92">
        <v>42</v>
      </c>
      <c r="B180" s="92" t="s">
        <v>453</v>
      </c>
      <c r="C180" s="93">
        <v>44963</v>
      </c>
      <c r="D180" s="92"/>
      <c r="E180" s="395" t="s">
        <v>454</v>
      </c>
      <c r="F180" s="94" t="s">
        <v>143</v>
      </c>
      <c r="H180" s="96" t="s">
        <v>1</v>
      </c>
      <c r="I180" s="291"/>
      <c r="J180" s="97">
        <v>63595.788082231928</v>
      </c>
      <c r="K180" s="315">
        <v>3.7900000000000003E-2</v>
      </c>
      <c r="L180" s="97"/>
      <c r="M180" s="315"/>
      <c r="N180" s="337"/>
    </row>
    <row r="181" spans="1:14" s="95" customFormat="1">
      <c r="A181" s="92">
        <v>43</v>
      </c>
      <c r="B181" s="92" t="s">
        <v>462</v>
      </c>
      <c r="C181" s="93">
        <v>44974</v>
      </c>
      <c r="D181" s="92"/>
      <c r="E181" s="396" t="s">
        <v>433</v>
      </c>
      <c r="F181" s="92" t="s">
        <v>350</v>
      </c>
      <c r="H181" s="95" t="s">
        <v>376</v>
      </c>
      <c r="I181" s="291"/>
      <c r="J181" s="97">
        <v>50037.37</v>
      </c>
      <c r="K181" s="315"/>
      <c r="L181" s="97">
        <v>2369.6299999999974</v>
      </c>
      <c r="M181" s="315">
        <f>L181/J181</f>
        <v>4.7357205224814916E-2</v>
      </c>
      <c r="N181" s="337"/>
    </row>
    <row r="182" spans="1:14">
      <c r="A182" s="295">
        <v>43</v>
      </c>
      <c r="B182" s="295" t="s">
        <v>461</v>
      </c>
      <c r="C182" s="30">
        <v>44980</v>
      </c>
      <c r="E182" s="380" t="s">
        <v>432</v>
      </c>
      <c r="F182" s="40" t="s">
        <v>350</v>
      </c>
      <c r="G182" s="45"/>
      <c r="H182" s="45" t="s">
        <v>463</v>
      </c>
      <c r="J182" s="52">
        <v>50000</v>
      </c>
      <c r="L182" s="52">
        <v>2361.71</v>
      </c>
      <c r="M182" s="197">
        <f t="shared" ref="M182:M188" si="2">L182/J182</f>
        <v>4.7234200000000004E-2</v>
      </c>
    </row>
    <row r="183" spans="1:14">
      <c r="E183" s="372" t="s">
        <v>440</v>
      </c>
      <c r="F183" s="40" t="s">
        <v>350</v>
      </c>
      <c r="G183" s="45"/>
      <c r="H183" s="45" t="s">
        <v>401</v>
      </c>
      <c r="J183" s="52">
        <v>44000</v>
      </c>
      <c r="L183" s="52">
        <v>1192</v>
      </c>
      <c r="M183" s="197">
        <f t="shared" si="2"/>
        <v>2.7090909090909093E-2</v>
      </c>
    </row>
    <row r="184" spans="1:14">
      <c r="E184" s="372" t="s">
        <v>441</v>
      </c>
      <c r="F184" s="40" t="s">
        <v>350</v>
      </c>
      <c r="G184" s="45"/>
      <c r="H184" s="45" t="s">
        <v>401</v>
      </c>
      <c r="J184" s="52">
        <v>41000</v>
      </c>
      <c r="L184" s="52">
        <v>1072.8599999999999</v>
      </c>
      <c r="M184" s="197">
        <f t="shared" si="2"/>
        <v>2.6167317073170729E-2</v>
      </c>
    </row>
    <row r="185" spans="1:14">
      <c r="E185" s="372" t="s">
        <v>442</v>
      </c>
      <c r="F185" s="40" t="s">
        <v>350</v>
      </c>
      <c r="G185" s="45"/>
      <c r="H185" s="45" t="s">
        <v>401</v>
      </c>
      <c r="J185" s="52">
        <v>31000</v>
      </c>
      <c r="L185" s="52">
        <v>-865.83</v>
      </c>
      <c r="M185" s="197">
        <f t="shared" si="2"/>
        <v>-2.793E-2</v>
      </c>
    </row>
    <row r="186" spans="1:14">
      <c r="E186" s="372" t="s">
        <v>443</v>
      </c>
      <c r="F186" s="40" t="s">
        <v>350</v>
      </c>
      <c r="G186" s="45"/>
      <c r="H186" s="45" t="s">
        <v>401</v>
      </c>
      <c r="J186" s="52">
        <v>34026.68</v>
      </c>
      <c r="L186" s="52">
        <v>-1081.26</v>
      </c>
      <c r="M186" s="197">
        <f t="shared" si="2"/>
        <v>-3.177682924105437E-2</v>
      </c>
    </row>
    <row r="187" spans="1:14">
      <c r="E187" s="372" t="s">
        <v>444</v>
      </c>
      <c r="F187" s="40" t="s">
        <v>350</v>
      </c>
      <c r="G187" s="45"/>
      <c r="H187" s="45" t="s">
        <v>401</v>
      </c>
      <c r="J187" s="52">
        <v>41000</v>
      </c>
      <c r="L187" s="52">
        <v>675.16</v>
      </c>
      <c r="M187" s="197">
        <f t="shared" si="2"/>
        <v>1.6467317073170732E-2</v>
      </c>
    </row>
    <row r="188" spans="1:14">
      <c r="C188" s="46"/>
      <c r="D188" s="46"/>
      <c r="E188" s="398" t="s">
        <v>445</v>
      </c>
      <c r="F188" s="46" t="s">
        <v>350</v>
      </c>
      <c r="G188" s="47"/>
      <c r="H188" s="47" t="s">
        <v>401</v>
      </c>
      <c r="I188" s="288"/>
      <c r="J188" s="51">
        <v>40000</v>
      </c>
      <c r="K188" s="198"/>
      <c r="L188" s="51">
        <v>-778.08</v>
      </c>
      <c r="M188" s="198">
        <f t="shared" si="2"/>
        <v>-1.9452000000000001E-2</v>
      </c>
    </row>
    <row r="189" spans="1:14">
      <c r="C189" s="30">
        <v>44981</v>
      </c>
      <c r="E189" s="397" t="s">
        <v>455</v>
      </c>
      <c r="F189" s="100" t="s">
        <v>374</v>
      </c>
      <c r="H189" s="45" t="s">
        <v>376</v>
      </c>
      <c r="J189" s="399">
        <v>51759.97</v>
      </c>
      <c r="M189" s="312">
        <v>3.4056065275806742E-2</v>
      </c>
    </row>
    <row r="190" spans="1:14">
      <c r="E190" s="397" t="s">
        <v>456</v>
      </c>
      <c r="F190" s="100" t="s">
        <v>374</v>
      </c>
      <c r="H190" s="45" t="s">
        <v>376</v>
      </c>
      <c r="J190" s="52">
        <v>50000</v>
      </c>
      <c r="M190" s="312">
        <v>3.2898072850319211E-2</v>
      </c>
    </row>
    <row r="191" spans="1:14">
      <c r="E191" s="397" t="s">
        <v>457</v>
      </c>
      <c r="F191" s="100" t="s">
        <v>374</v>
      </c>
      <c r="H191" s="45" t="s">
        <v>376</v>
      </c>
      <c r="J191" s="52">
        <v>51000</v>
      </c>
      <c r="M191" s="312">
        <v>3.3556034307325594E-2</v>
      </c>
    </row>
    <row r="192" spans="1:14">
      <c r="E192" s="397" t="s">
        <v>455</v>
      </c>
      <c r="F192" s="100" t="s">
        <v>374</v>
      </c>
      <c r="H192" s="45" t="s">
        <v>376</v>
      </c>
      <c r="J192" s="52">
        <v>30626.07</v>
      </c>
      <c r="M192" s="312">
        <v>2.0150773639579515E-2</v>
      </c>
    </row>
    <row r="193" spans="1:14">
      <c r="E193" s="397" t="s">
        <v>458</v>
      </c>
      <c r="F193" s="100" t="s">
        <v>374</v>
      </c>
      <c r="H193" s="45" t="s">
        <v>376</v>
      </c>
      <c r="J193" s="52">
        <v>32000</v>
      </c>
      <c r="M193" s="312">
        <v>2.1054766624204295E-2</v>
      </c>
    </row>
    <row r="194" spans="1:14">
      <c r="E194" s="397" t="s">
        <v>459</v>
      </c>
      <c r="F194" s="100" t="s">
        <v>374</v>
      </c>
      <c r="H194" s="45" t="s">
        <v>376</v>
      </c>
      <c r="J194" s="52">
        <v>50290.77</v>
      </c>
      <c r="M194" s="312">
        <v>3.3089388303172956E-2</v>
      </c>
    </row>
    <row r="195" spans="1:14" s="47" customFormat="1">
      <c r="A195" s="46"/>
      <c r="B195" s="46"/>
      <c r="C195" s="46"/>
      <c r="D195" s="46"/>
      <c r="E195" s="402" t="s">
        <v>460</v>
      </c>
      <c r="F195" s="223" t="s">
        <v>374</v>
      </c>
      <c r="H195" s="47" t="s">
        <v>376</v>
      </c>
      <c r="I195" s="288"/>
      <c r="J195" s="51">
        <v>62000</v>
      </c>
      <c r="K195" s="198"/>
      <c r="L195" s="51"/>
      <c r="M195" s="198">
        <v>4.0793610334395825E-2</v>
      </c>
      <c r="N195" s="334"/>
    </row>
    <row r="196" spans="1:14">
      <c r="A196" s="295">
        <v>44</v>
      </c>
      <c r="C196" s="30">
        <v>44986</v>
      </c>
      <c r="E196" s="400" t="s">
        <v>245</v>
      </c>
      <c r="F196" s="100" t="s">
        <v>374</v>
      </c>
      <c r="H196" s="186" t="s">
        <v>1</v>
      </c>
      <c r="J196" s="52">
        <v>12229</v>
      </c>
    </row>
    <row r="197" spans="1:14" s="47" customFormat="1">
      <c r="A197" s="46"/>
      <c r="B197" s="46"/>
      <c r="C197" s="46"/>
      <c r="D197" s="46"/>
      <c r="E197" s="79" t="s">
        <v>414</v>
      </c>
      <c r="F197" s="53" t="s">
        <v>464</v>
      </c>
      <c r="G197" s="45"/>
      <c r="H197" s="56" t="s">
        <v>39</v>
      </c>
      <c r="I197" s="288"/>
      <c r="J197" s="51">
        <v>299227</v>
      </c>
      <c r="K197" s="198"/>
      <c r="L197" s="51"/>
      <c r="M197" s="198"/>
      <c r="N197" s="334"/>
    </row>
    <row r="198" spans="1:14">
      <c r="A198" s="295">
        <v>45</v>
      </c>
      <c r="C198" s="30">
        <v>45002</v>
      </c>
      <c r="E198" s="412" t="s">
        <v>471</v>
      </c>
      <c r="F198" s="53" t="s">
        <v>143</v>
      </c>
      <c r="G198" s="45"/>
      <c r="H198" s="413" t="s">
        <v>2</v>
      </c>
      <c r="J198" s="52">
        <v>59942</v>
      </c>
      <c r="M198" s="312">
        <v>3.9600000000000003E-2</v>
      </c>
    </row>
    <row r="199" spans="1:14">
      <c r="C199" s="30">
        <v>45007</v>
      </c>
      <c r="E199" s="412" t="s">
        <v>477</v>
      </c>
      <c r="F199" s="53" t="s">
        <v>143</v>
      </c>
      <c r="G199" s="45"/>
      <c r="H199" s="413" t="s">
        <v>2</v>
      </c>
      <c r="J199" s="52">
        <v>56429</v>
      </c>
    </row>
    <row r="200" spans="1:14" s="47" customFormat="1">
      <c r="A200" s="46"/>
      <c r="B200" s="46"/>
      <c r="C200" s="46"/>
      <c r="D200" s="46"/>
      <c r="E200" s="416" t="s">
        <v>478</v>
      </c>
      <c r="F200" s="87" t="s">
        <v>143</v>
      </c>
      <c r="H200" s="355" t="s">
        <v>2</v>
      </c>
      <c r="I200" s="288"/>
      <c r="J200" s="51">
        <v>28908</v>
      </c>
      <c r="K200" s="198"/>
      <c r="L200" s="51"/>
      <c r="M200" s="198"/>
      <c r="N200" s="334"/>
    </row>
    <row r="201" spans="1:14">
      <c r="A201" s="295">
        <v>46</v>
      </c>
      <c r="B201" s="295" t="s">
        <v>487</v>
      </c>
      <c r="C201" s="30">
        <v>45014</v>
      </c>
      <c r="E201" s="421" t="s">
        <v>467</v>
      </c>
      <c r="F201" s="40" t="s">
        <v>350</v>
      </c>
      <c r="H201" s="423" t="s">
        <v>463</v>
      </c>
      <c r="J201" s="52">
        <v>51759.97</v>
      </c>
      <c r="L201" s="52">
        <v>799.41603134784691</v>
      </c>
      <c r="M201" s="312">
        <f>L201/J201</f>
        <v>1.5444677254408125E-2</v>
      </c>
    </row>
    <row r="202" spans="1:14">
      <c r="E202" s="421" t="s">
        <v>456</v>
      </c>
      <c r="F202" s="40" t="s">
        <v>350</v>
      </c>
      <c r="H202" s="423" t="s">
        <v>463</v>
      </c>
      <c r="J202" s="52">
        <v>50000</v>
      </c>
      <c r="L202" s="52">
        <v>-571.08000000000004</v>
      </c>
      <c r="M202" s="312">
        <f t="shared" ref="M202:M207" si="3">L202/J202</f>
        <v>-1.1421600000000001E-2</v>
      </c>
    </row>
    <row r="203" spans="1:14">
      <c r="E203" s="421" t="s">
        <v>457</v>
      </c>
      <c r="F203" s="40" t="s">
        <v>350</v>
      </c>
      <c r="H203" s="423" t="s">
        <v>401</v>
      </c>
      <c r="J203" s="52">
        <v>51000</v>
      </c>
      <c r="L203" s="52">
        <v>745.96</v>
      </c>
      <c r="M203" s="312">
        <f t="shared" si="3"/>
        <v>1.4626666666666668E-2</v>
      </c>
    </row>
    <row r="204" spans="1:14">
      <c r="E204" s="421" t="s">
        <v>468</v>
      </c>
      <c r="F204" s="40" t="s">
        <v>350</v>
      </c>
      <c r="H204" s="423" t="s">
        <v>401</v>
      </c>
      <c r="J204" s="52">
        <v>30626.07</v>
      </c>
      <c r="L204" s="52">
        <v>578.16834964223563</v>
      </c>
      <c r="M204" s="312">
        <f t="shared" si="3"/>
        <v>1.8878306934002165E-2</v>
      </c>
    </row>
    <row r="205" spans="1:14">
      <c r="E205" s="421" t="s">
        <v>458</v>
      </c>
      <c r="F205" s="40" t="s">
        <v>350</v>
      </c>
      <c r="H205" s="423" t="s">
        <v>401</v>
      </c>
      <c r="J205" s="52">
        <v>32000</v>
      </c>
      <c r="L205" s="52">
        <v>-157.97060351127712</v>
      </c>
      <c r="M205" s="312">
        <f t="shared" si="3"/>
        <v>-4.93658135972741E-3</v>
      </c>
    </row>
    <row r="206" spans="1:14">
      <c r="E206" s="421" t="s">
        <v>459</v>
      </c>
      <c r="F206" s="40" t="s">
        <v>350</v>
      </c>
      <c r="H206" s="423" t="s">
        <v>401</v>
      </c>
      <c r="J206" s="52">
        <v>50290.77</v>
      </c>
      <c r="L206" s="52">
        <v>1408.2857237164026</v>
      </c>
      <c r="M206" s="312">
        <f t="shared" si="3"/>
        <v>2.800286660387985E-2</v>
      </c>
    </row>
    <row r="207" spans="1:14">
      <c r="E207" s="422" t="s">
        <v>460</v>
      </c>
      <c r="F207" s="46" t="s">
        <v>350</v>
      </c>
      <c r="G207" s="47"/>
      <c r="H207" s="419" t="s">
        <v>401</v>
      </c>
      <c r="I207" s="288"/>
      <c r="J207" s="51">
        <v>62000</v>
      </c>
      <c r="K207" s="198"/>
      <c r="L207" s="51">
        <v>259.17216759477668</v>
      </c>
      <c r="M207" s="198">
        <f t="shared" si="3"/>
        <v>4.1801962515286561E-3</v>
      </c>
    </row>
    <row r="208" spans="1:14" s="45" customFormat="1">
      <c r="A208" s="40"/>
      <c r="B208" s="40"/>
      <c r="C208" s="40"/>
      <c r="D208" s="40"/>
      <c r="E208" s="423" t="s">
        <v>488</v>
      </c>
      <c r="F208" s="193" t="s">
        <v>374</v>
      </c>
      <c r="H208" s="423" t="s">
        <v>463</v>
      </c>
      <c r="I208" s="287"/>
      <c r="J208" s="50">
        <v>48978.19</v>
      </c>
      <c r="K208" s="197"/>
      <c r="M208" s="197"/>
      <c r="N208" s="41"/>
    </row>
    <row r="209" spans="1:14">
      <c r="E209" s="418" t="s">
        <v>481</v>
      </c>
      <c r="F209" s="100" t="s">
        <v>374</v>
      </c>
      <c r="H209" s="423" t="s">
        <v>401</v>
      </c>
      <c r="J209" s="52">
        <v>40000</v>
      </c>
    </row>
    <row r="210" spans="1:14">
      <c r="E210" s="418" t="s">
        <v>482</v>
      </c>
      <c r="F210" s="100" t="s">
        <v>374</v>
      </c>
      <c r="H210" s="423" t="s">
        <v>401</v>
      </c>
      <c r="J210" s="52">
        <v>22926.18</v>
      </c>
    </row>
    <row r="211" spans="1:14">
      <c r="E211" s="418" t="s">
        <v>483</v>
      </c>
      <c r="F211" s="100" t="s">
        <v>374</v>
      </c>
      <c r="H211" s="423" t="s">
        <v>401</v>
      </c>
      <c r="J211" s="52">
        <v>31626.77</v>
      </c>
    </row>
    <row r="212" spans="1:14">
      <c r="E212" s="418" t="s">
        <v>484</v>
      </c>
      <c r="F212" s="100" t="s">
        <v>374</v>
      </c>
      <c r="H212" s="423" t="s">
        <v>401</v>
      </c>
      <c r="J212" s="52">
        <v>37990.720000000001</v>
      </c>
    </row>
    <row r="213" spans="1:14">
      <c r="E213" s="418" t="s">
        <v>485</v>
      </c>
      <c r="F213" s="100" t="s">
        <v>374</v>
      </c>
      <c r="H213" s="423" t="s">
        <v>401</v>
      </c>
      <c r="J213" s="52">
        <v>41809.120000000003</v>
      </c>
    </row>
    <row r="214" spans="1:14" s="45" customFormat="1">
      <c r="A214" s="40"/>
      <c r="B214" s="40"/>
      <c r="C214" s="40"/>
      <c r="D214" s="40"/>
      <c r="E214" s="423" t="s">
        <v>486</v>
      </c>
      <c r="F214" s="193" t="s">
        <v>374</v>
      </c>
      <c r="H214" s="423" t="s">
        <v>401</v>
      </c>
      <c r="I214" s="287"/>
      <c r="J214" s="50">
        <v>37000</v>
      </c>
      <c r="K214" s="197"/>
      <c r="M214" s="197"/>
      <c r="N214" s="41"/>
    </row>
    <row r="215" spans="1:14" s="47" customFormat="1">
      <c r="A215" s="46"/>
      <c r="B215" s="46"/>
      <c r="C215" s="46"/>
      <c r="D215" s="46"/>
      <c r="E215" s="424" t="s">
        <v>245</v>
      </c>
      <c r="F215" s="223" t="s">
        <v>464</v>
      </c>
      <c r="H215" s="183" t="s">
        <v>1</v>
      </c>
      <c r="I215" s="288"/>
      <c r="J215" s="51">
        <v>9665.73</v>
      </c>
      <c r="K215" s="198"/>
      <c r="L215" s="51"/>
      <c r="M215" s="198"/>
      <c r="N215" s="334"/>
    </row>
    <row r="216" spans="1:14">
      <c r="C216" s="30">
        <v>45042</v>
      </c>
      <c r="E216" s="429" t="s">
        <v>437</v>
      </c>
      <c r="F216" s="428" t="s">
        <v>350</v>
      </c>
      <c r="H216" s="1" t="s">
        <v>463</v>
      </c>
      <c r="J216" s="52">
        <v>45917.9</v>
      </c>
      <c r="L216" s="52">
        <v>325</v>
      </c>
      <c r="M216" s="312">
        <f>L216/J216</f>
        <v>7.0778498145603348E-3</v>
      </c>
    </row>
    <row r="217" spans="1:14">
      <c r="E217" s="429" t="s">
        <v>481</v>
      </c>
      <c r="F217" s="428" t="s">
        <v>350</v>
      </c>
      <c r="H217" s="1" t="s">
        <v>401</v>
      </c>
      <c r="J217" s="52">
        <v>40000</v>
      </c>
      <c r="L217" s="52">
        <v>-584.02</v>
      </c>
      <c r="M217" s="312">
        <f t="shared" ref="M217:M222" si="4">L217/J217</f>
        <v>-1.4600499999999999E-2</v>
      </c>
    </row>
    <row r="218" spans="1:14">
      <c r="E218" s="429" t="s">
        <v>482</v>
      </c>
      <c r="F218" s="428" t="s">
        <v>350</v>
      </c>
      <c r="H218" s="1" t="s">
        <v>401</v>
      </c>
      <c r="J218" s="52">
        <v>22926.18</v>
      </c>
      <c r="L218" s="52">
        <v>522.79312035450516</v>
      </c>
      <c r="M218" s="312">
        <f t="shared" si="4"/>
        <v>2.2803324424500948E-2</v>
      </c>
    </row>
    <row r="219" spans="1:14">
      <c r="E219" s="429" t="s">
        <v>483</v>
      </c>
      <c r="F219" s="428" t="s">
        <v>350</v>
      </c>
      <c r="H219" s="1" t="s">
        <v>401</v>
      </c>
      <c r="J219" s="52">
        <v>49626.770000000004</v>
      </c>
      <c r="L219" s="52">
        <v>-700.32724378247212</v>
      </c>
      <c r="M219" s="312">
        <f t="shared" si="4"/>
        <v>-1.4111884448302239E-2</v>
      </c>
    </row>
    <row r="220" spans="1:14">
      <c r="E220" s="429" t="s">
        <v>484</v>
      </c>
      <c r="F220" s="428" t="s">
        <v>350</v>
      </c>
      <c r="H220" s="1" t="s">
        <v>401</v>
      </c>
      <c r="J220" s="52">
        <v>37990.720000000001</v>
      </c>
      <c r="L220" s="52">
        <v>1413.4788447344922</v>
      </c>
      <c r="M220" s="312">
        <f t="shared" si="4"/>
        <v>3.7205897775417052E-2</v>
      </c>
    </row>
    <row r="221" spans="1:14">
      <c r="D221" s="417"/>
      <c r="E221" s="429" t="s">
        <v>485</v>
      </c>
      <c r="F221" s="428" t="s">
        <v>350</v>
      </c>
      <c r="H221" s="1" t="s">
        <v>401</v>
      </c>
      <c r="J221" s="52">
        <v>41809.120000000003</v>
      </c>
      <c r="L221" s="52">
        <v>876.47919230065509</v>
      </c>
      <c r="M221" s="312">
        <f t="shared" si="4"/>
        <v>2.0963827803614499E-2</v>
      </c>
    </row>
    <row r="222" spans="1:14">
      <c r="E222" s="429" t="s">
        <v>486</v>
      </c>
      <c r="F222" s="428" t="s">
        <v>350</v>
      </c>
      <c r="H222" s="1" t="s">
        <v>401</v>
      </c>
      <c r="J222" s="52">
        <v>37000</v>
      </c>
      <c r="L222" s="52">
        <v>1457.25</v>
      </c>
      <c r="M222" s="312">
        <f t="shared" si="4"/>
        <v>3.9385135135135134E-2</v>
      </c>
    </row>
    <row r="223" spans="1:14">
      <c r="E223" s="1" t="s">
        <v>491</v>
      </c>
      <c r="F223" s="31" t="s">
        <v>374</v>
      </c>
      <c r="H223" s="1" t="s">
        <v>401</v>
      </c>
      <c r="J223" s="52">
        <v>60000</v>
      </c>
    </row>
    <row r="224" spans="1:14">
      <c r="E224" s="1" t="s">
        <v>488</v>
      </c>
      <c r="F224" s="31" t="s">
        <v>374</v>
      </c>
      <c r="H224" s="1" t="s">
        <v>401</v>
      </c>
      <c r="J224" s="52">
        <v>23982.26</v>
      </c>
    </row>
    <row r="225" spans="1:14">
      <c r="E225" s="1" t="s">
        <v>492</v>
      </c>
      <c r="F225" s="31" t="s">
        <v>374</v>
      </c>
      <c r="H225" s="1" t="s">
        <v>401</v>
      </c>
      <c r="J225" s="52">
        <v>35000</v>
      </c>
    </row>
    <row r="226" spans="1:14">
      <c r="E226" s="1" t="s">
        <v>493</v>
      </c>
      <c r="F226" s="31" t="s">
        <v>374</v>
      </c>
      <c r="H226" s="1" t="s">
        <v>401</v>
      </c>
      <c r="J226" s="52">
        <v>36545.800000000003</v>
      </c>
    </row>
    <row r="227" spans="1:14">
      <c r="E227" s="1" t="s">
        <v>494</v>
      </c>
      <c r="F227" s="31" t="s">
        <v>374</v>
      </c>
      <c r="H227" s="1" t="s">
        <v>401</v>
      </c>
      <c r="J227" s="52">
        <v>38000</v>
      </c>
    </row>
    <row r="228" spans="1:14" s="47" customFormat="1">
      <c r="A228" s="46"/>
      <c r="B228" s="46"/>
      <c r="C228" s="46"/>
      <c r="D228" s="46"/>
      <c r="E228" s="47" t="s">
        <v>495</v>
      </c>
      <c r="F228" s="87" t="s">
        <v>374</v>
      </c>
      <c r="H228" s="47" t="s">
        <v>401</v>
      </c>
      <c r="I228" s="288"/>
      <c r="J228" s="51">
        <v>37000</v>
      </c>
      <c r="K228" s="198"/>
      <c r="L228" s="51"/>
      <c r="M228" s="198"/>
      <c r="N228" s="334"/>
    </row>
    <row r="229" spans="1:14">
      <c r="C229" s="30">
        <v>45051</v>
      </c>
      <c r="E229" s="412" t="s">
        <v>450</v>
      </c>
      <c r="F229" s="101" t="s">
        <v>29</v>
      </c>
      <c r="H229" s="1" t="s">
        <v>2</v>
      </c>
      <c r="J229" s="52">
        <f>22.22*2740</f>
        <v>60882.799999999996</v>
      </c>
      <c r="L229" s="52">
        <f>16.52*2740-J229</f>
        <v>-15618</v>
      </c>
      <c r="M229" s="312">
        <f>L229/J229</f>
        <v>-0.25652565256525656</v>
      </c>
    </row>
    <row r="230" spans="1:14" s="47" customFormat="1">
      <c r="A230" s="46"/>
      <c r="B230" s="46"/>
      <c r="C230" s="46"/>
      <c r="D230" s="46"/>
      <c r="E230" s="443" t="s">
        <v>245</v>
      </c>
      <c r="F230" s="46" t="s">
        <v>464</v>
      </c>
      <c r="H230" s="183" t="s">
        <v>1</v>
      </c>
      <c r="I230" s="288"/>
      <c r="J230" s="51">
        <v>32029</v>
      </c>
      <c r="K230" s="198"/>
      <c r="L230" s="51"/>
      <c r="M230" s="198"/>
      <c r="N230" s="334"/>
    </row>
  </sheetData>
  <mergeCells count="15">
    <mergeCell ref="A1:O2"/>
    <mergeCell ref="A3:A4"/>
    <mergeCell ref="B3:B4"/>
    <mergeCell ref="C3:C4"/>
    <mergeCell ref="E3:E4"/>
    <mergeCell ref="F3:F4"/>
    <mergeCell ref="G3:G4"/>
    <mergeCell ref="H3:H4"/>
    <mergeCell ref="I3:I4"/>
    <mergeCell ref="D3:D4"/>
    <mergeCell ref="M3:M4"/>
    <mergeCell ref="N3:W4"/>
    <mergeCell ref="J3:J4"/>
    <mergeCell ref="K3:K4"/>
    <mergeCell ref="L3:L4"/>
  </mergeCells>
  <phoneticPr fontId="44" type="noConversion"/>
  <dataValidations count="1">
    <dataValidation type="date" operator="equal" allowBlank="1" showInputMessage="1" showErrorMessage="1" sqref="C5:D1048576">
      <formula1>C5</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72"/>
  <sheetViews>
    <sheetView workbookViewId="0">
      <pane xSplit="1" ySplit="1" topLeftCell="J245" activePane="bottomRight" state="frozen"/>
      <selection pane="topRight" activeCell="B1" sqref="B1"/>
      <selection pane="bottomLeft" activeCell="A2" sqref="A2"/>
      <selection pane="bottomRight" activeCell="A268" sqref="A268:XFD272"/>
    </sheetView>
  </sheetViews>
  <sheetFormatPr defaultRowHeight="15.75"/>
  <cols>
    <col min="1" max="1" width="9.875" style="151" bestFit="1" customWidth="1"/>
    <col min="2" max="16384" width="9" style="151"/>
  </cols>
  <sheetData>
    <row r="1" spans="1:33">
      <c r="A1" s="151" t="s">
        <v>135</v>
      </c>
      <c r="B1" s="151" t="s">
        <v>37</v>
      </c>
      <c r="C1" s="151" t="s">
        <v>43</v>
      </c>
      <c r="D1" s="151" t="s">
        <v>44</v>
      </c>
      <c r="E1" s="151" t="s">
        <v>45</v>
      </c>
      <c r="F1" s="151" t="s">
        <v>46</v>
      </c>
      <c r="G1" s="151" t="s">
        <v>47</v>
      </c>
      <c r="H1" s="151" t="s">
        <v>48</v>
      </c>
      <c r="I1" s="151" t="s">
        <v>49</v>
      </c>
      <c r="J1" s="151" t="s">
        <v>50</v>
      </c>
      <c r="K1" s="151" t="s">
        <v>51</v>
      </c>
      <c r="L1" s="151" t="s">
        <v>52</v>
      </c>
      <c r="M1" s="151" t="s">
        <v>54</v>
      </c>
      <c r="N1" s="151" t="s">
        <v>55</v>
      </c>
      <c r="O1" s="151" t="s">
        <v>78</v>
      </c>
      <c r="P1" s="151" t="s">
        <v>77</v>
      </c>
      <c r="Q1" s="151" t="s">
        <v>62</v>
      </c>
      <c r="R1" s="151" t="s">
        <v>85</v>
      </c>
      <c r="S1" s="151" t="s">
        <v>61</v>
      </c>
      <c r="T1" s="151" t="s">
        <v>67</v>
      </c>
      <c r="U1" s="151" t="s">
        <v>58</v>
      </c>
      <c r="V1" s="151" t="s">
        <v>64</v>
      </c>
      <c r="W1" s="151" t="s">
        <v>71</v>
      </c>
      <c r="X1" s="151" t="s">
        <v>53</v>
      </c>
      <c r="Y1" s="151" t="s">
        <v>31</v>
      </c>
      <c r="Z1" s="151" t="s">
        <v>40</v>
      </c>
      <c r="AA1" s="151" t="s">
        <v>41</v>
      </c>
      <c r="AB1" s="151" t="s">
        <v>42</v>
      </c>
      <c r="AC1" s="151" t="s">
        <v>69</v>
      </c>
      <c r="AD1" s="151" t="s">
        <v>68</v>
      </c>
      <c r="AE1" s="151" t="s">
        <v>66</v>
      </c>
      <c r="AF1" s="151" t="s">
        <v>65</v>
      </c>
      <c r="AG1" s="151" t="s">
        <v>52</v>
      </c>
    </row>
    <row r="2" spans="1:33">
      <c r="A2" s="160">
        <v>44687</v>
      </c>
      <c r="B2" s="151">
        <v>19.498000000000001</v>
      </c>
      <c r="C2" s="151">
        <v>16.886199999999999</v>
      </c>
      <c r="D2" s="151">
        <v>4.7121000000000004</v>
      </c>
      <c r="E2" s="151">
        <v>71.8279</v>
      </c>
      <c r="F2" s="151">
        <v>15.7636</v>
      </c>
      <c r="G2" s="151">
        <v>122.7071</v>
      </c>
      <c r="H2" s="151">
        <v>5.3589000000000002</v>
      </c>
      <c r="I2" s="151">
        <v>21.2454</v>
      </c>
      <c r="J2" s="151">
        <v>463.48</v>
      </c>
      <c r="K2" s="151">
        <v>438.35500000000002</v>
      </c>
      <c r="L2" s="151">
        <v>15288.71</v>
      </c>
      <c r="M2" s="151">
        <v>31.9773</v>
      </c>
      <c r="N2" s="151">
        <v>18.0307</v>
      </c>
      <c r="O2" s="151">
        <v>4272.96</v>
      </c>
      <c r="P2" s="151">
        <v>904.97</v>
      </c>
      <c r="Q2" s="151">
        <v>1.35782</v>
      </c>
      <c r="R2" s="151">
        <v>4.0255000000000001</v>
      </c>
      <c r="S2" s="151">
        <v>1.4910300000000001</v>
      </c>
      <c r="T2" s="151">
        <v>10.000500000000001</v>
      </c>
      <c r="U2" s="151">
        <v>7.4404000000000003</v>
      </c>
      <c r="V2" s="151">
        <v>25.018999999999998</v>
      </c>
      <c r="W2" s="151">
        <v>381.95</v>
      </c>
      <c r="X2" s="151">
        <v>1.0550999999999999</v>
      </c>
      <c r="Y2" s="151">
        <v>1.0425</v>
      </c>
      <c r="Z2" s="151">
        <v>0.85526999999999997</v>
      </c>
      <c r="AA2" s="151">
        <v>137.71</v>
      </c>
      <c r="AB2" s="151">
        <v>7.0609999999999999</v>
      </c>
      <c r="AC2" s="151">
        <v>10.5053</v>
      </c>
      <c r="AD2" s="151">
        <v>1339.69</v>
      </c>
      <c r="AE2" s="151">
        <v>1.6463000000000001</v>
      </c>
      <c r="AF2" s="151">
        <v>81.313000000000002</v>
      </c>
      <c r="AG2" s="151">
        <v>15288.71</v>
      </c>
    </row>
    <row r="3" spans="1:33">
      <c r="A3" s="160">
        <v>44690</v>
      </c>
      <c r="B3" s="151">
        <v>19.523099999999999</v>
      </c>
      <c r="C3" s="151">
        <v>17.120799999999999</v>
      </c>
      <c r="D3" s="151">
        <v>4.6923000000000004</v>
      </c>
      <c r="E3" s="151">
        <v>73.869500000000002</v>
      </c>
      <c r="F3" s="151">
        <v>15.940300000000001</v>
      </c>
      <c r="G3" s="151">
        <v>123.2882</v>
      </c>
      <c r="H3" s="151">
        <v>5.4509999999999996</v>
      </c>
      <c r="I3" s="151">
        <v>21.541399999999999</v>
      </c>
      <c r="J3" s="151">
        <v>464.13</v>
      </c>
      <c r="K3" s="151">
        <v>438.96480000000003</v>
      </c>
      <c r="L3" s="151">
        <v>15298.59</v>
      </c>
      <c r="M3" s="151">
        <v>31.8523</v>
      </c>
      <c r="N3" s="151">
        <v>17.994800000000001</v>
      </c>
      <c r="O3" s="151">
        <v>4318.04</v>
      </c>
      <c r="P3" s="151">
        <v>920.29</v>
      </c>
      <c r="Q3" s="151">
        <v>1.3741000000000001</v>
      </c>
      <c r="R3" s="151">
        <v>4.0350000000000001</v>
      </c>
      <c r="S3" s="151">
        <v>1.51912</v>
      </c>
      <c r="T3" s="151">
        <v>10.214600000000001</v>
      </c>
      <c r="U3" s="151">
        <v>7.4381000000000004</v>
      </c>
      <c r="V3" s="151">
        <v>25.038</v>
      </c>
      <c r="W3" s="151">
        <v>380.52</v>
      </c>
      <c r="X3" s="151">
        <v>1.0561</v>
      </c>
      <c r="Y3" s="151">
        <v>1.04935</v>
      </c>
      <c r="Z3" s="151">
        <v>0.85643000000000002</v>
      </c>
      <c r="AA3" s="151">
        <v>137.59</v>
      </c>
      <c r="AB3" s="151">
        <v>7.0903999999999998</v>
      </c>
      <c r="AC3" s="151">
        <v>10.658799999999999</v>
      </c>
      <c r="AD3" s="151">
        <v>1340.55</v>
      </c>
      <c r="AE3" s="151">
        <v>1.67</v>
      </c>
      <c r="AF3" s="151">
        <v>81.557000000000002</v>
      </c>
      <c r="AG3" s="151">
        <v>15298.59</v>
      </c>
    </row>
    <row r="4" spans="1:33">
      <c r="A4" s="160">
        <v>44691</v>
      </c>
      <c r="B4" s="151">
        <v>19.463799999999999</v>
      </c>
      <c r="C4" s="151">
        <v>16.974299999999999</v>
      </c>
      <c r="D4" s="151">
        <v>4.6814</v>
      </c>
      <c r="E4" s="151">
        <v>73.910899999999998</v>
      </c>
      <c r="F4" s="151">
        <v>16.094000000000001</v>
      </c>
      <c r="G4" s="151">
        <v>123.22199999999999</v>
      </c>
      <c r="H4" s="151">
        <v>5.4058000000000002</v>
      </c>
      <c r="I4" s="151">
        <v>21.471299999999999</v>
      </c>
      <c r="J4" s="151">
        <v>463.28</v>
      </c>
      <c r="K4" s="151">
        <v>437.8596</v>
      </c>
      <c r="L4" s="151">
        <v>15392.66</v>
      </c>
      <c r="M4" s="151">
        <v>31.903700000000001</v>
      </c>
      <c r="N4" s="151">
        <v>17.959800000000001</v>
      </c>
      <c r="O4" s="151">
        <v>4294.96</v>
      </c>
      <c r="P4" s="151">
        <v>914.69</v>
      </c>
      <c r="Q4" s="151">
        <v>1.37148</v>
      </c>
      <c r="R4" s="151">
        <v>3.9927999999999999</v>
      </c>
      <c r="S4" s="151">
        <v>1.5174399999999999</v>
      </c>
      <c r="T4" s="151">
        <v>10.223599999999999</v>
      </c>
      <c r="U4" s="151">
        <v>7.4386000000000001</v>
      </c>
      <c r="V4" s="151">
        <v>25.006</v>
      </c>
      <c r="W4" s="151">
        <v>379.75</v>
      </c>
      <c r="X4" s="151">
        <v>1.0528999999999999</v>
      </c>
      <c r="Y4" s="151">
        <v>1.0482800000000001</v>
      </c>
      <c r="Z4" s="151">
        <v>0.85507999999999995</v>
      </c>
      <c r="AA4" s="151">
        <v>137.34</v>
      </c>
      <c r="AB4" s="151">
        <v>7.0965999999999996</v>
      </c>
      <c r="AC4" s="151">
        <v>10.603300000000001</v>
      </c>
      <c r="AD4" s="151">
        <v>1347.89</v>
      </c>
      <c r="AE4" s="151">
        <v>1.6738</v>
      </c>
      <c r="AF4" s="151">
        <v>81.490899999999996</v>
      </c>
      <c r="AG4" s="151">
        <v>15392.66</v>
      </c>
    </row>
    <row r="5" spans="1:33">
      <c r="A5" s="160">
        <v>44692</v>
      </c>
      <c r="B5" s="151">
        <v>19.331299999999999</v>
      </c>
      <c r="C5" s="151">
        <v>16.935300000000002</v>
      </c>
      <c r="D5" s="151">
        <v>4.6767000000000003</v>
      </c>
      <c r="E5" s="151">
        <v>70.100899999999996</v>
      </c>
      <c r="F5" s="151">
        <v>16.151</v>
      </c>
      <c r="G5" s="151">
        <v>123.1494</v>
      </c>
      <c r="H5" s="151">
        <v>5.4025999999999996</v>
      </c>
      <c r="I5" s="151">
        <v>21.357700000000001</v>
      </c>
      <c r="J5" s="151">
        <v>463.38</v>
      </c>
      <c r="K5" s="151">
        <v>437.30360000000002</v>
      </c>
      <c r="L5" s="151">
        <v>15384.17</v>
      </c>
      <c r="M5" s="151">
        <v>31.279800000000002</v>
      </c>
      <c r="N5" s="151">
        <v>18.024799999999999</v>
      </c>
      <c r="O5" s="151">
        <v>4295.71</v>
      </c>
      <c r="P5" s="151">
        <v>906.8</v>
      </c>
      <c r="Q5" s="151">
        <v>1.36589</v>
      </c>
      <c r="R5" s="151">
        <v>3.9872999999999998</v>
      </c>
      <c r="S5" s="151">
        <v>1.51519</v>
      </c>
      <c r="T5" s="151">
        <v>10.2507</v>
      </c>
      <c r="U5" s="151">
        <v>7.4397000000000002</v>
      </c>
      <c r="V5" s="151">
        <v>25.411999999999999</v>
      </c>
      <c r="W5" s="151">
        <v>379.83</v>
      </c>
      <c r="X5" s="151">
        <v>1.0512999999999999</v>
      </c>
      <c r="Y5" s="151">
        <v>1.0451299999999999</v>
      </c>
      <c r="Z5" s="151">
        <v>0.85831999999999997</v>
      </c>
      <c r="AA5" s="151">
        <v>136.63</v>
      </c>
      <c r="AB5" s="151">
        <v>7.0906000000000002</v>
      </c>
      <c r="AC5" s="151">
        <v>10.588900000000001</v>
      </c>
      <c r="AD5" s="151">
        <v>1345.48</v>
      </c>
      <c r="AE5" s="151">
        <v>1.6689000000000001</v>
      </c>
      <c r="AF5" s="151">
        <v>81.583699999999993</v>
      </c>
      <c r="AG5" s="151">
        <v>15384.17</v>
      </c>
    </row>
    <row r="6" spans="1:33">
      <c r="A6" s="160">
        <v>44693</v>
      </c>
      <c r="B6" s="151">
        <v>19.0153</v>
      </c>
      <c r="C6" s="151">
        <v>16.705500000000001</v>
      </c>
      <c r="D6" s="151">
        <v>4.6675000000000004</v>
      </c>
      <c r="E6" s="151">
        <v>67.162899999999993</v>
      </c>
      <c r="F6" s="151">
        <v>16.037500000000001</v>
      </c>
      <c r="G6" s="151">
        <v>121.56229999999999</v>
      </c>
      <c r="H6" s="151">
        <v>5.3296999999999999</v>
      </c>
      <c r="I6" s="151">
        <v>21.019500000000001</v>
      </c>
      <c r="J6" s="151">
        <v>450.71</v>
      </c>
      <c r="K6" s="151">
        <v>431.34449999999998</v>
      </c>
      <c r="L6" s="151">
        <v>15241.46</v>
      </c>
      <c r="M6" s="151">
        <v>30.803799999999999</v>
      </c>
      <c r="N6" s="151">
        <v>17.7212</v>
      </c>
      <c r="O6" s="151">
        <v>4263.05</v>
      </c>
      <c r="P6" s="151">
        <v>897.06</v>
      </c>
      <c r="Q6" s="151">
        <v>1.35419</v>
      </c>
      <c r="R6" s="151">
        <v>3.9026000000000001</v>
      </c>
      <c r="S6" s="151">
        <v>1.5140400000000001</v>
      </c>
      <c r="T6" s="151">
        <v>10.2532</v>
      </c>
      <c r="U6" s="151">
        <v>7.4405999999999999</v>
      </c>
      <c r="V6" s="151">
        <v>24.952999999999999</v>
      </c>
      <c r="W6" s="151">
        <v>383.07</v>
      </c>
      <c r="X6" s="151">
        <v>1.038</v>
      </c>
      <c r="Y6" s="151">
        <v>1.04128</v>
      </c>
      <c r="Z6" s="151">
        <v>0.85080999999999996</v>
      </c>
      <c r="AA6" s="151">
        <v>133.22</v>
      </c>
      <c r="AB6" s="151">
        <v>7.0647000000000002</v>
      </c>
      <c r="AC6" s="151">
        <v>10.542</v>
      </c>
      <c r="AD6" s="151">
        <v>1355.87</v>
      </c>
      <c r="AE6" s="151">
        <v>1.6658999999999999</v>
      </c>
      <c r="AF6" s="151">
        <v>80.73</v>
      </c>
      <c r="AG6" s="151">
        <v>15241.46</v>
      </c>
    </row>
    <row r="7" spans="1:33">
      <c r="A7" s="160">
        <v>44694</v>
      </c>
      <c r="B7" s="151">
        <v>19.0702</v>
      </c>
      <c r="C7" s="151">
        <v>16.831600000000002</v>
      </c>
      <c r="D7" s="151">
        <v>4.6821999999999999</v>
      </c>
      <c r="E7" s="151">
        <v>67.115099999999998</v>
      </c>
      <c r="F7" s="151">
        <v>16.146599999999999</v>
      </c>
      <c r="G7" s="151">
        <v>122.0997</v>
      </c>
      <c r="H7" s="151">
        <v>5.2694000000000001</v>
      </c>
      <c r="I7" s="151">
        <v>20.9346</v>
      </c>
      <c r="J7" s="151">
        <v>449.64</v>
      </c>
      <c r="K7" s="151">
        <v>432.37450000000001</v>
      </c>
      <c r="L7" s="151">
        <v>15208.55</v>
      </c>
      <c r="M7" s="151">
        <v>30.703700000000001</v>
      </c>
      <c r="N7" s="151">
        <v>17.721399999999999</v>
      </c>
      <c r="O7" s="151">
        <v>4274.09</v>
      </c>
      <c r="P7" s="151">
        <v>893.96</v>
      </c>
      <c r="Q7" s="151">
        <v>1.3458699999999999</v>
      </c>
      <c r="R7" s="151">
        <v>3.9361000000000002</v>
      </c>
      <c r="S7" s="151">
        <v>1.50037</v>
      </c>
      <c r="T7" s="151">
        <v>10.1675</v>
      </c>
      <c r="U7" s="151">
        <v>7.44</v>
      </c>
      <c r="V7" s="151">
        <v>24.760999999999999</v>
      </c>
      <c r="W7" s="151">
        <v>385.73</v>
      </c>
      <c r="X7" s="151">
        <v>1.0411999999999999</v>
      </c>
      <c r="Y7" s="151">
        <v>1.0433399999999999</v>
      </c>
      <c r="Z7" s="151">
        <v>0.84913000000000005</v>
      </c>
      <c r="AA7" s="151">
        <v>134.55000000000001</v>
      </c>
      <c r="AB7" s="151">
        <v>7.0702999999999996</v>
      </c>
      <c r="AC7" s="151">
        <v>10.472300000000001</v>
      </c>
      <c r="AD7" s="151">
        <v>1334.93</v>
      </c>
      <c r="AE7" s="151">
        <v>1.6593</v>
      </c>
      <c r="AF7" s="151">
        <v>80.336799999999997</v>
      </c>
      <c r="AG7" s="151">
        <v>15208.55</v>
      </c>
    </row>
    <row r="8" spans="1:33">
      <c r="A8" s="160">
        <v>44697</v>
      </c>
      <c r="B8" s="151">
        <v>19.073599999999999</v>
      </c>
      <c r="C8" s="151">
        <v>16.8673</v>
      </c>
      <c r="D8" s="151">
        <v>4.6580000000000004</v>
      </c>
      <c r="E8" s="151">
        <v>67.363799999999998</v>
      </c>
      <c r="F8" s="151">
        <v>16.2514</v>
      </c>
      <c r="G8" s="151">
        <v>122.88509999999999</v>
      </c>
      <c r="H8" s="151">
        <v>5.2797000000000001</v>
      </c>
      <c r="I8" s="151">
        <v>20.893599999999999</v>
      </c>
      <c r="J8" s="151">
        <v>451.57</v>
      </c>
      <c r="K8" s="151">
        <v>433.73610000000002</v>
      </c>
      <c r="L8" s="151">
        <v>15288.93</v>
      </c>
      <c r="M8" s="151">
        <v>30.703700000000001</v>
      </c>
      <c r="N8" s="151">
        <v>17.7638</v>
      </c>
      <c r="O8" s="151">
        <v>4232.8900000000003</v>
      </c>
      <c r="P8" s="151">
        <v>894.1</v>
      </c>
      <c r="Q8" s="151">
        <v>1.3403400000000001</v>
      </c>
      <c r="R8" s="151">
        <v>3.9325000000000001</v>
      </c>
      <c r="S8" s="151">
        <v>1.4968399999999999</v>
      </c>
      <c r="T8" s="151">
        <v>10.195</v>
      </c>
      <c r="U8" s="151">
        <v>7.4417</v>
      </c>
      <c r="V8" s="151">
        <v>24.728999999999999</v>
      </c>
      <c r="W8" s="151">
        <v>390.21</v>
      </c>
      <c r="X8" s="151">
        <v>1.0434000000000001</v>
      </c>
      <c r="Y8" s="151">
        <v>1.0454600000000001</v>
      </c>
      <c r="Z8" s="151">
        <v>0.84680999999999995</v>
      </c>
      <c r="AA8" s="151">
        <v>134.80000000000001</v>
      </c>
      <c r="AB8" s="151">
        <v>7.0590000000000002</v>
      </c>
      <c r="AC8" s="151">
        <v>10.497999999999999</v>
      </c>
      <c r="AD8" s="151">
        <v>1337.2</v>
      </c>
      <c r="AE8" s="151">
        <v>1.6538999999999999</v>
      </c>
      <c r="AF8" s="151">
        <v>81.065899999999999</v>
      </c>
      <c r="AG8" s="151">
        <v>15288.93</v>
      </c>
    </row>
    <row r="9" spans="1:33">
      <c r="A9" s="160">
        <v>44698</v>
      </c>
      <c r="B9" s="151">
        <v>19.2851</v>
      </c>
      <c r="C9" s="151">
        <v>16.792400000000001</v>
      </c>
      <c r="D9" s="151">
        <v>4.6512000000000002</v>
      </c>
      <c r="E9" s="151">
        <v>68.760400000000004</v>
      </c>
      <c r="F9" s="151">
        <v>16.794</v>
      </c>
      <c r="G9" s="151">
        <v>124.5154</v>
      </c>
      <c r="H9" s="151">
        <v>5.2112999999999996</v>
      </c>
      <c r="I9" s="151">
        <v>21.035900000000002</v>
      </c>
      <c r="J9" s="151">
        <v>458.23</v>
      </c>
      <c r="K9" s="151">
        <v>438.71660000000003</v>
      </c>
      <c r="L9" s="151">
        <v>15362.71</v>
      </c>
      <c r="M9" s="151">
        <v>30.9678</v>
      </c>
      <c r="N9" s="151">
        <v>17.9739</v>
      </c>
      <c r="O9" s="151">
        <v>4253.29</v>
      </c>
      <c r="P9" s="151">
        <v>898.56</v>
      </c>
      <c r="Q9" s="151">
        <v>1.35162</v>
      </c>
      <c r="R9" s="151">
        <v>3.9630000000000001</v>
      </c>
      <c r="S9" s="151">
        <v>1.5010300000000001</v>
      </c>
      <c r="T9" s="151">
        <v>10.2049</v>
      </c>
      <c r="U9" s="151">
        <v>7.4420999999999999</v>
      </c>
      <c r="V9" s="151">
        <v>24.715</v>
      </c>
      <c r="W9" s="151">
        <v>386.06</v>
      </c>
      <c r="X9" s="151">
        <v>1.0549999999999999</v>
      </c>
      <c r="Y9" s="151">
        <v>1.04823</v>
      </c>
      <c r="Z9" s="151">
        <v>0.84450000000000003</v>
      </c>
      <c r="AA9" s="151">
        <v>136.53</v>
      </c>
      <c r="AB9" s="151">
        <v>7.0979000000000001</v>
      </c>
      <c r="AC9" s="151">
        <v>10.47</v>
      </c>
      <c r="AD9" s="151">
        <v>1331.74</v>
      </c>
      <c r="AE9" s="151">
        <v>1.6581999999999999</v>
      </c>
      <c r="AF9" s="151">
        <v>81.251599999999996</v>
      </c>
      <c r="AG9" s="151">
        <v>15362.71</v>
      </c>
    </row>
    <row r="10" spans="1:33">
      <c r="A10" s="160">
        <v>44699</v>
      </c>
      <c r="B10" s="151">
        <v>19.1097</v>
      </c>
      <c r="C10" s="151">
        <v>16.843399999999999</v>
      </c>
      <c r="D10" s="151">
        <v>4.6436999999999999</v>
      </c>
      <c r="E10" s="151">
        <v>67.729900000000001</v>
      </c>
      <c r="F10" s="151">
        <v>16.686299999999999</v>
      </c>
      <c r="G10" s="151">
        <v>124.1918</v>
      </c>
      <c r="H10" s="151">
        <v>5.2012999999999998</v>
      </c>
      <c r="I10" s="151">
        <v>20.976199999999999</v>
      </c>
      <c r="J10" s="151">
        <v>453.09</v>
      </c>
      <c r="K10" s="151">
        <v>434.9633</v>
      </c>
      <c r="L10" s="151">
        <v>15432.29</v>
      </c>
      <c r="M10" s="151">
        <v>30.920500000000001</v>
      </c>
      <c r="N10" s="151">
        <v>17.864899999999999</v>
      </c>
      <c r="O10" s="151">
        <v>4264.97</v>
      </c>
      <c r="P10" s="151">
        <v>894.68</v>
      </c>
      <c r="Q10" s="151">
        <v>1.3492200000000001</v>
      </c>
      <c r="R10" s="151">
        <v>3.9531000000000001</v>
      </c>
      <c r="S10" s="151">
        <v>1.50474</v>
      </c>
      <c r="T10" s="151">
        <v>10.3605</v>
      </c>
      <c r="U10" s="151">
        <v>7.4413999999999998</v>
      </c>
      <c r="V10" s="151">
        <v>24.652999999999999</v>
      </c>
      <c r="W10" s="151">
        <v>383.65</v>
      </c>
      <c r="X10" s="151">
        <v>1.0464</v>
      </c>
      <c r="Y10" s="151">
        <v>1.0340499999999999</v>
      </c>
      <c r="Z10" s="151">
        <v>0.84767999999999999</v>
      </c>
      <c r="AA10" s="151">
        <v>134.16999999999999</v>
      </c>
      <c r="AB10" s="151">
        <v>7.0898000000000003</v>
      </c>
      <c r="AC10" s="151">
        <v>10.5273</v>
      </c>
      <c r="AD10" s="151">
        <v>1335.3</v>
      </c>
      <c r="AE10" s="151">
        <v>1.6623000000000001</v>
      </c>
      <c r="AF10" s="151">
        <v>81.630200000000002</v>
      </c>
      <c r="AG10" s="151">
        <v>15432.29</v>
      </c>
    </row>
    <row r="11" spans="1:33">
      <c r="A11" s="160">
        <v>44700</v>
      </c>
      <c r="B11" s="151">
        <v>19.347200000000001</v>
      </c>
      <c r="C11" s="151">
        <v>16.7682</v>
      </c>
      <c r="D11" s="151">
        <v>4.6460999999999997</v>
      </c>
      <c r="E11" s="151">
        <v>68.899900000000002</v>
      </c>
      <c r="F11" s="151">
        <v>16.864999999999998</v>
      </c>
      <c r="G11" s="151">
        <v>125.5119</v>
      </c>
      <c r="H11" s="151">
        <v>5.2202999999999999</v>
      </c>
      <c r="I11" s="151">
        <v>21.0929</v>
      </c>
      <c r="J11" s="151">
        <v>454.61</v>
      </c>
      <c r="K11" s="151">
        <v>440.12169999999998</v>
      </c>
      <c r="L11" s="151">
        <v>15467.44</v>
      </c>
      <c r="M11" s="151">
        <v>30.9315</v>
      </c>
      <c r="N11" s="151">
        <v>18.0852</v>
      </c>
      <c r="O11" s="151">
        <v>4296.9799999999996</v>
      </c>
      <c r="P11" s="151">
        <v>888.1</v>
      </c>
      <c r="Q11" s="151">
        <v>1.35808</v>
      </c>
      <c r="R11" s="151">
        <v>3.9592000000000001</v>
      </c>
      <c r="S11" s="151">
        <v>1.50207</v>
      </c>
      <c r="T11" s="151">
        <v>10.249700000000001</v>
      </c>
      <c r="U11" s="151">
        <v>7.4427000000000003</v>
      </c>
      <c r="V11" s="151">
        <v>24.689</v>
      </c>
      <c r="W11" s="151">
        <v>384.63</v>
      </c>
      <c r="X11" s="151">
        <v>1.0588</v>
      </c>
      <c r="Y11" s="151">
        <v>1.02972</v>
      </c>
      <c r="Z11" s="151">
        <v>0.84875</v>
      </c>
      <c r="AA11" s="151">
        <v>135.30000000000001</v>
      </c>
      <c r="AB11" s="151">
        <v>7.1087999999999996</v>
      </c>
      <c r="AC11" s="151">
        <v>10.507300000000001</v>
      </c>
      <c r="AD11" s="151">
        <v>1337.63</v>
      </c>
      <c r="AE11" s="151">
        <v>1.6591</v>
      </c>
      <c r="AF11" s="151">
        <v>81.600899999999996</v>
      </c>
      <c r="AG11" s="151">
        <v>15467.44</v>
      </c>
    </row>
    <row r="12" spans="1:33">
      <c r="A12" s="160">
        <v>44701</v>
      </c>
      <c r="B12" s="151">
        <v>19.310099999999998</v>
      </c>
      <c r="C12" s="151">
        <v>16.734100000000002</v>
      </c>
      <c r="D12" s="151">
        <v>4.6288</v>
      </c>
      <c r="E12" s="151">
        <v>65.5458</v>
      </c>
      <c r="F12" s="151">
        <v>16.808199999999999</v>
      </c>
      <c r="G12" s="151">
        <v>124.94840000000001</v>
      </c>
      <c r="H12" s="151">
        <v>5.1544999999999996</v>
      </c>
      <c r="I12" s="151">
        <v>20.989599999999999</v>
      </c>
      <c r="J12" s="151">
        <v>450.86</v>
      </c>
      <c r="K12" s="151">
        <v>439.30540000000002</v>
      </c>
      <c r="L12" s="151">
        <v>15499.31</v>
      </c>
      <c r="M12" s="151">
        <v>31.063700000000001</v>
      </c>
      <c r="N12" s="151">
        <v>18.044899999999998</v>
      </c>
      <c r="O12" s="151">
        <v>4193.84</v>
      </c>
      <c r="P12" s="151">
        <v>884.01</v>
      </c>
      <c r="Q12" s="151">
        <v>1.3564400000000001</v>
      </c>
      <c r="R12" s="151">
        <v>3.9291999999999998</v>
      </c>
      <c r="S12" s="151">
        <v>1.50105</v>
      </c>
      <c r="T12" s="151">
        <v>10.2895</v>
      </c>
      <c r="U12" s="151">
        <v>7.4408000000000003</v>
      </c>
      <c r="V12" s="151">
        <v>24.620999999999999</v>
      </c>
      <c r="W12" s="151">
        <v>384.25</v>
      </c>
      <c r="X12" s="151">
        <v>1.0564</v>
      </c>
      <c r="Y12" s="151">
        <v>1.02945</v>
      </c>
      <c r="Z12" s="151">
        <v>0.84560999999999997</v>
      </c>
      <c r="AA12" s="151">
        <v>135.03</v>
      </c>
      <c r="AB12" s="151">
        <v>7.0586000000000002</v>
      </c>
      <c r="AC12" s="151">
        <v>10.5029</v>
      </c>
      <c r="AD12" s="151">
        <v>1342.93</v>
      </c>
      <c r="AE12" s="151">
        <v>1.6517999999999999</v>
      </c>
      <c r="AF12" s="151">
        <v>82.143199999999993</v>
      </c>
      <c r="AG12" s="151">
        <v>15499.31</v>
      </c>
    </row>
    <row r="13" spans="1:33">
      <c r="A13" s="160">
        <v>44704</v>
      </c>
      <c r="B13" s="151">
        <v>19.6739</v>
      </c>
      <c r="C13" s="151">
        <v>16.836600000000001</v>
      </c>
      <c r="D13" s="151">
        <v>4.6119000000000003</v>
      </c>
      <c r="E13" s="151">
        <v>62.769599999999997</v>
      </c>
      <c r="F13" s="151">
        <v>17.0456</v>
      </c>
      <c r="G13" s="151">
        <v>127.08750000000001</v>
      </c>
      <c r="H13" s="151">
        <v>5.1463000000000001</v>
      </c>
      <c r="I13" s="151">
        <v>21.253699999999998</v>
      </c>
      <c r="J13" s="151">
        <v>450.28</v>
      </c>
      <c r="K13" s="151">
        <v>443.56470000000002</v>
      </c>
      <c r="L13" s="151">
        <v>15626.78</v>
      </c>
      <c r="M13" s="151">
        <v>31.169</v>
      </c>
      <c r="N13" s="151">
        <v>18.383400000000002</v>
      </c>
      <c r="O13" s="151">
        <v>4242.21</v>
      </c>
      <c r="P13" s="151">
        <v>887.78</v>
      </c>
      <c r="Q13" s="151">
        <v>1.3648400000000001</v>
      </c>
      <c r="R13" s="151">
        <v>3.9712000000000001</v>
      </c>
      <c r="S13" s="151">
        <v>1.5039100000000001</v>
      </c>
      <c r="T13" s="151">
        <v>10.2521</v>
      </c>
      <c r="U13" s="151">
        <v>7.4405999999999999</v>
      </c>
      <c r="V13" s="151">
        <v>24.635999999999999</v>
      </c>
      <c r="W13" s="151">
        <v>382.03</v>
      </c>
      <c r="X13" s="151">
        <v>1.0690999999999999</v>
      </c>
      <c r="Y13" s="151">
        <v>1.0323599999999999</v>
      </c>
      <c r="Z13" s="151">
        <v>0.84931000000000001</v>
      </c>
      <c r="AA13" s="151">
        <v>136.74</v>
      </c>
      <c r="AB13" s="151">
        <v>7.1028000000000002</v>
      </c>
      <c r="AC13" s="151">
        <v>10.4885</v>
      </c>
      <c r="AD13" s="151">
        <v>1341.27</v>
      </c>
      <c r="AE13" s="151">
        <v>1.6524000000000001</v>
      </c>
      <c r="AF13" s="151">
        <v>82.802999999999997</v>
      </c>
      <c r="AG13" s="151">
        <v>15626.78</v>
      </c>
    </row>
    <row r="14" spans="1:33">
      <c r="A14" s="160">
        <v>44705</v>
      </c>
      <c r="B14" s="151">
        <v>19.8825</v>
      </c>
      <c r="C14" s="151">
        <v>16.7989</v>
      </c>
      <c r="D14" s="151">
        <v>4.5968</v>
      </c>
      <c r="E14" s="151">
        <v>58.4724</v>
      </c>
      <c r="F14" s="151">
        <v>17.295300000000001</v>
      </c>
      <c r="G14" s="151">
        <v>127.8449</v>
      </c>
      <c r="H14" s="151">
        <v>5.1738</v>
      </c>
      <c r="I14" s="151">
        <v>21.301200000000001</v>
      </c>
      <c r="J14" s="151">
        <v>447.39</v>
      </c>
      <c r="K14" s="151">
        <v>446.48680000000002</v>
      </c>
      <c r="L14" s="151">
        <v>15694.17</v>
      </c>
      <c r="M14" s="151">
        <v>31.169</v>
      </c>
      <c r="N14" s="151">
        <v>18.4786</v>
      </c>
      <c r="O14" s="151">
        <v>4267.04</v>
      </c>
      <c r="P14" s="151">
        <v>895.82</v>
      </c>
      <c r="Q14" s="151">
        <v>1.37625</v>
      </c>
      <c r="R14" s="151">
        <v>3.9740000000000002</v>
      </c>
      <c r="S14" s="151">
        <v>1.51109</v>
      </c>
      <c r="T14" s="151">
        <v>10.261699999999999</v>
      </c>
      <c r="U14" s="151">
        <v>7.4408000000000003</v>
      </c>
      <c r="V14" s="151">
        <v>24.629000000000001</v>
      </c>
      <c r="W14" s="151">
        <v>382.82</v>
      </c>
      <c r="X14" s="151">
        <v>1.0736000000000001</v>
      </c>
      <c r="Y14" s="151">
        <v>1.03132</v>
      </c>
      <c r="Z14" s="151">
        <v>0.85660999999999998</v>
      </c>
      <c r="AA14" s="151">
        <v>136.16</v>
      </c>
      <c r="AB14" s="151">
        <v>7.1405000000000003</v>
      </c>
      <c r="AC14" s="151">
        <v>10.4773</v>
      </c>
      <c r="AD14" s="151">
        <v>1349.53</v>
      </c>
      <c r="AE14" s="151">
        <v>1.6600999999999999</v>
      </c>
      <c r="AF14" s="151">
        <v>83.1066</v>
      </c>
      <c r="AG14" s="151">
        <v>15694.17</v>
      </c>
    </row>
    <row r="15" spans="1:33">
      <c r="A15" s="160">
        <v>44706</v>
      </c>
      <c r="B15" s="151">
        <v>19.875499999999999</v>
      </c>
      <c r="C15" s="151">
        <v>16.812100000000001</v>
      </c>
      <c r="D15" s="151">
        <v>4.6007999999999996</v>
      </c>
      <c r="E15" s="151">
        <v>64.334400000000002</v>
      </c>
      <c r="F15" s="151">
        <v>17.479199999999999</v>
      </c>
      <c r="G15" s="151">
        <v>127.0299</v>
      </c>
      <c r="H15" s="151">
        <v>5.1551999999999998</v>
      </c>
      <c r="I15" s="151">
        <v>21.177499999999998</v>
      </c>
      <c r="J15" s="151">
        <v>444.12</v>
      </c>
      <c r="K15" s="151">
        <v>444.24169999999998</v>
      </c>
      <c r="L15" s="151">
        <v>15612.92</v>
      </c>
      <c r="M15" s="151">
        <v>31.619199999999999</v>
      </c>
      <c r="N15" s="151">
        <v>18.421199999999999</v>
      </c>
      <c r="O15" s="151">
        <v>4205.68</v>
      </c>
      <c r="P15" s="151">
        <v>890.65</v>
      </c>
      <c r="Q15" s="151">
        <v>1.3688800000000001</v>
      </c>
      <c r="R15" s="151">
        <v>3.9361999999999999</v>
      </c>
      <c r="S15" s="151">
        <v>1.5061199999999999</v>
      </c>
      <c r="T15" s="151">
        <v>10.2308</v>
      </c>
      <c r="U15" s="151">
        <v>7.4405000000000001</v>
      </c>
      <c r="V15" s="151">
        <v>24.675999999999998</v>
      </c>
      <c r="W15" s="151">
        <v>392.6</v>
      </c>
      <c r="X15" s="151">
        <v>1.0681</v>
      </c>
      <c r="Y15" s="151">
        <v>1.02755</v>
      </c>
      <c r="Z15" s="151">
        <v>0.84901000000000004</v>
      </c>
      <c r="AA15" s="151">
        <v>135.96</v>
      </c>
      <c r="AB15" s="151">
        <v>7.1464999999999996</v>
      </c>
      <c r="AC15" s="151">
        <v>10.533200000000001</v>
      </c>
      <c r="AD15" s="151">
        <v>1352.81</v>
      </c>
      <c r="AE15" s="151">
        <v>1.6494</v>
      </c>
      <c r="AF15" s="151">
        <v>82.759799999999998</v>
      </c>
      <c r="AG15" s="151">
        <v>15612.92</v>
      </c>
    </row>
    <row r="16" spans="1:33">
      <c r="A16" s="160">
        <v>44707</v>
      </c>
      <c r="B16" s="151">
        <v>19.958300000000001</v>
      </c>
      <c r="C16" s="151">
        <v>16.840599999999998</v>
      </c>
      <c r="D16" s="151">
        <v>4.6055000000000001</v>
      </c>
      <c r="E16" s="151">
        <v>69.243399999999994</v>
      </c>
      <c r="F16" s="151">
        <v>17.5824</v>
      </c>
      <c r="G16" s="151">
        <v>127.9418</v>
      </c>
      <c r="H16" s="151">
        <v>5.1161000000000003</v>
      </c>
      <c r="I16" s="151">
        <v>21.192799999999998</v>
      </c>
      <c r="J16" s="151">
        <v>455.53</v>
      </c>
      <c r="K16" s="151">
        <v>448.41250000000002</v>
      </c>
      <c r="L16" s="151">
        <v>15629.68</v>
      </c>
      <c r="M16" s="151">
        <v>31.619199999999999</v>
      </c>
      <c r="N16" s="151">
        <v>18.456199999999999</v>
      </c>
      <c r="O16" s="151">
        <v>4203.3</v>
      </c>
      <c r="P16" s="151">
        <v>884.15</v>
      </c>
      <c r="Q16" s="151">
        <v>1.3698999999999999</v>
      </c>
      <c r="R16" s="151">
        <v>3.9214000000000002</v>
      </c>
      <c r="S16" s="151">
        <v>1.5102</v>
      </c>
      <c r="T16" s="151">
        <v>10.2502</v>
      </c>
      <c r="U16" s="151">
        <v>7.44</v>
      </c>
      <c r="V16" s="151">
        <v>24.704999999999998</v>
      </c>
      <c r="W16" s="151">
        <v>393.26</v>
      </c>
      <c r="X16" s="151">
        <v>1.0725</v>
      </c>
      <c r="Y16" s="151">
        <v>1.0292600000000001</v>
      </c>
      <c r="Z16" s="151">
        <v>0.85136000000000001</v>
      </c>
      <c r="AA16" s="151">
        <v>136.33000000000001</v>
      </c>
      <c r="AB16" s="151">
        <v>7.2287999999999997</v>
      </c>
      <c r="AC16" s="151">
        <v>10.5806</v>
      </c>
      <c r="AD16" s="151">
        <v>1353.7</v>
      </c>
      <c r="AE16" s="151">
        <v>1.6554</v>
      </c>
      <c r="AF16" s="151">
        <v>83.110500000000002</v>
      </c>
      <c r="AG16" s="151">
        <v>15629.68</v>
      </c>
    </row>
    <row r="17" spans="1:33">
      <c r="A17" s="160">
        <v>44708</v>
      </c>
      <c r="B17" s="151">
        <v>19.972999999999999</v>
      </c>
      <c r="C17" s="151">
        <v>16.7364</v>
      </c>
      <c r="D17" s="151">
        <v>4.569</v>
      </c>
      <c r="E17" s="151">
        <v>71.385900000000007</v>
      </c>
      <c r="F17" s="151">
        <v>17.424099999999999</v>
      </c>
      <c r="G17" s="151">
        <v>128.15530000000001</v>
      </c>
      <c r="H17" s="151">
        <v>5.0792000000000002</v>
      </c>
      <c r="I17" s="151">
        <v>21.0229</v>
      </c>
      <c r="J17" s="151">
        <v>466.93</v>
      </c>
      <c r="K17" s="151">
        <v>446.36610000000002</v>
      </c>
      <c r="L17" s="151">
        <v>15637.54</v>
      </c>
      <c r="M17" s="151">
        <v>31.646599999999999</v>
      </c>
      <c r="N17" s="151">
        <v>18.499400000000001</v>
      </c>
      <c r="O17" s="151">
        <v>4210.8500000000004</v>
      </c>
      <c r="P17" s="151">
        <v>882.47</v>
      </c>
      <c r="Q17" s="151">
        <v>1.3659600000000001</v>
      </c>
      <c r="R17" s="151">
        <v>3.9546000000000001</v>
      </c>
      <c r="S17" s="151">
        <v>1.4990600000000001</v>
      </c>
      <c r="T17" s="151">
        <v>10.159800000000001</v>
      </c>
      <c r="U17" s="151">
        <v>7.4393000000000002</v>
      </c>
      <c r="V17" s="151">
        <v>24.698</v>
      </c>
      <c r="W17" s="151">
        <v>394.3</v>
      </c>
      <c r="X17" s="151">
        <v>1.0734999999999999</v>
      </c>
      <c r="Y17" s="151">
        <v>1.0276700000000001</v>
      </c>
      <c r="Z17" s="151">
        <v>0.84974000000000005</v>
      </c>
      <c r="AA17" s="151">
        <v>136.44999999999999</v>
      </c>
      <c r="AB17" s="151">
        <v>7.1753999999999998</v>
      </c>
      <c r="AC17" s="151">
        <v>10.5307</v>
      </c>
      <c r="AD17" s="151">
        <v>1350.48</v>
      </c>
      <c r="AE17" s="151">
        <v>1.6429</v>
      </c>
      <c r="AF17" s="151">
        <v>83.118899999999996</v>
      </c>
      <c r="AG17" s="151">
        <v>15637.54</v>
      </c>
    </row>
    <row r="18" spans="1:33">
      <c r="A18" s="160">
        <v>44711</v>
      </c>
      <c r="B18" s="151">
        <v>20.052299999999999</v>
      </c>
      <c r="C18" s="151">
        <v>16.703299999999999</v>
      </c>
      <c r="D18" s="151">
        <v>4.5815000000000001</v>
      </c>
      <c r="E18" s="151">
        <v>68.996300000000005</v>
      </c>
      <c r="F18" s="151">
        <v>17.670300000000001</v>
      </c>
      <c r="G18" s="151">
        <v>129.4298</v>
      </c>
      <c r="H18" s="151">
        <v>5.1239999999999997</v>
      </c>
      <c r="I18" s="151">
        <v>21.064299999999999</v>
      </c>
      <c r="J18" s="151">
        <v>457.16</v>
      </c>
      <c r="K18" s="151">
        <v>448.68299999999999</v>
      </c>
      <c r="L18" s="151">
        <v>15672.09</v>
      </c>
      <c r="M18" s="151">
        <v>31.6022</v>
      </c>
      <c r="N18" s="151">
        <v>18.622499999999999</v>
      </c>
      <c r="O18" s="151">
        <v>4126.01</v>
      </c>
      <c r="P18" s="151">
        <v>893.26</v>
      </c>
      <c r="Q18" s="151">
        <v>1.3641700000000001</v>
      </c>
      <c r="R18" s="151">
        <v>3.9666999999999999</v>
      </c>
      <c r="S18" s="151">
        <v>1.49793</v>
      </c>
      <c r="T18" s="151">
        <v>10.144</v>
      </c>
      <c r="U18" s="151">
        <v>7.4413999999999998</v>
      </c>
      <c r="V18" s="151">
        <v>24.716000000000001</v>
      </c>
      <c r="W18" s="151">
        <v>393.65</v>
      </c>
      <c r="X18" s="151">
        <v>1.0779000000000001</v>
      </c>
      <c r="Y18" s="151">
        <v>1.03206</v>
      </c>
      <c r="Z18" s="151">
        <v>0.85196000000000005</v>
      </c>
      <c r="AA18" s="151">
        <v>137.47999999999999</v>
      </c>
      <c r="AB18" s="151">
        <v>7.1825999999999999</v>
      </c>
      <c r="AC18" s="151">
        <v>10.5097</v>
      </c>
      <c r="AD18" s="151">
        <v>1333.39</v>
      </c>
      <c r="AE18" s="151">
        <v>1.6439999999999999</v>
      </c>
      <c r="AF18" s="151">
        <v>83.483599999999996</v>
      </c>
      <c r="AG18" s="151">
        <v>15672.09</v>
      </c>
    </row>
    <row r="19" spans="1:33">
      <c r="A19" s="160">
        <v>44712</v>
      </c>
      <c r="B19" s="151">
        <v>19.970199999999998</v>
      </c>
      <c r="C19" s="151">
        <v>16.776700000000002</v>
      </c>
      <c r="D19" s="151">
        <v>4.5827</v>
      </c>
      <c r="E19" s="151">
        <v>67.263099999999994</v>
      </c>
      <c r="F19" s="151">
        <v>17.628399999999999</v>
      </c>
      <c r="G19" s="151">
        <v>129.0703</v>
      </c>
      <c r="H19" s="151">
        <v>5.0822000000000003</v>
      </c>
      <c r="I19" s="151">
        <v>21.1</v>
      </c>
      <c r="J19" s="151">
        <v>456.69</v>
      </c>
      <c r="K19" s="151">
        <v>446.30579999999998</v>
      </c>
      <c r="L19" s="151">
        <v>15642.42</v>
      </c>
      <c r="M19" s="151">
        <v>31.831099999999999</v>
      </c>
      <c r="N19" s="151">
        <v>18.542100000000001</v>
      </c>
      <c r="O19" s="151">
        <v>4050.75</v>
      </c>
      <c r="P19" s="151">
        <v>883.69</v>
      </c>
      <c r="Q19" s="151">
        <v>1.35755</v>
      </c>
      <c r="R19" s="151">
        <v>3.9876999999999998</v>
      </c>
      <c r="S19" s="151">
        <v>1.4958800000000001</v>
      </c>
      <c r="T19" s="151">
        <v>10.071</v>
      </c>
      <c r="U19" s="151">
        <v>7.4396000000000004</v>
      </c>
      <c r="V19" s="151">
        <v>24.716000000000001</v>
      </c>
      <c r="W19" s="151">
        <v>397.27</v>
      </c>
      <c r="X19" s="151">
        <v>1.0733999999999999</v>
      </c>
      <c r="Y19" s="151">
        <v>1.02965</v>
      </c>
      <c r="Z19" s="151">
        <v>0.8518</v>
      </c>
      <c r="AA19" s="151">
        <v>138.11000000000001</v>
      </c>
      <c r="AB19" s="151">
        <v>7.1558000000000002</v>
      </c>
      <c r="AC19" s="151">
        <v>10.4803</v>
      </c>
      <c r="AD19" s="151">
        <v>1331.27</v>
      </c>
      <c r="AE19" s="151">
        <v>1.6478999999999999</v>
      </c>
      <c r="AF19" s="151">
        <v>83.246099999999998</v>
      </c>
      <c r="AG19" s="151">
        <v>15642.42</v>
      </c>
    </row>
    <row r="20" spans="1:33">
      <c r="A20" s="160">
        <v>44713</v>
      </c>
      <c r="B20" s="151">
        <v>19.843299999999999</v>
      </c>
      <c r="C20" s="151">
        <v>16.594899999999999</v>
      </c>
      <c r="D20" s="151">
        <v>4.5899000000000001</v>
      </c>
      <c r="E20" s="151">
        <v>67.588200000000001</v>
      </c>
      <c r="F20" s="151">
        <v>17.4941</v>
      </c>
      <c r="G20" s="151">
        <v>128.17570000000001</v>
      </c>
      <c r="H20" s="151">
        <v>5.13</v>
      </c>
      <c r="I20" s="151">
        <v>20.9786</v>
      </c>
      <c r="J20" s="151">
        <v>457.03</v>
      </c>
      <c r="K20" s="151">
        <v>442.91500000000002</v>
      </c>
      <c r="L20" s="151">
        <v>15599.79</v>
      </c>
      <c r="M20" s="151">
        <v>31.831099999999999</v>
      </c>
      <c r="N20" s="151">
        <v>18.412400000000002</v>
      </c>
      <c r="O20" s="151">
        <v>4053.52</v>
      </c>
      <c r="P20" s="151">
        <v>879.15</v>
      </c>
      <c r="Q20" s="151">
        <v>1.3479699999999999</v>
      </c>
      <c r="R20" s="151">
        <v>3.9718</v>
      </c>
      <c r="S20" s="151">
        <v>1.4841899999999999</v>
      </c>
      <c r="T20" s="151">
        <v>10.0977</v>
      </c>
      <c r="U20" s="151">
        <v>7.4390999999999998</v>
      </c>
      <c r="V20" s="151">
        <v>24.734999999999999</v>
      </c>
      <c r="W20" s="151">
        <v>396.72</v>
      </c>
      <c r="X20" s="151">
        <v>1.0649999999999999</v>
      </c>
      <c r="Y20" s="151">
        <v>1.0260199999999999</v>
      </c>
      <c r="Z20" s="151">
        <v>0.85335000000000005</v>
      </c>
      <c r="AA20" s="151">
        <v>138.58000000000001</v>
      </c>
      <c r="AB20" s="151">
        <v>7.1226000000000003</v>
      </c>
      <c r="AC20" s="151">
        <v>10.487500000000001</v>
      </c>
      <c r="AD20" s="151">
        <v>1334.96</v>
      </c>
      <c r="AE20" s="151">
        <v>1.6428</v>
      </c>
      <c r="AF20" s="151">
        <v>83.152900000000002</v>
      </c>
      <c r="AG20" s="151">
        <v>15599.79</v>
      </c>
    </row>
    <row r="21" spans="1:33">
      <c r="A21" s="160">
        <v>44714</v>
      </c>
      <c r="B21" s="151">
        <v>20.036300000000001</v>
      </c>
      <c r="C21" s="151">
        <v>16.633800000000001</v>
      </c>
      <c r="D21" s="151">
        <v>4.5793999999999997</v>
      </c>
      <c r="E21" s="151">
        <v>68.1738</v>
      </c>
      <c r="F21" s="151">
        <v>17.779299999999999</v>
      </c>
      <c r="G21" s="151">
        <v>129.45490000000001</v>
      </c>
      <c r="H21" s="151">
        <v>5.1551</v>
      </c>
      <c r="I21" s="151">
        <v>20.986599999999999</v>
      </c>
      <c r="J21" s="151">
        <v>468.11</v>
      </c>
      <c r="K21" s="151">
        <v>447.0369</v>
      </c>
      <c r="L21" s="151">
        <v>15477.26</v>
      </c>
      <c r="M21" s="151">
        <v>31.386800000000001</v>
      </c>
      <c r="N21" s="151">
        <v>18.4589</v>
      </c>
      <c r="O21" s="151">
        <v>4055.58</v>
      </c>
      <c r="P21" s="151">
        <v>872.45</v>
      </c>
      <c r="Q21" s="151">
        <v>1.35094</v>
      </c>
      <c r="R21" s="151">
        <v>3.9767000000000001</v>
      </c>
      <c r="S21" s="151">
        <v>1.47923</v>
      </c>
      <c r="T21" s="151">
        <v>10.071199999999999</v>
      </c>
      <c r="U21" s="151">
        <v>7.4383999999999997</v>
      </c>
      <c r="V21" s="151">
        <v>24.681999999999999</v>
      </c>
      <c r="W21" s="151">
        <v>394.18</v>
      </c>
      <c r="X21" s="151">
        <v>1.0747</v>
      </c>
      <c r="Y21" s="151">
        <v>1.02918</v>
      </c>
      <c r="Z21" s="151">
        <v>0.85433000000000003</v>
      </c>
      <c r="AA21" s="151">
        <v>139.55000000000001</v>
      </c>
      <c r="AB21" s="151">
        <v>7.1430999999999996</v>
      </c>
      <c r="AC21" s="151">
        <v>10.4392</v>
      </c>
      <c r="AD21" s="151">
        <v>1335.56</v>
      </c>
      <c r="AE21" s="151">
        <v>1.6385000000000001</v>
      </c>
      <c r="AF21" s="151">
        <v>82.961299999999994</v>
      </c>
      <c r="AG21" s="151">
        <v>15477.26</v>
      </c>
    </row>
    <row r="22" spans="1:33">
      <c r="A22" s="160">
        <v>44715</v>
      </c>
      <c r="B22" s="151">
        <v>19.978300000000001</v>
      </c>
      <c r="C22" s="151">
        <v>16.6601</v>
      </c>
      <c r="D22" s="151">
        <v>4.5888</v>
      </c>
      <c r="E22" s="151">
        <v>67.908000000000001</v>
      </c>
      <c r="F22" s="151">
        <v>17.668800000000001</v>
      </c>
      <c r="G22" s="151">
        <v>129.34630000000001</v>
      </c>
      <c r="H22" s="151">
        <v>5.1185999999999998</v>
      </c>
      <c r="I22" s="151">
        <v>20.969799999999999</v>
      </c>
      <c r="J22" s="151">
        <v>465.69</v>
      </c>
      <c r="K22" s="151">
        <v>445.78530000000001</v>
      </c>
      <c r="L22" s="151">
        <v>15532.63</v>
      </c>
      <c r="M22" s="151">
        <v>31.386800000000001</v>
      </c>
      <c r="N22" s="151">
        <v>18.256900000000002</v>
      </c>
      <c r="O22" s="151">
        <v>4050.3</v>
      </c>
      <c r="P22" s="151">
        <v>873.84</v>
      </c>
      <c r="Q22" s="151">
        <v>1.3501000000000001</v>
      </c>
      <c r="R22" s="151">
        <v>3.9763999999999999</v>
      </c>
      <c r="S22" s="151">
        <v>1.4873700000000001</v>
      </c>
      <c r="T22" s="151">
        <v>10.1136</v>
      </c>
      <c r="U22" s="151">
        <v>7.4381000000000004</v>
      </c>
      <c r="V22" s="151">
        <v>24.661999999999999</v>
      </c>
      <c r="W22" s="151">
        <v>391.75</v>
      </c>
      <c r="X22" s="151">
        <v>1.0719000000000001</v>
      </c>
      <c r="Y22" s="151">
        <v>1.03173</v>
      </c>
      <c r="Z22" s="151">
        <v>0.85826000000000002</v>
      </c>
      <c r="AA22" s="151">
        <v>140.29</v>
      </c>
      <c r="AB22" s="151">
        <v>7.1387999999999998</v>
      </c>
      <c r="AC22" s="151">
        <v>10.4755</v>
      </c>
      <c r="AD22" s="151">
        <v>1334.59</v>
      </c>
      <c r="AE22" s="151">
        <v>1.6466000000000001</v>
      </c>
      <c r="AF22" s="151">
        <v>83.416200000000003</v>
      </c>
      <c r="AG22" s="151">
        <v>15532.63</v>
      </c>
    </row>
    <row r="23" spans="1:33">
      <c r="A23" s="160">
        <v>44718</v>
      </c>
      <c r="B23" s="151">
        <v>19.942299999999999</v>
      </c>
      <c r="C23" s="151">
        <v>16.512499999999999</v>
      </c>
      <c r="D23" s="151">
        <v>4.5858999999999996</v>
      </c>
      <c r="E23" s="151">
        <v>65.671000000000006</v>
      </c>
      <c r="F23" s="151">
        <v>17.791899999999998</v>
      </c>
      <c r="G23" s="151">
        <v>129.5515</v>
      </c>
      <c r="H23" s="151">
        <v>5.1269999999999998</v>
      </c>
      <c r="I23" s="151">
        <v>20.9148</v>
      </c>
      <c r="J23" s="151">
        <v>462.28</v>
      </c>
      <c r="K23" s="151">
        <v>444.89490000000001</v>
      </c>
      <c r="L23" s="151">
        <v>15525.27</v>
      </c>
      <c r="M23" s="151">
        <v>31.7333</v>
      </c>
      <c r="N23" s="151">
        <v>18.163900000000002</v>
      </c>
      <c r="O23" s="151">
        <v>4059.85</v>
      </c>
      <c r="P23" s="151">
        <v>877.33</v>
      </c>
      <c r="Q23" s="151">
        <v>1.34558</v>
      </c>
      <c r="R23" s="151">
        <v>3.9916</v>
      </c>
      <c r="S23" s="151">
        <v>1.48712</v>
      </c>
      <c r="T23" s="151">
        <v>10.0814</v>
      </c>
      <c r="U23" s="151">
        <v>7.4390000000000001</v>
      </c>
      <c r="V23" s="151">
        <v>24.728999999999999</v>
      </c>
      <c r="W23" s="151">
        <v>387.44</v>
      </c>
      <c r="X23" s="151">
        <v>1.0696000000000001</v>
      </c>
      <c r="Y23" s="151">
        <v>1.0384800000000001</v>
      </c>
      <c r="Z23" s="151">
        <v>0.85351999999999995</v>
      </c>
      <c r="AA23" s="151">
        <v>141.06</v>
      </c>
      <c r="AB23" s="151">
        <v>7.1106999999999996</v>
      </c>
      <c r="AC23" s="151">
        <v>10.473000000000001</v>
      </c>
      <c r="AD23" s="151">
        <v>1344.43</v>
      </c>
      <c r="AE23" s="151">
        <v>1.6476999999999999</v>
      </c>
      <c r="AF23" s="151">
        <v>83.417400000000001</v>
      </c>
      <c r="AG23" s="151">
        <v>15525.27</v>
      </c>
    </row>
    <row r="24" spans="1:33">
      <c r="A24" s="160">
        <v>44719</v>
      </c>
      <c r="B24" s="151">
        <v>20.005400000000002</v>
      </c>
      <c r="C24" s="151">
        <v>16.460100000000001</v>
      </c>
      <c r="D24" s="151">
        <v>4.5780000000000003</v>
      </c>
      <c r="E24" s="151">
        <v>66.476399999999998</v>
      </c>
      <c r="F24" s="151">
        <v>17.999099999999999</v>
      </c>
      <c r="G24" s="151">
        <v>129.7182</v>
      </c>
      <c r="H24" s="151">
        <v>5.2145000000000001</v>
      </c>
      <c r="I24" s="151">
        <v>20.964600000000001</v>
      </c>
      <c r="J24" s="151">
        <v>461.76</v>
      </c>
      <c r="K24" s="151">
        <v>445.47500000000002</v>
      </c>
      <c r="L24" s="151">
        <v>15443.69</v>
      </c>
      <c r="M24" s="151">
        <v>31.581800000000001</v>
      </c>
      <c r="N24" s="151">
        <v>18.0762</v>
      </c>
      <c r="O24" s="151">
        <v>4050.3</v>
      </c>
      <c r="P24" s="151">
        <v>887.43</v>
      </c>
      <c r="Q24" s="151">
        <v>1.3411299999999999</v>
      </c>
      <c r="R24" s="151">
        <v>4.0156000000000001</v>
      </c>
      <c r="S24" s="151">
        <v>1.4796800000000001</v>
      </c>
      <c r="T24" s="151">
        <v>10.122299999999999</v>
      </c>
      <c r="U24" s="151">
        <v>7.4386000000000001</v>
      </c>
      <c r="V24" s="151">
        <v>24.751999999999999</v>
      </c>
      <c r="W24" s="151">
        <v>389.13</v>
      </c>
      <c r="X24" s="151">
        <v>1.0703</v>
      </c>
      <c r="Y24" s="151">
        <v>1.04131</v>
      </c>
      <c r="Z24" s="151">
        <v>0.85040000000000004</v>
      </c>
      <c r="AA24" s="151">
        <v>141.91</v>
      </c>
      <c r="AB24" s="151">
        <v>7.1349999999999998</v>
      </c>
      <c r="AC24" s="151">
        <v>10.477399999999999</v>
      </c>
      <c r="AD24" s="151">
        <v>1344.9</v>
      </c>
      <c r="AE24" s="151">
        <v>1.6491</v>
      </c>
      <c r="AF24" s="151">
        <v>82.974400000000003</v>
      </c>
      <c r="AG24" s="151">
        <v>15443.69</v>
      </c>
    </row>
    <row r="25" spans="1:33">
      <c r="A25" s="160">
        <v>44720</v>
      </c>
      <c r="B25" s="151">
        <v>20.028700000000001</v>
      </c>
      <c r="C25" s="151">
        <v>16.3949</v>
      </c>
      <c r="D25" s="151">
        <v>4.5860000000000003</v>
      </c>
      <c r="E25" s="151">
        <v>65.537199999999999</v>
      </c>
      <c r="F25" s="151">
        <v>18.4223</v>
      </c>
      <c r="G25" s="151">
        <v>130.16399999999999</v>
      </c>
      <c r="H25" s="151">
        <v>5.2515999999999998</v>
      </c>
      <c r="I25" s="151">
        <v>20.979099999999999</v>
      </c>
      <c r="J25" s="151">
        <v>465.47</v>
      </c>
      <c r="K25" s="151">
        <v>445.55070000000001</v>
      </c>
      <c r="L25" s="151">
        <v>15479.25</v>
      </c>
      <c r="M25" s="151">
        <v>31.6629</v>
      </c>
      <c r="N25" s="151">
        <v>18.1053</v>
      </c>
      <c r="O25" s="151">
        <v>4076.49</v>
      </c>
      <c r="P25" s="151">
        <v>882.19</v>
      </c>
      <c r="Q25" s="151">
        <v>1.3461000000000001</v>
      </c>
      <c r="R25" s="151">
        <v>4.0354999999999999</v>
      </c>
      <c r="S25" s="151">
        <v>1.4896499999999999</v>
      </c>
      <c r="T25" s="151">
        <v>10.1487</v>
      </c>
      <c r="U25" s="151">
        <v>7.4382999999999999</v>
      </c>
      <c r="V25" s="151">
        <v>24.702000000000002</v>
      </c>
      <c r="W25" s="151">
        <v>395.57</v>
      </c>
      <c r="X25" s="151">
        <v>1.0716000000000001</v>
      </c>
      <c r="Y25" s="151">
        <v>1.0487</v>
      </c>
      <c r="Z25" s="151">
        <v>0.85485999999999995</v>
      </c>
      <c r="AA25" s="151">
        <v>143.86000000000001</v>
      </c>
      <c r="AB25" s="151">
        <v>7.1769999999999996</v>
      </c>
      <c r="AC25" s="151">
        <v>10.529199999999999</v>
      </c>
      <c r="AD25" s="151">
        <v>1341.79</v>
      </c>
      <c r="AE25" s="151">
        <v>1.6612</v>
      </c>
      <c r="AF25" s="151">
        <v>83.198999999999998</v>
      </c>
      <c r="AG25" s="151">
        <v>15479.25</v>
      </c>
    </row>
    <row r="26" spans="1:33">
      <c r="A26" s="160">
        <v>44721</v>
      </c>
      <c r="B26" s="151">
        <v>19.8599</v>
      </c>
      <c r="C26" s="151">
        <v>16.468299999999999</v>
      </c>
      <c r="D26" s="151">
        <v>4.6071</v>
      </c>
      <c r="E26" s="151">
        <v>61.360300000000002</v>
      </c>
      <c r="F26" s="151">
        <v>18.266300000000001</v>
      </c>
      <c r="G26" s="151">
        <v>129.39070000000001</v>
      </c>
      <c r="H26" s="151">
        <v>5.2099000000000002</v>
      </c>
      <c r="I26" s="151">
        <v>20.884899999999998</v>
      </c>
      <c r="J26" s="151">
        <v>463.43</v>
      </c>
      <c r="K26" s="151">
        <v>442.53649999999999</v>
      </c>
      <c r="L26" s="151">
        <v>15605.02</v>
      </c>
      <c r="M26" s="151">
        <v>31.401499999999999</v>
      </c>
      <c r="N26" s="151">
        <v>18.074100000000001</v>
      </c>
      <c r="O26" s="151">
        <v>4088.58</v>
      </c>
      <c r="P26" s="151">
        <v>877.8</v>
      </c>
      <c r="Q26" s="151">
        <v>1.34826</v>
      </c>
      <c r="R26" s="151">
        <v>3.9897999999999998</v>
      </c>
      <c r="S26" s="151">
        <v>1.4959199999999999</v>
      </c>
      <c r="T26" s="151">
        <v>10.1919</v>
      </c>
      <c r="U26" s="151">
        <v>7.4391999999999996</v>
      </c>
      <c r="V26" s="151">
        <v>24.698</v>
      </c>
      <c r="W26" s="151">
        <v>395.39</v>
      </c>
      <c r="X26" s="151">
        <v>1.0617000000000001</v>
      </c>
      <c r="Y26" s="151">
        <v>1.0405500000000001</v>
      </c>
      <c r="Z26" s="151">
        <v>0.84979000000000005</v>
      </c>
      <c r="AA26" s="151">
        <v>142.63999999999999</v>
      </c>
      <c r="AB26" s="151">
        <v>7.1325000000000003</v>
      </c>
      <c r="AC26" s="151">
        <v>10.5304</v>
      </c>
      <c r="AD26" s="151">
        <v>1344.56</v>
      </c>
      <c r="AE26" s="151">
        <v>1.6632</v>
      </c>
      <c r="AF26" s="151">
        <v>83.317400000000006</v>
      </c>
      <c r="AG26" s="151">
        <v>15605.02</v>
      </c>
    </row>
    <row r="27" spans="1:33">
      <c r="A27" s="160">
        <v>44722</v>
      </c>
      <c r="B27" s="151">
        <v>19.685500000000001</v>
      </c>
      <c r="C27" s="151">
        <v>16.674099999999999</v>
      </c>
      <c r="D27" s="151">
        <v>4.6092000000000004</v>
      </c>
      <c r="E27" s="151">
        <v>61.168100000000003</v>
      </c>
      <c r="F27" s="151">
        <v>18.0548</v>
      </c>
      <c r="G27" s="151">
        <v>128.1354</v>
      </c>
      <c r="H27" s="151">
        <v>5.2451999999999996</v>
      </c>
      <c r="I27" s="151">
        <v>20.998899999999999</v>
      </c>
      <c r="J27" s="151">
        <v>459.04</v>
      </c>
      <c r="K27" s="151">
        <v>438.59690000000001</v>
      </c>
      <c r="L27" s="151">
        <v>15453.47</v>
      </c>
      <c r="M27" s="151">
        <v>31.3459</v>
      </c>
      <c r="N27" s="151">
        <v>17.804300000000001</v>
      </c>
      <c r="O27" s="151">
        <v>4141.1000000000004</v>
      </c>
      <c r="P27" s="151">
        <v>887.87</v>
      </c>
      <c r="Q27" s="151">
        <v>1.34402</v>
      </c>
      <c r="R27" s="151">
        <v>3.9611999999999998</v>
      </c>
      <c r="S27" s="151">
        <v>1.49075</v>
      </c>
      <c r="T27" s="151">
        <v>10.206</v>
      </c>
      <c r="U27" s="151">
        <v>7.4383999999999997</v>
      </c>
      <c r="V27" s="151">
        <v>24.698</v>
      </c>
      <c r="W27" s="151">
        <v>398.28</v>
      </c>
      <c r="X27" s="151">
        <v>1.0519000000000001</v>
      </c>
      <c r="Y27" s="151">
        <v>1.0392300000000001</v>
      </c>
      <c r="Z27" s="151">
        <v>0.85414000000000001</v>
      </c>
      <c r="AA27" s="151">
        <v>141.35</v>
      </c>
      <c r="AB27" s="151">
        <v>7.0585000000000004</v>
      </c>
      <c r="AC27" s="151">
        <v>10.5494</v>
      </c>
      <c r="AD27" s="151">
        <v>1347.29</v>
      </c>
      <c r="AE27" s="151">
        <v>1.6513</v>
      </c>
      <c r="AF27" s="151">
        <v>82.486000000000004</v>
      </c>
      <c r="AG27" s="151">
        <v>15453.47</v>
      </c>
    </row>
    <row r="28" spans="1:33">
      <c r="A28" s="160">
        <v>44725</v>
      </c>
      <c r="B28" s="151">
        <v>19.479500000000002</v>
      </c>
      <c r="C28" s="151">
        <v>16.779299999999999</v>
      </c>
      <c r="D28" s="151">
        <v>4.6504000000000003</v>
      </c>
      <c r="E28" s="151">
        <v>59.912199999999999</v>
      </c>
      <c r="F28" s="151">
        <v>18.018699999999999</v>
      </c>
      <c r="G28" s="151">
        <v>127.79640000000001</v>
      </c>
      <c r="H28" s="151">
        <v>5.3254000000000001</v>
      </c>
      <c r="I28" s="151">
        <v>21.291899999999998</v>
      </c>
      <c r="J28" s="151">
        <v>455.1</v>
      </c>
      <c r="K28" s="151">
        <v>435.32190000000003</v>
      </c>
      <c r="L28" s="151">
        <v>15378.5</v>
      </c>
      <c r="M28" s="151">
        <v>30.642299999999999</v>
      </c>
      <c r="N28" s="151">
        <v>17.600300000000001</v>
      </c>
      <c r="O28" s="151">
        <v>4155.55</v>
      </c>
      <c r="P28" s="151">
        <v>901.92</v>
      </c>
      <c r="Q28" s="151">
        <v>1.34253</v>
      </c>
      <c r="R28" s="151">
        <v>3.9039999999999999</v>
      </c>
      <c r="S28" s="151">
        <v>1.5035000000000001</v>
      </c>
      <c r="T28" s="151">
        <v>10.307700000000001</v>
      </c>
      <c r="U28" s="151">
        <v>7.4404000000000003</v>
      </c>
      <c r="V28" s="151">
        <v>24.736999999999998</v>
      </c>
      <c r="W28" s="151">
        <v>400.57</v>
      </c>
      <c r="X28" s="151">
        <v>1.0408999999999999</v>
      </c>
      <c r="Y28" s="151">
        <v>1.03806</v>
      </c>
      <c r="Z28" s="151">
        <v>0.85773999999999995</v>
      </c>
      <c r="AA28" s="151">
        <v>139.91999999999999</v>
      </c>
      <c r="AB28" s="151">
        <v>7.0465</v>
      </c>
      <c r="AC28" s="151">
        <v>10.6152</v>
      </c>
      <c r="AD28" s="151">
        <v>1347.07</v>
      </c>
      <c r="AE28" s="151">
        <v>1.6628000000000001</v>
      </c>
      <c r="AF28" s="151">
        <v>81.650800000000004</v>
      </c>
      <c r="AG28" s="151">
        <v>15378.5</v>
      </c>
    </row>
    <row r="29" spans="1:33">
      <c r="A29" s="160">
        <v>44726</v>
      </c>
      <c r="B29" s="151">
        <v>19.5215</v>
      </c>
      <c r="C29" s="151">
        <v>16.720500000000001</v>
      </c>
      <c r="D29" s="151">
        <v>4.6597</v>
      </c>
      <c r="E29" s="151">
        <v>61.126300000000001</v>
      </c>
      <c r="F29" s="151">
        <v>18.010300000000001</v>
      </c>
      <c r="G29" s="151">
        <v>127.649</v>
      </c>
      <c r="H29" s="151">
        <v>5.33</v>
      </c>
      <c r="I29" s="151">
        <v>21.4451</v>
      </c>
      <c r="J29" s="151">
        <v>455.4</v>
      </c>
      <c r="K29" s="151">
        <v>435.41919999999999</v>
      </c>
      <c r="L29" s="151">
        <v>15386.6</v>
      </c>
      <c r="M29" s="151">
        <v>30.6631</v>
      </c>
      <c r="N29" s="151">
        <v>17.631599999999999</v>
      </c>
      <c r="O29" s="151">
        <v>4135.13</v>
      </c>
      <c r="P29" s="151">
        <v>902.44</v>
      </c>
      <c r="Q29" s="151">
        <v>1.3489</v>
      </c>
      <c r="R29" s="151">
        <v>3.9155000000000002</v>
      </c>
      <c r="S29" s="151">
        <v>1.5159100000000001</v>
      </c>
      <c r="T29" s="151">
        <v>10.435600000000001</v>
      </c>
      <c r="U29" s="151">
        <v>7.4390000000000001</v>
      </c>
      <c r="V29" s="151">
        <v>24.744</v>
      </c>
      <c r="W29" s="151">
        <v>401.17</v>
      </c>
      <c r="X29" s="151">
        <v>1.0416000000000001</v>
      </c>
      <c r="Y29" s="151">
        <v>1.0434000000000001</v>
      </c>
      <c r="Z29" s="151">
        <v>0.86829000000000001</v>
      </c>
      <c r="AA29" s="151">
        <v>141.11000000000001</v>
      </c>
      <c r="AB29" s="151">
        <v>7.0246000000000004</v>
      </c>
      <c r="AC29" s="151">
        <v>10.6228</v>
      </c>
      <c r="AD29" s="151">
        <v>1344.74</v>
      </c>
      <c r="AE29" s="151">
        <v>1.6758</v>
      </c>
      <c r="AF29" s="151">
        <v>81.414400000000001</v>
      </c>
      <c r="AG29" s="151">
        <v>15386.6</v>
      </c>
    </row>
    <row r="30" spans="1:33">
      <c r="A30" s="160">
        <v>44727</v>
      </c>
      <c r="B30" s="151">
        <v>19.602399999999999</v>
      </c>
      <c r="C30" s="151">
        <v>16.474599999999999</v>
      </c>
      <c r="D30" s="151">
        <v>4.6612</v>
      </c>
      <c r="E30" s="151">
        <v>58.295099999999998</v>
      </c>
      <c r="F30" s="151">
        <v>18.016400000000001</v>
      </c>
      <c r="G30" s="151">
        <v>127.6885</v>
      </c>
      <c r="H30" s="151">
        <v>5.2824</v>
      </c>
      <c r="I30" s="151">
        <v>21.154199999999999</v>
      </c>
      <c r="J30" s="151">
        <v>459.04</v>
      </c>
      <c r="K30" s="151">
        <v>435.17599999999999</v>
      </c>
      <c r="L30" s="151">
        <v>15470.57</v>
      </c>
      <c r="M30" s="151">
        <v>30.638500000000001</v>
      </c>
      <c r="N30" s="151">
        <v>17.689900000000002</v>
      </c>
      <c r="O30" s="151">
        <v>4052.35</v>
      </c>
      <c r="P30" s="151">
        <v>893.53</v>
      </c>
      <c r="Q30" s="151">
        <v>1.3461799999999999</v>
      </c>
      <c r="R30" s="151">
        <v>3.8712</v>
      </c>
      <c r="S30" s="151">
        <v>1.49136</v>
      </c>
      <c r="T30" s="151">
        <v>10.3948</v>
      </c>
      <c r="U30" s="151">
        <v>7.4391999999999996</v>
      </c>
      <c r="V30" s="151">
        <v>24.734999999999999</v>
      </c>
      <c r="W30" s="151">
        <v>397.56</v>
      </c>
      <c r="X30" s="151">
        <v>1.0444</v>
      </c>
      <c r="Y30" s="151">
        <v>1.03843</v>
      </c>
      <c r="Z30" s="151">
        <v>0.85773999999999995</v>
      </c>
      <c r="AA30" s="151">
        <v>139.76</v>
      </c>
      <c r="AB30" s="151">
        <v>6.9874000000000001</v>
      </c>
      <c r="AC30" s="151">
        <v>10.6229</v>
      </c>
      <c r="AD30" s="151">
        <v>1351.6</v>
      </c>
      <c r="AE30" s="151">
        <v>1.6615</v>
      </c>
      <c r="AF30" s="151">
        <v>81.912300000000002</v>
      </c>
      <c r="AG30" s="151">
        <v>15470.57</v>
      </c>
    </row>
    <row r="31" spans="1:33">
      <c r="A31" s="160">
        <v>44728</v>
      </c>
      <c r="B31" s="151">
        <v>19.781199999999998</v>
      </c>
      <c r="C31" s="151">
        <v>16.8994</v>
      </c>
      <c r="D31" s="151">
        <v>4.7271000000000001</v>
      </c>
      <c r="E31" s="151">
        <v>60.5822</v>
      </c>
      <c r="F31" s="151">
        <v>18.283100000000001</v>
      </c>
      <c r="G31" s="151">
        <v>130.09209999999999</v>
      </c>
      <c r="H31" s="151">
        <v>5.2824</v>
      </c>
      <c r="I31" s="151">
        <v>21.5307</v>
      </c>
      <c r="J31" s="151">
        <v>469.7</v>
      </c>
      <c r="K31" s="151">
        <v>440.10410000000002</v>
      </c>
      <c r="L31" s="151">
        <v>15371.44</v>
      </c>
      <c r="M31" s="151">
        <v>30.927900000000001</v>
      </c>
      <c r="N31" s="151">
        <v>17.868300000000001</v>
      </c>
      <c r="O31" s="151">
        <v>4130.62</v>
      </c>
      <c r="P31" s="151">
        <v>916.27</v>
      </c>
      <c r="Q31" s="151">
        <v>1.3660600000000001</v>
      </c>
      <c r="R31" s="151">
        <v>3.9211</v>
      </c>
      <c r="S31" s="151">
        <v>1.4971099999999999</v>
      </c>
      <c r="T31" s="151">
        <v>10.4954</v>
      </c>
      <c r="U31" s="151">
        <v>7.4381000000000004</v>
      </c>
      <c r="V31" s="151">
        <v>24.731999999999999</v>
      </c>
      <c r="W31" s="151">
        <v>398.63</v>
      </c>
      <c r="X31" s="151">
        <v>1.0548999999999999</v>
      </c>
      <c r="Y31" s="151">
        <v>1.0197499999999999</v>
      </c>
      <c r="Z31" s="151">
        <v>0.85419999999999996</v>
      </c>
      <c r="AA31" s="151">
        <v>139.47</v>
      </c>
      <c r="AB31" s="151">
        <v>7.0456000000000003</v>
      </c>
      <c r="AC31" s="151">
        <v>10.6957</v>
      </c>
      <c r="AD31" s="151">
        <v>1343.59</v>
      </c>
      <c r="AE31" s="151">
        <v>1.6583000000000001</v>
      </c>
      <c r="AF31" s="151">
        <v>81.285499999999999</v>
      </c>
      <c r="AG31" s="151">
        <v>15371.44</v>
      </c>
    </row>
    <row r="32" spans="1:33">
      <c r="A32" s="160">
        <v>44729</v>
      </c>
      <c r="B32" s="151">
        <v>19.678699999999999</v>
      </c>
      <c r="C32" s="151">
        <v>16.811599999999999</v>
      </c>
      <c r="D32" s="151">
        <v>4.6794000000000002</v>
      </c>
      <c r="E32" s="151">
        <v>60.394100000000002</v>
      </c>
      <c r="F32" s="151">
        <v>18.185099999999998</v>
      </c>
      <c r="G32" s="151">
        <v>130.09209999999999</v>
      </c>
      <c r="H32" s="151">
        <v>5.4099000000000004</v>
      </c>
      <c r="I32" s="151">
        <v>21.362400000000001</v>
      </c>
      <c r="J32" s="151">
        <v>468.99</v>
      </c>
      <c r="K32" s="151">
        <v>438.58589999999998</v>
      </c>
      <c r="L32" s="151">
        <v>15593.45</v>
      </c>
      <c r="M32" s="151">
        <v>31.035499999999999</v>
      </c>
      <c r="N32" s="151">
        <v>17.809699999999999</v>
      </c>
      <c r="O32" s="151">
        <v>4130.62</v>
      </c>
      <c r="P32" s="151">
        <v>919.18</v>
      </c>
      <c r="Q32" s="151">
        <v>1.36795</v>
      </c>
      <c r="R32" s="151">
        <v>3.9060999999999999</v>
      </c>
      <c r="S32" s="151">
        <v>1.5150699999999999</v>
      </c>
      <c r="T32" s="151">
        <v>10.500999999999999</v>
      </c>
      <c r="U32" s="151">
        <v>7.4386999999999999</v>
      </c>
      <c r="V32" s="151">
        <v>24.73</v>
      </c>
      <c r="W32" s="151">
        <v>399.97</v>
      </c>
      <c r="X32" s="151">
        <v>1.0499000000000001</v>
      </c>
      <c r="Y32" s="151">
        <v>1.0183</v>
      </c>
      <c r="Z32" s="151">
        <v>0.85846999999999996</v>
      </c>
      <c r="AA32" s="151">
        <v>141.69999999999999</v>
      </c>
      <c r="AB32" s="151">
        <v>7.0274999999999999</v>
      </c>
      <c r="AC32" s="151">
        <v>10.6774</v>
      </c>
      <c r="AD32" s="151">
        <v>1354.35</v>
      </c>
      <c r="AE32" s="151">
        <v>1.663</v>
      </c>
      <c r="AF32" s="151">
        <v>82.111599999999996</v>
      </c>
      <c r="AG32" s="151">
        <v>15593.45</v>
      </c>
    </row>
    <row r="33" spans="1:33">
      <c r="A33" s="160">
        <v>44732</v>
      </c>
      <c r="B33" s="151">
        <v>19.724900000000002</v>
      </c>
      <c r="C33" s="151">
        <v>16.853999999999999</v>
      </c>
      <c r="D33" s="151">
        <v>4.6490999999999998</v>
      </c>
      <c r="E33" s="151">
        <v>58.350700000000003</v>
      </c>
      <c r="F33" s="151">
        <v>18.224</v>
      </c>
      <c r="G33" s="151">
        <v>129.29130000000001</v>
      </c>
      <c r="H33" s="151">
        <v>5.4560000000000004</v>
      </c>
      <c r="I33" s="151">
        <v>21.303899999999999</v>
      </c>
      <c r="J33" s="151">
        <v>469.14</v>
      </c>
      <c r="K33" s="151">
        <v>438.91500000000002</v>
      </c>
      <c r="L33" s="151">
        <v>15615.56</v>
      </c>
      <c r="M33" s="151">
        <v>30.972200000000001</v>
      </c>
      <c r="N33" s="151">
        <v>17.863800000000001</v>
      </c>
      <c r="O33" s="151">
        <v>4268.34</v>
      </c>
      <c r="P33" s="151">
        <v>927.46</v>
      </c>
      <c r="Q33" s="151">
        <v>1.3645</v>
      </c>
      <c r="R33" s="151">
        <v>3.9121000000000001</v>
      </c>
      <c r="S33" s="151">
        <v>1.51224</v>
      </c>
      <c r="T33" s="151">
        <v>10.4208</v>
      </c>
      <c r="U33" s="151">
        <v>7.4390000000000001</v>
      </c>
      <c r="V33" s="151">
        <v>24.69</v>
      </c>
      <c r="W33" s="151">
        <v>397.67</v>
      </c>
      <c r="X33" s="151">
        <v>1.0510999999999999</v>
      </c>
      <c r="Y33" s="151">
        <v>1.01705</v>
      </c>
      <c r="Z33" s="151">
        <v>0.85811999999999999</v>
      </c>
      <c r="AA33" s="151">
        <v>141.93</v>
      </c>
      <c r="AB33" s="151">
        <v>7.0465999999999998</v>
      </c>
      <c r="AC33" s="151">
        <v>10.6357</v>
      </c>
      <c r="AD33" s="151">
        <v>1359.46</v>
      </c>
      <c r="AE33" s="151">
        <v>1.6600999999999999</v>
      </c>
      <c r="AF33" s="151">
        <v>82.134799999999998</v>
      </c>
      <c r="AG33" s="151">
        <v>15615.56</v>
      </c>
    </row>
    <row r="34" spans="1:33">
      <c r="A34" s="160">
        <v>44733</v>
      </c>
      <c r="B34" s="151">
        <v>19.7531</v>
      </c>
      <c r="C34" s="151">
        <v>16.767900000000001</v>
      </c>
      <c r="D34" s="151">
        <v>4.6364000000000001</v>
      </c>
      <c r="E34" s="151">
        <v>56.815100000000001</v>
      </c>
      <c r="F34" s="151">
        <v>18.260899999999999</v>
      </c>
      <c r="G34" s="151">
        <v>130.34630000000001</v>
      </c>
      <c r="H34" s="151">
        <v>5.4019000000000004</v>
      </c>
      <c r="I34" s="151">
        <v>21.188600000000001</v>
      </c>
      <c r="J34" s="151">
        <v>474.16</v>
      </c>
      <c r="K34" s="151">
        <v>439.12240000000003</v>
      </c>
      <c r="L34" s="151">
        <v>15669.18</v>
      </c>
      <c r="M34" s="151">
        <v>31.008500000000002</v>
      </c>
      <c r="N34" s="151">
        <v>17.9072</v>
      </c>
      <c r="O34" s="151">
        <v>4234.88</v>
      </c>
      <c r="P34" s="151">
        <v>926.75</v>
      </c>
      <c r="Q34" s="151">
        <v>1.3611500000000001</v>
      </c>
      <c r="R34" s="151">
        <v>3.9209999999999998</v>
      </c>
      <c r="S34" s="151">
        <v>1.51085</v>
      </c>
      <c r="T34" s="151">
        <v>10.3696</v>
      </c>
      <c r="U34" s="151">
        <v>7.4382000000000001</v>
      </c>
      <c r="V34" s="151">
        <v>24.693999999999999</v>
      </c>
      <c r="W34" s="151">
        <v>394.57</v>
      </c>
      <c r="X34" s="151">
        <v>1.0532999999999999</v>
      </c>
      <c r="Y34" s="151">
        <v>1.01755</v>
      </c>
      <c r="Z34" s="151">
        <v>0.85818000000000005</v>
      </c>
      <c r="AA34" s="151">
        <v>143.96</v>
      </c>
      <c r="AB34" s="151">
        <v>7.0627000000000004</v>
      </c>
      <c r="AC34" s="151">
        <v>10.6393</v>
      </c>
      <c r="AD34" s="151">
        <v>1359.62</v>
      </c>
      <c r="AE34" s="151">
        <v>1.6636</v>
      </c>
      <c r="AF34" s="151">
        <v>82.508099999999999</v>
      </c>
      <c r="AG34" s="151">
        <v>15669.18</v>
      </c>
    </row>
    <row r="35" spans="1:33">
      <c r="A35" s="160">
        <v>44734</v>
      </c>
      <c r="B35" s="151">
        <v>19.825700000000001</v>
      </c>
      <c r="C35" s="151">
        <v>16.810300000000002</v>
      </c>
      <c r="D35" s="151">
        <v>4.7000999999999999</v>
      </c>
      <c r="E35" s="151">
        <v>57.078499999999998</v>
      </c>
      <c r="F35" s="151">
        <v>18.3322</v>
      </c>
      <c r="G35" s="151">
        <v>131.0205</v>
      </c>
      <c r="H35" s="151">
        <v>5.4904000000000002</v>
      </c>
      <c r="I35" s="151">
        <v>21.184999999999999</v>
      </c>
      <c r="J35" s="151">
        <v>481.65</v>
      </c>
      <c r="K35" s="151">
        <v>440.49689999999998</v>
      </c>
      <c r="L35" s="151">
        <v>15624.04</v>
      </c>
      <c r="M35" s="151">
        <v>31.124600000000001</v>
      </c>
      <c r="N35" s="151">
        <v>18.0001</v>
      </c>
      <c r="O35" s="151">
        <v>4251.71</v>
      </c>
      <c r="P35" s="151">
        <v>939.41</v>
      </c>
      <c r="Q35" s="151">
        <v>1.3680099999999999</v>
      </c>
      <c r="R35" s="151">
        <v>3.9419</v>
      </c>
      <c r="S35" s="151">
        <v>1.5255099999999999</v>
      </c>
      <c r="T35" s="151">
        <v>10.4747</v>
      </c>
      <c r="U35" s="151">
        <v>7.4381000000000004</v>
      </c>
      <c r="V35" s="151">
        <v>24.74</v>
      </c>
      <c r="W35" s="151">
        <v>395.96</v>
      </c>
      <c r="X35" s="151">
        <v>1.0566</v>
      </c>
      <c r="Y35" s="151">
        <v>1.01614</v>
      </c>
      <c r="Z35" s="151">
        <v>0.86173</v>
      </c>
      <c r="AA35" s="151">
        <v>143.99</v>
      </c>
      <c r="AB35" s="151">
        <v>7.0997000000000003</v>
      </c>
      <c r="AC35" s="151">
        <v>10.6638</v>
      </c>
      <c r="AD35" s="151">
        <v>1360.29</v>
      </c>
      <c r="AE35" s="151">
        <v>1.6813</v>
      </c>
      <c r="AF35" s="151">
        <v>82.432699999999997</v>
      </c>
      <c r="AG35" s="151">
        <v>15624.04</v>
      </c>
    </row>
    <row r="36" spans="1:33">
      <c r="A36" s="160">
        <v>44735</v>
      </c>
      <c r="B36" s="151">
        <v>19.751899999999999</v>
      </c>
      <c r="C36" s="151">
        <v>16.808299999999999</v>
      </c>
      <c r="D36" s="151">
        <v>4.7070999999999996</v>
      </c>
      <c r="E36" s="151">
        <v>57.364600000000003</v>
      </c>
      <c r="F36" s="151">
        <v>18.2851</v>
      </c>
      <c r="G36" s="151">
        <v>130.41050000000001</v>
      </c>
      <c r="H36" s="151">
        <v>5.5145</v>
      </c>
      <c r="I36" s="151">
        <v>21.0655</v>
      </c>
      <c r="J36" s="151">
        <v>492.68</v>
      </c>
      <c r="K36" s="151">
        <v>438.64159999999998</v>
      </c>
      <c r="L36" s="151">
        <v>15572.94</v>
      </c>
      <c r="M36" s="151">
        <v>31.016200000000001</v>
      </c>
      <c r="N36" s="151">
        <v>17.943200000000001</v>
      </c>
      <c r="O36" s="151">
        <v>4309.0200000000004</v>
      </c>
      <c r="P36" s="151">
        <v>947.78</v>
      </c>
      <c r="Q36" s="151">
        <v>1.3677600000000001</v>
      </c>
      <c r="R36" s="151">
        <v>3.9540000000000002</v>
      </c>
      <c r="S36" s="151">
        <v>1.52579</v>
      </c>
      <c r="T36" s="151">
        <v>10.5068</v>
      </c>
      <c r="U36" s="151">
        <v>7.4386999999999999</v>
      </c>
      <c r="V36" s="151">
        <v>24.748999999999999</v>
      </c>
      <c r="W36" s="151">
        <v>399.57</v>
      </c>
      <c r="X36" s="151">
        <v>1.0523</v>
      </c>
      <c r="Y36" s="151">
        <v>1.0114300000000001</v>
      </c>
      <c r="Z36" s="151">
        <v>0.85826999999999998</v>
      </c>
      <c r="AA36" s="151">
        <v>142.05000000000001</v>
      </c>
      <c r="AB36" s="151">
        <v>7.0442999999999998</v>
      </c>
      <c r="AC36" s="151">
        <v>10.7151</v>
      </c>
      <c r="AD36" s="151">
        <v>1375.23</v>
      </c>
      <c r="AE36" s="151">
        <v>1.6766000000000001</v>
      </c>
      <c r="AF36" s="151">
        <v>82.3703</v>
      </c>
      <c r="AG36" s="151">
        <v>15572.94</v>
      </c>
    </row>
    <row r="37" spans="1:33">
      <c r="A37" s="160">
        <v>44736</v>
      </c>
      <c r="B37" s="151">
        <v>19.8171</v>
      </c>
      <c r="C37" s="151">
        <v>16.672599999999999</v>
      </c>
      <c r="D37" s="151">
        <v>4.6931000000000003</v>
      </c>
      <c r="E37" s="151">
        <v>57.334200000000003</v>
      </c>
      <c r="F37" s="151">
        <v>17.841999999999999</v>
      </c>
      <c r="G37" s="151">
        <v>130.9503</v>
      </c>
      <c r="H37" s="151">
        <v>5.5342000000000002</v>
      </c>
      <c r="I37" s="151">
        <v>20.9679</v>
      </c>
      <c r="J37" s="151">
        <v>493.42</v>
      </c>
      <c r="K37" s="151">
        <v>440.03309999999999</v>
      </c>
      <c r="L37" s="151">
        <v>15656.47</v>
      </c>
      <c r="M37" s="151">
        <v>31.127800000000001</v>
      </c>
      <c r="N37" s="151">
        <v>17.996200000000002</v>
      </c>
      <c r="O37" s="151">
        <v>4360.5200000000004</v>
      </c>
      <c r="P37" s="151">
        <v>965.1</v>
      </c>
      <c r="Q37" s="151">
        <v>1.36043</v>
      </c>
      <c r="R37" s="151">
        <v>3.9967000000000001</v>
      </c>
      <c r="S37" s="151">
        <v>1.5192099999999999</v>
      </c>
      <c r="T37" s="151">
        <v>10.4015</v>
      </c>
      <c r="U37" s="151">
        <v>7.4409999999999998</v>
      </c>
      <c r="V37" s="151">
        <v>24.733000000000001</v>
      </c>
      <c r="W37" s="151">
        <v>401.81</v>
      </c>
      <c r="X37" s="151">
        <v>1.0552999999999999</v>
      </c>
      <c r="Y37" s="151">
        <v>1.01115</v>
      </c>
      <c r="Z37" s="151">
        <v>0.86001000000000005</v>
      </c>
      <c r="AA37" s="151">
        <v>142.79</v>
      </c>
      <c r="AB37" s="151">
        <v>7.0587</v>
      </c>
      <c r="AC37" s="151">
        <v>10.6912</v>
      </c>
      <c r="AD37" s="151">
        <v>1368.47</v>
      </c>
      <c r="AE37" s="151">
        <v>1.6702999999999999</v>
      </c>
      <c r="AF37" s="151">
        <v>82.665999999999997</v>
      </c>
      <c r="AG37" s="151">
        <v>15656.47</v>
      </c>
    </row>
    <row r="38" spans="1:33">
      <c r="A38" s="160">
        <v>44739</v>
      </c>
      <c r="B38" s="151">
        <v>19.8612</v>
      </c>
      <c r="C38" s="151">
        <v>16.791599999999999</v>
      </c>
      <c r="D38" s="151">
        <v>4.6839000000000004</v>
      </c>
      <c r="E38" s="151">
        <v>57.633000000000003</v>
      </c>
      <c r="F38" s="151">
        <v>17.529499999999999</v>
      </c>
      <c r="G38" s="151">
        <v>132.08150000000001</v>
      </c>
      <c r="H38" s="151">
        <v>5.5442</v>
      </c>
      <c r="I38" s="151">
        <v>21.089200000000002</v>
      </c>
      <c r="J38" s="151">
        <v>489.34</v>
      </c>
      <c r="K38" s="151">
        <v>443.4778</v>
      </c>
      <c r="L38" s="151">
        <v>15669.54</v>
      </c>
      <c r="M38" s="151">
        <v>31.3674</v>
      </c>
      <c r="N38" s="151">
        <v>18.131799999999998</v>
      </c>
      <c r="O38" s="151">
        <v>4376.8100000000004</v>
      </c>
      <c r="P38" s="151">
        <v>973.89</v>
      </c>
      <c r="Q38" s="151">
        <v>1.36304</v>
      </c>
      <c r="R38" s="151">
        <v>4.0015999999999998</v>
      </c>
      <c r="S38" s="151">
        <v>1.5273099999999999</v>
      </c>
      <c r="T38" s="151">
        <v>10.3668</v>
      </c>
      <c r="U38" s="151">
        <v>7.4405000000000001</v>
      </c>
      <c r="V38" s="151">
        <v>24.728000000000002</v>
      </c>
      <c r="W38" s="151">
        <v>402.31</v>
      </c>
      <c r="X38" s="151">
        <v>1.0584</v>
      </c>
      <c r="Y38" s="151">
        <v>1.0120400000000001</v>
      </c>
      <c r="Z38" s="151">
        <v>0.86277000000000004</v>
      </c>
      <c r="AA38" s="151">
        <v>143.38999999999999</v>
      </c>
      <c r="AB38" s="151">
        <v>7.0998000000000001</v>
      </c>
      <c r="AC38" s="151">
        <v>10.6701</v>
      </c>
      <c r="AD38" s="151">
        <v>1356.31</v>
      </c>
      <c r="AE38" s="151">
        <v>1.6797</v>
      </c>
      <c r="AF38" s="151">
        <v>82.803299999999993</v>
      </c>
      <c r="AG38" s="151">
        <v>15669.54</v>
      </c>
    </row>
    <row r="39" spans="1:33">
      <c r="A39" s="160">
        <v>44740</v>
      </c>
      <c r="B39" s="151">
        <v>19.766400000000001</v>
      </c>
      <c r="C39" s="151">
        <v>16.9222</v>
      </c>
      <c r="D39" s="151">
        <v>4.6980000000000004</v>
      </c>
      <c r="E39" s="151">
        <v>56.483600000000003</v>
      </c>
      <c r="F39" s="151">
        <v>17.5517</v>
      </c>
      <c r="G39" s="151">
        <v>131.37469999999999</v>
      </c>
      <c r="H39" s="151">
        <v>5.5438000000000001</v>
      </c>
      <c r="I39" s="151">
        <v>21.180199999999999</v>
      </c>
      <c r="J39" s="151">
        <v>483.9</v>
      </c>
      <c r="K39" s="151">
        <v>441.26530000000002</v>
      </c>
      <c r="L39" s="151">
        <v>15715.13</v>
      </c>
      <c r="M39" s="151">
        <v>31.186599999999999</v>
      </c>
      <c r="N39" s="151">
        <v>18.0199</v>
      </c>
      <c r="O39" s="151">
        <v>4318.1499999999996</v>
      </c>
      <c r="P39" s="151">
        <v>958.9</v>
      </c>
      <c r="Q39" s="151">
        <v>1.3539000000000001</v>
      </c>
      <c r="R39" s="151">
        <v>3.9868000000000001</v>
      </c>
      <c r="S39" s="151">
        <v>1.52234</v>
      </c>
      <c r="T39" s="151">
        <v>10.349500000000001</v>
      </c>
      <c r="U39" s="151">
        <v>7.4390999999999998</v>
      </c>
      <c r="V39" s="151">
        <v>24.731000000000002</v>
      </c>
      <c r="W39" s="151">
        <v>397.15</v>
      </c>
      <c r="X39" s="151">
        <v>1.0519000000000001</v>
      </c>
      <c r="Y39" s="151">
        <v>1.0071699999999999</v>
      </c>
      <c r="Z39" s="151">
        <v>0.86333000000000004</v>
      </c>
      <c r="AA39" s="151">
        <v>143.19</v>
      </c>
      <c r="AB39" s="151">
        <v>7.0602</v>
      </c>
      <c r="AC39" s="151">
        <v>10.6876</v>
      </c>
      <c r="AD39" s="151">
        <v>1359.86</v>
      </c>
      <c r="AE39" s="151">
        <v>1.6859999999999999</v>
      </c>
      <c r="AF39" s="151">
        <v>83.4268</v>
      </c>
      <c r="AG39" s="151">
        <v>15715.13</v>
      </c>
    </row>
    <row r="40" spans="1:33">
      <c r="A40" s="160">
        <v>44741</v>
      </c>
      <c r="B40" s="151">
        <v>19.634699999999999</v>
      </c>
      <c r="C40" s="151">
        <v>16.966999999999999</v>
      </c>
      <c r="D40" s="151">
        <v>4.6696999999999997</v>
      </c>
      <c r="E40" s="151">
        <v>54.871200000000002</v>
      </c>
      <c r="F40" s="151">
        <v>17.374099999999999</v>
      </c>
      <c r="G40" s="151">
        <v>131.00960000000001</v>
      </c>
      <c r="H40" s="151">
        <v>5.4120999999999997</v>
      </c>
      <c r="I40" s="151">
        <v>21.018599999999999</v>
      </c>
      <c r="J40" s="151">
        <v>488.97</v>
      </c>
      <c r="K40" s="151">
        <v>435.03480000000002</v>
      </c>
      <c r="L40" s="151">
        <v>15611.31</v>
      </c>
      <c r="M40" s="151">
        <v>31.0017</v>
      </c>
      <c r="N40" s="151">
        <v>17.8811</v>
      </c>
      <c r="O40" s="151">
        <v>4301.0200000000004</v>
      </c>
      <c r="P40" s="151">
        <v>965.6</v>
      </c>
      <c r="Q40" s="151">
        <v>1.3466499999999999</v>
      </c>
      <c r="R40" s="151">
        <v>3.956</v>
      </c>
      <c r="S40" s="151">
        <v>1.5176799999999999</v>
      </c>
      <c r="T40" s="151">
        <v>10.3368</v>
      </c>
      <c r="U40" s="151">
        <v>7.4396000000000004</v>
      </c>
      <c r="V40" s="151">
        <v>24.736999999999998</v>
      </c>
      <c r="W40" s="151">
        <v>394.17</v>
      </c>
      <c r="X40" s="151">
        <v>1.0442</v>
      </c>
      <c r="Y40" s="151">
        <v>0.99702999999999997</v>
      </c>
      <c r="Z40" s="151">
        <v>0.86153999999999997</v>
      </c>
      <c r="AA40" s="151">
        <v>142.63</v>
      </c>
      <c r="AB40" s="151">
        <v>7.0166000000000004</v>
      </c>
      <c r="AC40" s="151">
        <v>10.6884</v>
      </c>
      <c r="AD40" s="151">
        <v>1359.98</v>
      </c>
      <c r="AE40" s="151">
        <v>1.6791</v>
      </c>
      <c r="AF40" s="151">
        <v>83.024199999999993</v>
      </c>
      <c r="AG40" s="151">
        <v>15611.31</v>
      </c>
    </row>
    <row r="41" spans="1:33">
      <c r="A41" s="160">
        <v>44742</v>
      </c>
      <c r="B41" s="151">
        <v>19.707100000000001</v>
      </c>
      <c r="C41" s="151">
        <v>17.064</v>
      </c>
      <c r="D41" s="151">
        <v>4.6986999999999997</v>
      </c>
      <c r="E41" s="151">
        <v>57.370800000000003</v>
      </c>
      <c r="F41" s="151">
        <v>17.520600000000002</v>
      </c>
      <c r="G41" s="151">
        <v>131.2817</v>
      </c>
      <c r="H41" s="151">
        <v>5.5118</v>
      </c>
      <c r="I41" s="151">
        <v>21.090699999999998</v>
      </c>
      <c r="J41" s="151">
        <v>493.81</v>
      </c>
      <c r="K41" s="151">
        <v>441.1875</v>
      </c>
      <c r="L41" s="151">
        <v>15560.04</v>
      </c>
      <c r="M41" s="151">
        <v>30.627800000000001</v>
      </c>
      <c r="N41" s="151">
        <v>17.6387</v>
      </c>
      <c r="O41" s="151">
        <v>4334.79</v>
      </c>
      <c r="P41" s="151">
        <v>967.68</v>
      </c>
      <c r="Q41" s="151">
        <v>1.34961</v>
      </c>
      <c r="R41" s="151">
        <v>4.0061</v>
      </c>
      <c r="S41" s="151">
        <v>1.51861</v>
      </c>
      <c r="T41" s="151">
        <v>10.3233</v>
      </c>
      <c r="U41" s="151">
        <v>7.4372999999999996</v>
      </c>
      <c r="V41" s="151">
        <v>24.744</v>
      </c>
      <c r="W41" s="151">
        <v>396.41</v>
      </c>
      <c r="X41" s="151">
        <v>1.0484</v>
      </c>
      <c r="Y41" s="151">
        <v>1.0011399999999999</v>
      </c>
      <c r="Z41" s="151">
        <v>0.86092999999999997</v>
      </c>
      <c r="AA41" s="151">
        <v>142.26</v>
      </c>
      <c r="AB41" s="151">
        <v>7.0090000000000003</v>
      </c>
      <c r="AC41" s="151">
        <v>10.719900000000001</v>
      </c>
      <c r="AD41" s="151">
        <v>1358.62</v>
      </c>
      <c r="AE41" s="151">
        <v>1.679</v>
      </c>
      <c r="AF41" s="151">
        <v>82.3583</v>
      </c>
      <c r="AG41" s="151">
        <v>15560.04</v>
      </c>
    </row>
    <row r="42" spans="1:33">
      <c r="A42" s="160">
        <v>44743</v>
      </c>
      <c r="B42" s="151">
        <v>19.604800000000001</v>
      </c>
      <c r="C42" s="151">
        <v>17.082000000000001</v>
      </c>
      <c r="D42" s="151">
        <v>4.6952999999999996</v>
      </c>
      <c r="E42" s="151">
        <v>59.450699999999998</v>
      </c>
      <c r="F42" s="151">
        <v>17.4678</v>
      </c>
      <c r="G42" s="151">
        <v>130.61959999999999</v>
      </c>
      <c r="H42" s="151">
        <v>5.5603999999999996</v>
      </c>
      <c r="I42" s="151">
        <v>21.105499999999999</v>
      </c>
      <c r="J42" s="151">
        <v>484.21</v>
      </c>
      <c r="K42" s="151">
        <v>436.07839999999999</v>
      </c>
      <c r="L42" s="151">
        <v>15625.57</v>
      </c>
      <c r="M42" s="151">
        <v>30.547999999999998</v>
      </c>
      <c r="N42" s="151">
        <v>17.351500000000001</v>
      </c>
      <c r="O42" s="151">
        <v>4369.51</v>
      </c>
      <c r="P42" s="151">
        <v>967.57</v>
      </c>
      <c r="Q42" s="151">
        <v>1.3427199999999999</v>
      </c>
      <c r="R42" s="151">
        <v>4.0049000000000001</v>
      </c>
      <c r="S42" s="151">
        <v>1.52858</v>
      </c>
      <c r="T42" s="151">
        <v>10.3965</v>
      </c>
      <c r="U42" s="151">
        <v>7.4390000000000001</v>
      </c>
      <c r="V42" s="151">
        <v>24.747</v>
      </c>
      <c r="W42" s="151">
        <v>400.01</v>
      </c>
      <c r="X42" s="151">
        <v>1.0414000000000001</v>
      </c>
      <c r="Y42" s="151">
        <v>1.0011099999999999</v>
      </c>
      <c r="Z42" s="151">
        <v>0.86165000000000003</v>
      </c>
      <c r="AA42" s="151">
        <v>140.99</v>
      </c>
      <c r="AB42" s="151">
        <v>6.9711999999999996</v>
      </c>
      <c r="AC42" s="151">
        <v>10.762600000000001</v>
      </c>
      <c r="AD42" s="151">
        <v>1357.39</v>
      </c>
      <c r="AE42" s="151">
        <v>1.6821999999999999</v>
      </c>
      <c r="AF42" s="151">
        <v>82.665700000000001</v>
      </c>
      <c r="AG42" s="151">
        <v>15625.57</v>
      </c>
    </row>
    <row r="43" spans="1:33">
      <c r="A43" s="160">
        <v>44746</v>
      </c>
      <c r="B43" s="151">
        <v>19.660699999999999</v>
      </c>
      <c r="C43" s="151">
        <v>17.0183</v>
      </c>
      <c r="D43" s="151">
        <v>4.7117000000000004</v>
      </c>
      <c r="E43" s="151">
        <v>59.042099999999998</v>
      </c>
      <c r="F43" s="151">
        <v>17.543299999999999</v>
      </c>
      <c r="G43" s="151">
        <v>131.2747</v>
      </c>
      <c r="H43" s="151">
        <v>5.556</v>
      </c>
      <c r="I43" s="151">
        <v>21.1248</v>
      </c>
      <c r="J43" s="151">
        <v>487.32</v>
      </c>
      <c r="K43" s="151">
        <v>435.78550000000001</v>
      </c>
      <c r="L43" s="151">
        <v>15623.11</v>
      </c>
      <c r="M43" s="151">
        <v>30.736999999999998</v>
      </c>
      <c r="N43" s="151">
        <v>17.408300000000001</v>
      </c>
      <c r="O43" s="151">
        <v>4366.04</v>
      </c>
      <c r="P43" s="151">
        <v>967.57</v>
      </c>
      <c r="Q43" s="151">
        <v>1.3407500000000001</v>
      </c>
      <c r="R43" s="151">
        <v>3.9885000000000002</v>
      </c>
      <c r="S43" s="151">
        <v>1.5179499999999999</v>
      </c>
      <c r="T43" s="151">
        <v>10.263500000000001</v>
      </c>
      <c r="U43" s="151">
        <v>7.4401000000000002</v>
      </c>
      <c r="V43" s="151">
        <v>24.747</v>
      </c>
      <c r="W43" s="151">
        <v>402.44</v>
      </c>
      <c r="X43" s="151">
        <v>1.0422</v>
      </c>
      <c r="Y43" s="151">
        <v>1.00193</v>
      </c>
      <c r="Z43" s="151">
        <v>0.86104999999999998</v>
      </c>
      <c r="AA43" s="151">
        <v>141.36000000000001</v>
      </c>
      <c r="AB43" s="151">
        <v>6.9882</v>
      </c>
      <c r="AC43" s="151">
        <v>10.7782</v>
      </c>
      <c r="AD43" s="151">
        <v>1354.35</v>
      </c>
      <c r="AE43" s="151">
        <v>1.6785000000000001</v>
      </c>
      <c r="AF43" s="151">
        <v>82.436800000000005</v>
      </c>
      <c r="AG43" s="151">
        <v>15623.11</v>
      </c>
    </row>
    <row r="44" spans="1:33">
      <c r="A44" s="160">
        <v>44747</v>
      </c>
      <c r="B44" s="151">
        <v>19.3675</v>
      </c>
      <c r="C44" s="151">
        <v>16.984999999999999</v>
      </c>
      <c r="D44" s="151">
        <v>4.7476000000000003</v>
      </c>
      <c r="E44" s="151">
        <v>64.436800000000005</v>
      </c>
      <c r="F44" s="151">
        <v>17.474499999999999</v>
      </c>
      <c r="G44" s="151">
        <v>129.38390000000001</v>
      </c>
      <c r="H44" s="151">
        <v>5.5316999999999998</v>
      </c>
      <c r="I44" s="151">
        <v>21.084299999999999</v>
      </c>
      <c r="J44" s="151">
        <v>478.3</v>
      </c>
      <c r="K44" s="151">
        <v>431.13659999999999</v>
      </c>
      <c r="L44" s="151">
        <v>15452.31</v>
      </c>
      <c r="M44" s="151">
        <v>30.289899999999999</v>
      </c>
      <c r="N44" s="151">
        <v>17.092700000000001</v>
      </c>
      <c r="O44" s="151">
        <v>4382.41</v>
      </c>
      <c r="P44" s="151">
        <v>975.32</v>
      </c>
      <c r="Q44" s="151">
        <v>1.33815</v>
      </c>
      <c r="R44" s="151">
        <v>3.9613</v>
      </c>
      <c r="S44" s="151">
        <v>1.5094799999999999</v>
      </c>
      <c r="T44" s="151">
        <v>10.331300000000001</v>
      </c>
      <c r="U44" s="151">
        <v>7.4402999999999997</v>
      </c>
      <c r="V44" s="151">
        <v>24.75</v>
      </c>
      <c r="W44" s="151">
        <v>407.62</v>
      </c>
      <c r="X44" s="151">
        <v>1.0266</v>
      </c>
      <c r="Y44" s="151">
        <v>0.99444999999999995</v>
      </c>
      <c r="Z44" s="151">
        <v>0.85931999999999997</v>
      </c>
      <c r="AA44" s="151">
        <v>139.44999999999999</v>
      </c>
      <c r="AB44" s="151">
        <v>6.8846999999999996</v>
      </c>
      <c r="AC44" s="151">
        <v>10.785600000000001</v>
      </c>
      <c r="AD44" s="151">
        <v>1357.43</v>
      </c>
      <c r="AE44" s="151">
        <v>1.6637</v>
      </c>
      <c r="AF44" s="151">
        <v>81.717799999999997</v>
      </c>
      <c r="AG44" s="151">
        <v>15452.31</v>
      </c>
    </row>
    <row r="45" spans="1:33">
      <c r="A45" s="160">
        <v>44748</v>
      </c>
      <c r="B45" s="151">
        <v>19.234000000000002</v>
      </c>
      <c r="C45" s="151">
        <v>17.1084</v>
      </c>
      <c r="D45" s="151">
        <v>4.7789000000000001</v>
      </c>
      <c r="E45" s="151">
        <v>64.660399999999996</v>
      </c>
      <c r="F45" s="151">
        <v>17.543299999999999</v>
      </c>
      <c r="G45" s="151">
        <v>128.69890000000001</v>
      </c>
      <c r="H45" s="151">
        <v>5.5282999999999998</v>
      </c>
      <c r="I45" s="151">
        <v>21.0335</v>
      </c>
      <c r="J45" s="151">
        <v>475.07</v>
      </c>
      <c r="K45" s="151">
        <v>434.64030000000002</v>
      </c>
      <c r="L45" s="151">
        <v>15371.21</v>
      </c>
      <c r="M45" s="151">
        <v>30</v>
      </c>
      <c r="N45" s="151">
        <v>16.623699999999999</v>
      </c>
      <c r="O45" s="151">
        <v>4437.08</v>
      </c>
      <c r="P45" s="151">
        <v>988.97</v>
      </c>
      <c r="Q45" s="151">
        <v>1.3283100000000001</v>
      </c>
      <c r="R45" s="151">
        <v>3.9651999999999998</v>
      </c>
      <c r="S45" s="151">
        <v>1.50193</v>
      </c>
      <c r="T45" s="151">
        <v>10.327999999999999</v>
      </c>
      <c r="U45" s="151">
        <v>7.4409999999999998</v>
      </c>
      <c r="V45" s="151">
        <v>24.77</v>
      </c>
      <c r="W45" s="151">
        <v>409.15</v>
      </c>
      <c r="X45" s="151">
        <v>1.0182</v>
      </c>
      <c r="Y45" s="151">
        <v>0.98848000000000003</v>
      </c>
      <c r="Z45" s="151">
        <v>0.85387000000000002</v>
      </c>
      <c r="AA45" s="151">
        <v>138.43</v>
      </c>
      <c r="AB45" s="151">
        <v>6.8255999999999997</v>
      </c>
      <c r="AC45" s="151">
        <v>10.7323</v>
      </c>
      <c r="AD45" s="151">
        <v>1340.28</v>
      </c>
      <c r="AE45" s="151">
        <v>1.6564000000000001</v>
      </c>
      <c r="AF45" s="151">
        <v>81.059700000000007</v>
      </c>
      <c r="AG45" s="151">
        <v>15371.21</v>
      </c>
    </row>
    <row r="46" spans="1:33">
      <c r="A46" s="160">
        <v>44749</v>
      </c>
      <c r="B46" s="151">
        <v>19.1874</v>
      </c>
      <c r="C46" s="151">
        <v>16.972200000000001</v>
      </c>
      <c r="D46" s="151">
        <v>4.7815000000000003</v>
      </c>
      <c r="E46" s="151">
        <v>67.983099999999993</v>
      </c>
      <c r="F46" s="151">
        <v>17.581399999999999</v>
      </c>
      <c r="G46" s="151">
        <v>128.5301</v>
      </c>
      <c r="H46" s="151">
        <v>5.4279000000000002</v>
      </c>
      <c r="I46" s="151">
        <v>20.844100000000001</v>
      </c>
      <c r="J46" s="151">
        <v>486.52</v>
      </c>
      <c r="K46" s="151">
        <v>426.32749999999999</v>
      </c>
      <c r="L46" s="151">
        <v>15289.78</v>
      </c>
      <c r="M46" s="151">
        <v>30.148</v>
      </c>
      <c r="N46" s="151">
        <v>16.712</v>
      </c>
      <c r="O46" s="151">
        <v>4451.6000000000004</v>
      </c>
      <c r="P46" s="151">
        <v>963.08</v>
      </c>
      <c r="Q46" s="151">
        <v>1.3173999999999999</v>
      </c>
      <c r="R46" s="151">
        <v>3.9535999999999998</v>
      </c>
      <c r="S46" s="151">
        <v>1.4857199999999999</v>
      </c>
      <c r="T46" s="151">
        <v>10.2524</v>
      </c>
      <c r="U46" s="151">
        <v>7.4409999999999998</v>
      </c>
      <c r="V46" s="151">
        <v>24.768000000000001</v>
      </c>
      <c r="W46" s="151">
        <v>402.68</v>
      </c>
      <c r="X46" s="151">
        <v>1.016</v>
      </c>
      <c r="Y46" s="151">
        <v>0.98967000000000005</v>
      </c>
      <c r="Z46" s="151">
        <v>0.84499000000000002</v>
      </c>
      <c r="AA46" s="151">
        <v>138.16999999999999</v>
      </c>
      <c r="AB46" s="151">
        <v>6.8079000000000001</v>
      </c>
      <c r="AC46" s="151">
        <v>10.705</v>
      </c>
      <c r="AD46" s="151">
        <v>1325.98</v>
      </c>
      <c r="AE46" s="151">
        <v>1.6454</v>
      </c>
      <c r="AF46" s="151">
        <v>80.815700000000007</v>
      </c>
      <c r="AG46" s="151">
        <v>15289.78</v>
      </c>
    </row>
    <row r="47" spans="1:33">
      <c r="A47" s="160">
        <v>44750</v>
      </c>
      <c r="B47" s="151">
        <v>19.215199999999999</v>
      </c>
      <c r="C47" s="151">
        <v>17.1829</v>
      </c>
      <c r="D47" s="151">
        <v>4.7747000000000002</v>
      </c>
      <c r="E47" s="151">
        <v>67.680800000000005</v>
      </c>
      <c r="F47" s="151">
        <v>17.597999999999999</v>
      </c>
      <c r="G47" s="151">
        <v>128.88079999999999</v>
      </c>
      <c r="H47" s="151">
        <v>5.3545999999999996</v>
      </c>
      <c r="I47" s="151">
        <v>20.8247</v>
      </c>
      <c r="J47" s="151">
        <v>481.52</v>
      </c>
      <c r="K47" s="151">
        <v>432.4194</v>
      </c>
      <c r="L47" s="151">
        <v>15147.4</v>
      </c>
      <c r="M47" s="151">
        <v>29.8748</v>
      </c>
      <c r="N47" s="151">
        <v>16.725899999999999</v>
      </c>
      <c r="O47" s="151">
        <v>4472.3</v>
      </c>
      <c r="P47" s="151">
        <v>991.74</v>
      </c>
      <c r="Q47" s="151">
        <v>1.31853</v>
      </c>
      <c r="R47" s="151">
        <v>3.9727999999999999</v>
      </c>
      <c r="S47" s="151">
        <v>1.4839899999999999</v>
      </c>
      <c r="T47" s="151">
        <v>10.2559</v>
      </c>
      <c r="U47" s="151">
        <v>7.4421999999999997</v>
      </c>
      <c r="V47" s="151">
        <v>24.635999999999999</v>
      </c>
      <c r="W47" s="151">
        <v>404.95</v>
      </c>
      <c r="X47" s="151">
        <v>1.0185</v>
      </c>
      <c r="Y47" s="151">
        <v>0.99460000000000004</v>
      </c>
      <c r="Z47" s="151">
        <v>0.84638999999999998</v>
      </c>
      <c r="AA47" s="151">
        <v>138.65</v>
      </c>
      <c r="AB47" s="151">
        <v>6.8175999999999997</v>
      </c>
      <c r="AC47" s="151">
        <v>10.7079</v>
      </c>
      <c r="AD47" s="151">
        <v>1321.34</v>
      </c>
      <c r="AE47" s="151">
        <v>1.6451</v>
      </c>
      <c r="AF47" s="151">
        <v>80.197299999999998</v>
      </c>
      <c r="AG47" s="151">
        <v>15147.4</v>
      </c>
    </row>
    <row r="48" spans="1:33">
      <c r="A48" s="160">
        <v>44753</v>
      </c>
      <c r="B48" s="151">
        <v>18.958600000000001</v>
      </c>
      <c r="C48" s="151">
        <v>17.180299999999999</v>
      </c>
      <c r="D48" s="151">
        <v>4.8007999999999997</v>
      </c>
      <c r="E48" s="151">
        <v>63.2727</v>
      </c>
      <c r="F48" s="151">
        <v>17.431799999999999</v>
      </c>
      <c r="G48" s="151">
        <v>128.2518</v>
      </c>
      <c r="H48" s="151">
        <v>5.3994999999999997</v>
      </c>
      <c r="I48" s="151">
        <v>20.824200000000001</v>
      </c>
      <c r="J48" s="151">
        <v>474.85</v>
      </c>
      <c r="K48" s="151">
        <v>426.90949999999998</v>
      </c>
      <c r="L48" s="151">
        <v>15155.04</v>
      </c>
      <c r="M48" s="151">
        <v>29.5945</v>
      </c>
      <c r="N48" s="151">
        <v>16.520399999999999</v>
      </c>
      <c r="O48" s="151">
        <v>4593.29</v>
      </c>
      <c r="P48" s="151">
        <v>1003.43</v>
      </c>
      <c r="Q48" s="151">
        <v>1.3060400000000001</v>
      </c>
      <c r="R48" s="151">
        <v>3.9863</v>
      </c>
      <c r="S48" s="151">
        <v>1.4911000000000001</v>
      </c>
      <c r="T48" s="151">
        <v>10.247400000000001</v>
      </c>
      <c r="U48" s="151">
        <v>7.44</v>
      </c>
      <c r="V48" s="151">
        <v>24.605</v>
      </c>
      <c r="W48" s="151">
        <v>407.03</v>
      </c>
      <c r="X48" s="151">
        <v>1.004</v>
      </c>
      <c r="Y48" s="151">
        <v>0.98734999999999995</v>
      </c>
      <c r="Z48" s="151">
        <v>0.84421999999999997</v>
      </c>
      <c r="AA48" s="151">
        <v>137.96</v>
      </c>
      <c r="AB48" s="151">
        <v>6.7750000000000004</v>
      </c>
      <c r="AC48" s="151">
        <v>10.6808</v>
      </c>
      <c r="AD48" s="151">
        <v>1320.05</v>
      </c>
      <c r="AE48" s="151">
        <v>1.6428</v>
      </c>
      <c r="AF48" s="151">
        <v>80.262100000000004</v>
      </c>
      <c r="AG48" s="151">
        <v>15155.04</v>
      </c>
    </row>
    <row r="49" spans="1:33">
      <c r="A49" s="160">
        <v>44754</v>
      </c>
      <c r="B49" s="151">
        <v>18.950600000000001</v>
      </c>
      <c r="C49" s="151">
        <v>17.0913</v>
      </c>
      <c r="D49" s="151">
        <v>4.8188000000000004</v>
      </c>
      <c r="E49" s="151">
        <v>62.139499999999998</v>
      </c>
      <c r="F49" s="151">
        <v>17.3416</v>
      </c>
      <c r="G49" s="151">
        <v>128.31530000000001</v>
      </c>
      <c r="H49" s="151">
        <v>5.4585999999999997</v>
      </c>
      <c r="I49" s="151">
        <v>20.933800000000002</v>
      </c>
      <c r="J49" s="151">
        <v>476.29</v>
      </c>
      <c r="K49" s="151">
        <v>426.5745</v>
      </c>
      <c r="L49" s="151">
        <v>15010.03</v>
      </c>
      <c r="M49" s="151">
        <v>29.632899999999999</v>
      </c>
      <c r="N49" s="151">
        <v>16.467400000000001</v>
      </c>
      <c r="O49" s="151">
        <v>4651.6099999999997</v>
      </c>
      <c r="P49" s="151">
        <v>1011.68</v>
      </c>
      <c r="Q49" s="151">
        <v>1.3071699999999999</v>
      </c>
      <c r="R49" s="151">
        <v>3.9872999999999998</v>
      </c>
      <c r="S49" s="151">
        <v>1.48516</v>
      </c>
      <c r="T49" s="151">
        <v>10.292199999999999</v>
      </c>
      <c r="U49" s="151">
        <v>7.4402999999999997</v>
      </c>
      <c r="V49" s="151">
        <v>24.428999999999998</v>
      </c>
      <c r="W49" s="151">
        <v>407.7</v>
      </c>
      <c r="X49" s="151">
        <v>1.0037</v>
      </c>
      <c r="Y49" s="151">
        <v>0.98556999999999995</v>
      </c>
      <c r="Z49" s="151">
        <v>0.84419999999999995</v>
      </c>
      <c r="AA49" s="151">
        <v>137.38</v>
      </c>
      <c r="AB49" s="151">
        <v>6.7717000000000001</v>
      </c>
      <c r="AC49" s="151">
        <v>10.6143</v>
      </c>
      <c r="AD49" s="151">
        <v>1316.45</v>
      </c>
      <c r="AE49" s="151">
        <v>1.6379999999999999</v>
      </c>
      <c r="AF49" s="151">
        <v>79.695800000000006</v>
      </c>
      <c r="AG49" s="151">
        <v>15010.03</v>
      </c>
    </row>
    <row r="50" spans="1:33">
      <c r="A50" s="160">
        <v>44755</v>
      </c>
      <c r="B50" s="151">
        <v>18.9847</v>
      </c>
      <c r="C50" s="151">
        <v>17.021100000000001</v>
      </c>
      <c r="D50" s="151">
        <v>4.8308999999999997</v>
      </c>
      <c r="E50" s="151">
        <v>60.799399999999999</v>
      </c>
      <c r="F50" s="151">
        <v>17.568000000000001</v>
      </c>
      <c r="G50" s="151">
        <v>128.86269999999999</v>
      </c>
      <c r="H50" s="151">
        <v>5.4238</v>
      </c>
      <c r="I50" s="151">
        <v>20.851500000000001</v>
      </c>
      <c r="J50" s="151">
        <v>479.54</v>
      </c>
      <c r="K50" s="151">
        <v>427.9402</v>
      </c>
      <c r="L50" s="151">
        <v>15042.71</v>
      </c>
      <c r="M50" s="151">
        <v>29.485800000000001</v>
      </c>
      <c r="N50" s="151">
        <v>16.502199999999998</v>
      </c>
      <c r="O50" s="151">
        <v>4543.08</v>
      </c>
      <c r="P50" s="151">
        <v>1017.29</v>
      </c>
      <c r="Q50" s="151">
        <v>1.30487</v>
      </c>
      <c r="R50" s="151">
        <v>3.9809000000000001</v>
      </c>
      <c r="S50" s="151">
        <v>1.4879500000000001</v>
      </c>
      <c r="T50" s="151">
        <v>10.2568</v>
      </c>
      <c r="U50" s="151">
        <v>7.4421999999999997</v>
      </c>
      <c r="V50" s="151">
        <v>24.379000000000001</v>
      </c>
      <c r="W50" s="151">
        <v>410.7</v>
      </c>
      <c r="X50" s="151">
        <v>1.0059</v>
      </c>
      <c r="Y50" s="151">
        <v>0.98465999999999998</v>
      </c>
      <c r="Z50" s="151">
        <v>0.84585999999999995</v>
      </c>
      <c r="AA50" s="151">
        <v>138.19</v>
      </c>
      <c r="AB50" s="151">
        <v>6.7769000000000004</v>
      </c>
      <c r="AC50" s="151">
        <v>10.617699999999999</v>
      </c>
      <c r="AD50" s="151">
        <v>1310.42</v>
      </c>
      <c r="AE50" s="151">
        <v>1.6402000000000001</v>
      </c>
      <c r="AF50" s="151">
        <v>79.933899999999994</v>
      </c>
      <c r="AG50" s="151">
        <v>15042.71</v>
      </c>
    </row>
    <row r="51" spans="1:33">
      <c r="A51" s="160">
        <v>44756</v>
      </c>
      <c r="B51" s="151">
        <v>18.914200000000001</v>
      </c>
      <c r="C51" s="151">
        <v>17.192</v>
      </c>
      <c r="D51" s="151">
        <v>4.8186</v>
      </c>
      <c r="E51" s="151">
        <v>59.6143</v>
      </c>
      <c r="F51" s="151">
        <v>17.459099999999999</v>
      </c>
      <c r="G51" s="151">
        <v>128.18729999999999</v>
      </c>
      <c r="H51" s="151">
        <v>5.4358000000000004</v>
      </c>
      <c r="I51" s="151">
        <v>20.842099999999999</v>
      </c>
      <c r="J51" s="151">
        <v>481.01</v>
      </c>
      <c r="K51" s="151">
        <v>426.81819999999999</v>
      </c>
      <c r="L51" s="151">
        <v>15033.44</v>
      </c>
      <c r="M51" s="151">
        <v>29.3934</v>
      </c>
      <c r="N51" s="151">
        <v>16.4908</v>
      </c>
      <c r="O51" s="151">
        <v>4511.6499999999996</v>
      </c>
      <c r="P51" s="151">
        <v>1047.95</v>
      </c>
      <c r="Q51" s="151">
        <v>1.3142</v>
      </c>
      <c r="R51" s="151">
        <v>3.9123000000000001</v>
      </c>
      <c r="S51" s="151">
        <v>1.4842900000000001</v>
      </c>
      <c r="T51" s="151">
        <v>10.254099999999999</v>
      </c>
      <c r="U51" s="151">
        <v>7.4424999999999999</v>
      </c>
      <c r="V51" s="151">
        <v>24.457000000000001</v>
      </c>
      <c r="W51" s="151">
        <v>405.96</v>
      </c>
      <c r="X51" s="151">
        <v>1.0018</v>
      </c>
      <c r="Y51" s="151">
        <v>0.9859</v>
      </c>
      <c r="Z51" s="151">
        <v>0.84731000000000001</v>
      </c>
      <c r="AA51" s="151">
        <v>139.22999999999999</v>
      </c>
      <c r="AB51" s="151">
        <v>6.7614999999999998</v>
      </c>
      <c r="AC51" s="151">
        <v>10.6059</v>
      </c>
      <c r="AD51" s="151">
        <v>1313.7</v>
      </c>
      <c r="AE51" s="151">
        <v>1.6348</v>
      </c>
      <c r="AF51" s="151">
        <v>80.242000000000004</v>
      </c>
      <c r="AG51" s="151">
        <v>15033.44</v>
      </c>
    </row>
    <row r="52" spans="1:33">
      <c r="A52" s="160">
        <v>44757</v>
      </c>
      <c r="B52" s="151">
        <v>19.044499999999999</v>
      </c>
      <c r="C52" s="151">
        <v>17.2211</v>
      </c>
      <c r="D52" s="151">
        <v>4.7845000000000004</v>
      </c>
      <c r="E52" s="151">
        <v>57.150300000000001</v>
      </c>
      <c r="F52" s="151">
        <v>17.404299999999999</v>
      </c>
      <c r="G52" s="151">
        <v>129.20820000000001</v>
      </c>
      <c r="H52" s="151">
        <v>5.4553000000000003</v>
      </c>
      <c r="I52" s="151">
        <v>20.695499999999999</v>
      </c>
      <c r="J52" s="151">
        <v>486.44</v>
      </c>
      <c r="K52" s="151">
        <v>426.48779999999999</v>
      </c>
      <c r="L52" s="151">
        <v>15038.98</v>
      </c>
      <c r="M52" s="151">
        <v>29.629300000000001</v>
      </c>
      <c r="N52" s="151">
        <v>16.593800000000002</v>
      </c>
      <c r="O52" s="151">
        <v>4511.6499999999996</v>
      </c>
      <c r="P52" s="151">
        <v>977.43</v>
      </c>
      <c r="Q52" s="151">
        <v>1.3131200000000001</v>
      </c>
      <c r="R52" s="151">
        <v>3.9325999999999999</v>
      </c>
      <c r="S52" s="151">
        <v>1.4836400000000001</v>
      </c>
      <c r="T52" s="151">
        <v>10.2577</v>
      </c>
      <c r="U52" s="151">
        <v>7.4428000000000001</v>
      </c>
      <c r="V52" s="151">
        <v>24.507999999999999</v>
      </c>
      <c r="W52" s="151">
        <v>401.03</v>
      </c>
      <c r="X52" s="151">
        <v>1.008</v>
      </c>
      <c r="Y52" s="151">
        <v>0.98465000000000003</v>
      </c>
      <c r="Z52" s="151">
        <v>0.85014999999999996</v>
      </c>
      <c r="AA52" s="151">
        <v>139.63</v>
      </c>
      <c r="AB52" s="151">
        <v>6.8212000000000002</v>
      </c>
      <c r="AC52" s="151">
        <v>10.574199999999999</v>
      </c>
      <c r="AD52" s="151">
        <v>1327.91</v>
      </c>
      <c r="AE52" s="151">
        <v>1.6348</v>
      </c>
      <c r="AF52" s="151">
        <v>80.222800000000007</v>
      </c>
      <c r="AG52" s="151">
        <v>15038.98</v>
      </c>
    </row>
    <row r="53" spans="1:33">
      <c r="A53" s="160">
        <v>44760</v>
      </c>
      <c r="B53" s="151">
        <v>19.1904</v>
      </c>
      <c r="C53" s="151">
        <v>17.3689</v>
      </c>
      <c r="D53" s="151">
        <v>4.7979000000000003</v>
      </c>
      <c r="E53" s="151">
        <v>59.274299999999997</v>
      </c>
      <c r="F53" s="151">
        <v>17.723600000000001</v>
      </c>
      <c r="G53" s="151">
        <v>130.89850000000001</v>
      </c>
      <c r="H53" s="151">
        <v>5.5152000000000001</v>
      </c>
      <c r="I53" s="151">
        <v>20.759899999999998</v>
      </c>
      <c r="J53" s="151">
        <v>493.79</v>
      </c>
      <c r="K53" s="151">
        <v>430.08890000000002</v>
      </c>
      <c r="L53" s="151">
        <v>15178.99</v>
      </c>
      <c r="M53" s="151">
        <v>29.969200000000001</v>
      </c>
      <c r="N53" s="151">
        <v>16.686900000000001</v>
      </c>
      <c r="O53" s="151">
        <v>4378.3</v>
      </c>
      <c r="P53" s="151">
        <v>957.27</v>
      </c>
      <c r="Q53" s="151">
        <v>1.31538</v>
      </c>
      <c r="R53" s="151">
        <v>3.95</v>
      </c>
      <c r="S53" s="151">
        <v>1.4890000000000001</v>
      </c>
      <c r="T53" s="151">
        <v>10.2461</v>
      </c>
      <c r="U53" s="151">
        <v>7.4440999999999997</v>
      </c>
      <c r="V53" s="151">
        <v>24.539000000000001</v>
      </c>
      <c r="W53" s="151">
        <v>401.49</v>
      </c>
      <c r="X53" s="151">
        <v>1.0143</v>
      </c>
      <c r="Y53" s="151">
        <v>0.99161999999999995</v>
      </c>
      <c r="Z53" s="151">
        <v>0.84870000000000001</v>
      </c>
      <c r="AA53" s="151">
        <v>140.12</v>
      </c>
      <c r="AB53" s="151">
        <v>6.8552999999999997</v>
      </c>
      <c r="AC53" s="151">
        <v>10.551500000000001</v>
      </c>
      <c r="AD53" s="151">
        <v>1329.24</v>
      </c>
      <c r="AE53" s="151">
        <v>1.6483000000000001</v>
      </c>
      <c r="AF53" s="151">
        <v>81.222300000000004</v>
      </c>
      <c r="AG53" s="151">
        <v>15178.99</v>
      </c>
    </row>
    <row r="54" spans="1:33">
      <c r="A54" s="160">
        <v>44761</v>
      </c>
      <c r="B54" s="151">
        <v>19.3431</v>
      </c>
      <c r="C54" s="151">
        <v>17.495200000000001</v>
      </c>
      <c r="D54" s="151">
        <v>4.7512999999999996</v>
      </c>
      <c r="E54" s="151">
        <v>57.519500000000001</v>
      </c>
      <c r="F54" s="151">
        <v>17.971499999999999</v>
      </c>
      <c r="G54" s="151">
        <v>132.20500000000001</v>
      </c>
      <c r="H54" s="151">
        <v>5.5355999999999996</v>
      </c>
      <c r="I54" s="151">
        <v>20.991499999999998</v>
      </c>
      <c r="J54" s="151">
        <v>490.97</v>
      </c>
      <c r="K54" s="151">
        <v>432.46109999999999</v>
      </c>
      <c r="L54" s="151">
        <v>15342.72</v>
      </c>
      <c r="M54" s="151">
        <v>30.123699999999999</v>
      </c>
      <c r="N54" s="151">
        <v>16.820900000000002</v>
      </c>
      <c r="O54" s="151">
        <v>4418.1499999999996</v>
      </c>
      <c r="P54" s="151">
        <v>946.06</v>
      </c>
      <c r="Q54" s="151">
        <v>1.3163</v>
      </c>
      <c r="R54" s="151">
        <v>3.9632000000000001</v>
      </c>
      <c r="S54" s="151">
        <v>1.48298</v>
      </c>
      <c r="T54" s="151">
        <v>10.141500000000001</v>
      </c>
      <c r="U54" s="151">
        <v>7.4443000000000001</v>
      </c>
      <c r="V54" s="151">
        <v>24.5</v>
      </c>
      <c r="W54" s="151">
        <v>398.15</v>
      </c>
      <c r="X54" s="151">
        <v>1.0226999999999999</v>
      </c>
      <c r="Y54" s="151">
        <v>0.99072000000000005</v>
      </c>
      <c r="Z54" s="151">
        <v>0.85255999999999998</v>
      </c>
      <c r="AA54" s="151">
        <v>141.36000000000001</v>
      </c>
      <c r="AB54" s="151">
        <v>6.9040999999999997</v>
      </c>
      <c r="AC54" s="151">
        <v>10.461499999999999</v>
      </c>
      <c r="AD54" s="151">
        <v>1331.89</v>
      </c>
      <c r="AE54" s="151">
        <v>1.6424000000000001</v>
      </c>
      <c r="AF54" s="151">
        <v>81.874200000000002</v>
      </c>
      <c r="AG54" s="151">
        <v>15342.72</v>
      </c>
    </row>
    <row r="55" spans="1:33">
      <c r="A55" s="160">
        <v>44762</v>
      </c>
      <c r="B55" s="151">
        <v>19.282699999999998</v>
      </c>
      <c r="C55" s="151">
        <v>17.457799999999999</v>
      </c>
      <c r="D55" s="151">
        <v>4.7727000000000004</v>
      </c>
      <c r="E55" s="151">
        <v>55.887099999999997</v>
      </c>
      <c r="F55" s="151">
        <v>17.924700000000001</v>
      </c>
      <c r="G55" s="151">
        <v>131.4127</v>
      </c>
      <c r="H55" s="151">
        <v>5.5702999999999996</v>
      </c>
      <c r="I55" s="151">
        <v>20.9254</v>
      </c>
      <c r="J55" s="151">
        <v>490.92</v>
      </c>
      <c r="K55" s="151">
        <v>429.12020000000001</v>
      </c>
      <c r="L55" s="151">
        <v>15332.55</v>
      </c>
      <c r="M55" s="151">
        <v>30.061900000000001</v>
      </c>
      <c r="N55" s="151">
        <v>16.775700000000001</v>
      </c>
      <c r="O55" s="151">
        <v>4410.0600000000004</v>
      </c>
      <c r="P55" s="151">
        <v>938.71</v>
      </c>
      <c r="Q55" s="151">
        <v>1.31158</v>
      </c>
      <c r="R55" s="151">
        <v>3.9538000000000002</v>
      </c>
      <c r="S55" s="151">
        <v>1.47773</v>
      </c>
      <c r="T55" s="151">
        <v>10.1631</v>
      </c>
      <c r="U55" s="151">
        <v>7.4450000000000003</v>
      </c>
      <c r="V55" s="151">
        <v>24.539000000000001</v>
      </c>
      <c r="W55" s="151">
        <v>398.61</v>
      </c>
      <c r="X55" s="151">
        <v>1.018</v>
      </c>
      <c r="Y55" s="151">
        <v>0.98868999999999996</v>
      </c>
      <c r="Z55" s="151">
        <v>0.85</v>
      </c>
      <c r="AA55" s="151">
        <v>140.63999999999999</v>
      </c>
      <c r="AB55" s="151">
        <v>6.8914999999999997</v>
      </c>
      <c r="AC55" s="151">
        <v>10.4337</v>
      </c>
      <c r="AD55" s="151">
        <v>1343.59</v>
      </c>
      <c r="AE55" s="151">
        <v>1.6288</v>
      </c>
      <c r="AF55" s="151">
        <v>82.000200000000007</v>
      </c>
      <c r="AG55" s="151">
        <v>15332.55</v>
      </c>
    </row>
    <row r="56" spans="1:33">
      <c r="A56" s="160">
        <v>44763</v>
      </c>
      <c r="B56" s="151">
        <v>19.361499999999999</v>
      </c>
      <c r="C56" s="151">
        <v>17.4573</v>
      </c>
      <c r="D56" s="151">
        <v>4.7640000000000002</v>
      </c>
      <c r="E56" s="151">
        <v>58.2898</v>
      </c>
      <c r="F56" s="151">
        <v>18.143799999999999</v>
      </c>
      <c r="G56" s="151">
        <v>131.9871</v>
      </c>
      <c r="H56" s="151">
        <v>5.6254999999999997</v>
      </c>
      <c r="I56" s="151">
        <v>21.104299999999999</v>
      </c>
      <c r="J56" s="151">
        <v>494.23</v>
      </c>
      <c r="K56" s="151">
        <v>432.00060000000002</v>
      </c>
      <c r="L56" s="151">
        <v>15322.62</v>
      </c>
      <c r="M56" s="151">
        <v>37.579000000000001</v>
      </c>
      <c r="N56" s="151">
        <v>16.848400000000002</v>
      </c>
      <c r="O56" s="151">
        <v>4503.79</v>
      </c>
      <c r="P56" s="151">
        <v>944.92</v>
      </c>
      <c r="Q56" s="151">
        <v>1.3164</v>
      </c>
      <c r="R56" s="151">
        <v>3.9910000000000001</v>
      </c>
      <c r="S56" s="151">
        <v>1.4757400000000001</v>
      </c>
      <c r="T56" s="151">
        <v>10.166600000000001</v>
      </c>
      <c r="U56" s="151">
        <v>7.4451000000000001</v>
      </c>
      <c r="V56" s="151">
        <v>24.521000000000001</v>
      </c>
      <c r="W56" s="151">
        <v>397.7</v>
      </c>
      <c r="X56" s="151">
        <v>1.0229999999999999</v>
      </c>
      <c r="Y56" s="151">
        <v>0.98882000000000003</v>
      </c>
      <c r="Z56" s="151">
        <v>0.85267999999999999</v>
      </c>
      <c r="AA56" s="151">
        <v>140.52000000000001</v>
      </c>
      <c r="AB56" s="151">
        <v>6.899</v>
      </c>
      <c r="AC56" s="151">
        <v>10.4293</v>
      </c>
      <c r="AD56" s="151">
        <v>1338.71</v>
      </c>
      <c r="AE56" s="151">
        <v>1.6361000000000001</v>
      </c>
      <c r="AF56" s="151">
        <v>81.424999999999997</v>
      </c>
      <c r="AG56" s="151">
        <v>15322.62</v>
      </c>
    </row>
    <row r="57" spans="1:33">
      <c r="A57" s="160">
        <v>44764</v>
      </c>
      <c r="B57" s="151">
        <v>19.339600000000001</v>
      </c>
      <c r="C57" s="151">
        <v>17.224</v>
      </c>
      <c r="D57" s="151">
        <v>4.7404000000000002</v>
      </c>
      <c r="E57" s="151">
        <v>59.4009</v>
      </c>
      <c r="F57" s="151">
        <v>18.127800000000001</v>
      </c>
      <c r="G57" s="151">
        <v>132.65700000000001</v>
      </c>
      <c r="H57" s="151">
        <v>5.6161000000000003</v>
      </c>
      <c r="I57" s="151">
        <v>20.978000000000002</v>
      </c>
      <c r="J57" s="151">
        <v>493.01</v>
      </c>
      <c r="K57" s="151">
        <v>431.99270000000001</v>
      </c>
      <c r="L57" s="151">
        <v>15247.38</v>
      </c>
      <c r="M57" s="151">
        <v>37.534500000000001</v>
      </c>
      <c r="N57" s="151">
        <v>16.897400000000001</v>
      </c>
      <c r="O57" s="151">
        <v>4561.9399999999996</v>
      </c>
      <c r="P57" s="151">
        <v>971.4</v>
      </c>
      <c r="Q57" s="151">
        <v>1.31907</v>
      </c>
      <c r="R57" s="151">
        <v>3.9946000000000002</v>
      </c>
      <c r="S57" s="151">
        <v>1.47427</v>
      </c>
      <c r="T57" s="151">
        <v>10.1387</v>
      </c>
      <c r="U57" s="151">
        <v>7.4446000000000003</v>
      </c>
      <c r="V57" s="151">
        <v>24.577999999999999</v>
      </c>
      <c r="W57" s="151">
        <v>397.21</v>
      </c>
      <c r="X57" s="151">
        <v>1.0213000000000001</v>
      </c>
      <c r="Y57" s="151">
        <v>0.98324</v>
      </c>
      <c r="Z57" s="151">
        <v>0.85092999999999996</v>
      </c>
      <c r="AA57" s="151">
        <v>139</v>
      </c>
      <c r="AB57" s="151">
        <v>6.9001000000000001</v>
      </c>
      <c r="AC57" s="151">
        <v>10.4351</v>
      </c>
      <c r="AD57" s="151">
        <v>1338.07</v>
      </c>
      <c r="AE57" s="151">
        <v>1.6308</v>
      </c>
      <c r="AF57" s="151">
        <v>81.151899999999998</v>
      </c>
      <c r="AG57" s="151">
        <v>15247.38</v>
      </c>
    </row>
    <row r="58" spans="1:33">
      <c r="A58" s="160">
        <v>44767</v>
      </c>
      <c r="B58" s="151">
        <v>19.370699999999999</v>
      </c>
      <c r="C58" s="151">
        <v>17.171500000000002</v>
      </c>
      <c r="D58" s="151">
        <v>4.7230999999999996</v>
      </c>
      <c r="E58" s="151">
        <v>59.5244</v>
      </c>
      <c r="F58" s="151">
        <v>18.196899999999999</v>
      </c>
      <c r="G58" s="151">
        <v>133.25710000000001</v>
      </c>
      <c r="H58" s="151">
        <v>5.4766000000000004</v>
      </c>
      <c r="I58" s="151">
        <v>20.917100000000001</v>
      </c>
      <c r="J58" s="151">
        <v>488.86</v>
      </c>
      <c r="K58" s="151">
        <v>432.72199999999998</v>
      </c>
      <c r="L58" s="151">
        <v>15332.24</v>
      </c>
      <c r="M58" s="151">
        <v>37.410600000000002</v>
      </c>
      <c r="N58" s="151">
        <v>16.7943</v>
      </c>
      <c r="O58" s="151">
        <v>4558.68</v>
      </c>
      <c r="P58" s="151">
        <v>955.43</v>
      </c>
      <c r="Q58" s="151">
        <v>1.3129999999999999</v>
      </c>
      <c r="R58" s="151">
        <v>3.9996999999999998</v>
      </c>
      <c r="S58" s="151">
        <v>1.4698800000000001</v>
      </c>
      <c r="T58" s="151">
        <v>10.0525</v>
      </c>
      <c r="U58" s="151">
        <v>7.4446000000000003</v>
      </c>
      <c r="V58" s="151">
        <v>24.603000000000002</v>
      </c>
      <c r="W58" s="151">
        <v>399.64</v>
      </c>
      <c r="X58" s="151">
        <v>1.022</v>
      </c>
      <c r="Y58" s="151">
        <v>0.98568</v>
      </c>
      <c r="Z58" s="151">
        <v>0.84843999999999997</v>
      </c>
      <c r="AA58" s="151">
        <v>139.69</v>
      </c>
      <c r="AB58" s="151">
        <v>6.8921000000000001</v>
      </c>
      <c r="AC58" s="151">
        <v>10.420400000000001</v>
      </c>
      <c r="AD58" s="151">
        <v>1338.58</v>
      </c>
      <c r="AE58" s="151">
        <v>1.6313</v>
      </c>
      <c r="AF58" s="151">
        <v>81.661000000000001</v>
      </c>
      <c r="AG58" s="151">
        <v>15332.24</v>
      </c>
    </row>
    <row r="59" spans="1:33">
      <c r="A59" s="160">
        <v>44768</v>
      </c>
      <c r="B59" s="151">
        <v>19.177</v>
      </c>
      <c r="C59" s="151">
        <v>17.138500000000001</v>
      </c>
      <c r="D59" s="151">
        <v>4.7615999999999996</v>
      </c>
      <c r="E59" s="151">
        <v>60.95</v>
      </c>
      <c r="F59" s="151">
        <v>18.093399999999999</v>
      </c>
      <c r="G59" s="151">
        <v>132.2099</v>
      </c>
      <c r="H59" s="151">
        <v>5.4130000000000003</v>
      </c>
      <c r="I59" s="151">
        <v>20.6983</v>
      </c>
      <c r="J59" s="151">
        <v>485.3</v>
      </c>
      <c r="K59" s="151">
        <v>429.61219999999997</v>
      </c>
      <c r="L59" s="151">
        <v>15308.89</v>
      </c>
      <c r="M59" s="151">
        <v>37.269399999999997</v>
      </c>
      <c r="N59" s="151">
        <v>16.467700000000001</v>
      </c>
      <c r="O59" s="151">
        <v>4501.1000000000004</v>
      </c>
      <c r="P59" s="151">
        <v>930.45</v>
      </c>
      <c r="Q59" s="151">
        <v>1.3036000000000001</v>
      </c>
      <c r="R59" s="151">
        <v>3.9681000000000002</v>
      </c>
      <c r="S59" s="151">
        <v>1.4578</v>
      </c>
      <c r="T59" s="151">
        <v>10.0213</v>
      </c>
      <c r="U59" s="151">
        <v>7.4432</v>
      </c>
      <c r="V59" s="151">
        <v>24.597000000000001</v>
      </c>
      <c r="W59" s="151">
        <v>401.18</v>
      </c>
      <c r="X59" s="151">
        <v>1.0117</v>
      </c>
      <c r="Y59" s="151">
        <v>0.97428000000000003</v>
      </c>
      <c r="Z59" s="151">
        <v>0.84119999999999995</v>
      </c>
      <c r="AA59" s="151">
        <v>138.51</v>
      </c>
      <c r="AB59" s="151">
        <v>6.8472</v>
      </c>
      <c r="AC59" s="151">
        <v>10.446300000000001</v>
      </c>
      <c r="AD59" s="151">
        <v>1337.88</v>
      </c>
      <c r="AE59" s="151">
        <v>1.6229</v>
      </c>
      <c r="AF59" s="151">
        <v>81.167100000000005</v>
      </c>
      <c r="AG59" s="151">
        <v>15308.89</v>
      </c>
    </row>
    <row r="60" spans="1:33">
      <c r="A60" s="160">
        <v>44769</v>
      </c>
      <c r="B60" s="151">
        <v>19.315100000000001</v>
      </c>
      <c r="C60" s="151">
        <v>17.0318</v>
      </c>
      <c r="D60" s="151">
        <v>4.7861000000000002</v>
      </c>
      <c r="E60" s="151">
        <v>62.301699999999997</v>
      </c>
      <c r="F60" s="151">
        <v>18.2774</v>
      </c>
      <c r="G60" s="151">
        <v>132.5821</v>
      </c>
      <c r="H60" s="151">
        <v>5.3472999999999997</v>
      </c>
      <c r="I60" s="151">
        <v>20.834700000000002</v>
      </c>
      <c r="J60" s="151">
        <v>487.15</v>
      </c>
      <c r="K60" s="151">
        <v>430.5829</v>
      </c>
      <c r="L60" s="151">
        <v>15227.42</v>
      </c>
      <c r="M60" s="151">
        <v>37.621200000000002</v>
      </c>
      <c r="N60" s="151">
        <v>16.649100000000001</v>
      </c>
      <c r="O60" s="151">
        <v>4489.92</v>
      </c>
      <c r="P60" s="151">
        <v>929.55</v>
      </c>
      <c r="Q60" s="151">
        <v>1.3087299999999999</v>
      </c>
      <c r="R60" s="151">
        <v>3.9796999999999998</v>
      </c>
      <c r="S60" s="151">
        <v>1.45923</v>
      </c>
      <c r="T60" s="151">
        <v>9.9360999999999997</v>
      </c>
      <c r="U60" s="151">
        <v>7.444</v>
      </c>
      <c r="V60" s="151">
        <v>24.53</v>
      </c>
      <c r="W60" s="151">
        <v>403.69</v>
      </c>
      <c r="X60" s="151">
        <v>1.02</v>
      </c>
      <c r="Y60" s="151">
        <v>0.97901000000000005</v>
      </c>
      <c r="Z60" s="151">
        <v>0.83899999999999997</v>
      </c>
      <c r="AA60" s="151">
        <v>139.31</v>
      </c>
      <c r="AB60" s="151">
        <v>6.8474000000000004</v>
      </c>
      <c r="AC60" s="151">
        <v>10.428599999999999</v>
      </c>
      <c r="AD60" s="151">
        <v>1332.89</v>
      </c>
      <c r="AE60" s="151">
        <v>1.6296999999999999</v>
      </c>
      <c r="AF60" s="151">
        <v>81.047899999999998</v>
      </c>
      <c r="AG60" s="151">
        <v>15227.42</v>
      </c>
    </row>
    <row r="61" spans="1:33">
      <c r="A61" s="160">
        <v>44770</v>
      </c>
      <c r="B61" s="151">
        <v>19.3019</v>
      </c>
      <c r="C61" s="151">
        <v>16.810300000000002</v>
      </c>
      <c r="D61" s="151">
        <v>4.7587000000000002</v>
      </c>
      <c r="E61" s="151">
        <v>63.04</v>
      </c>
      <c r="F61" s="151">
        <v>18.318999999999999</v>
      </c>
      <c r="G61" s="151">
        <v>133.227</v>
      </c>
      <c r="H61" s="151">
        <v>5.2861000000000002</v>
      </c>
      <c r="I61" s="151">
        <v>20.6814</v>
      </c>
      <c r="J61" s="151">
        <v>489.34</v>
      </c>
      <c r="K61" s="151">
        <v>434.72629999999998</v>
      </c>
      <c r="L61" s="151">
        <v>15249.84</v>
      </c>
      <c r="M61" s="151">
        <v>37.544400000000003</v>
      </c>
      <c r="N61" s="151">
        <v>16.680700000000002</v>
      </c>
      <c r="O61" s="151">
        <v>4443.59</v>
      </c>
      <c r="P61" s="151">
        <v>923.46</v>
      </c>
      <c r="Q61" s="151">
        <v>1.30603</v>
      </c>
      <c r="R61" s="151">
        <v>3.9980000000000002</v>
      </c>
      <c r="S61" s="151">
        <v>1.45949</v>
      </c>
      <c r="T61" s="151">
        <v>9.9187999999999992</v>
      </c>
      <c r="U61" s="151">
        <v>7.4439000000000002</v>
      </c>
      <c r="V61" s="151">
        <v>24.596</v>
      </c>
      <c r="W61" s="151">
        <v>404.3</v>
      </c>
      <c r="X61" s="151">
        <v>1.0197000000000001</v>
      </c>
      <c r="Y61" s="151">
        <v>0.97338000000000002</v>
      </c>
      <c r="Z61" s="151">
        <v>0.83728000000000002</v>
      </c>
      <c r="AA61" s="151">
        <v>136.9</v>
      </c>
      <c r="AB61" s="151">
        <v>6.8581000000000003</v>
      </c>
      <c r="AC61" s="151">
        <v>10.409000000000001</v>
      </c>
      <c r="AD61" s="151">
        <v>1329.68</v>
      </c>
      <c r="AE61" s="151">
        <v>1.6214</v>
      </c>
      <c r="AF61" s="151">
        <v>80.978200000000001</v>
      </c>
      <c r="AG61" s="151">
        <v>15249.84</v>
      </c>
    </row>
    <row r="62" spans="1:33">
      <c r="A62" s="160">
        <v>44771</v>
      </c>
      <c r="B62" s="151">
        <v>19.376200000000001</v>
      </c>
      <c r="C62" s="151">
        <v>16.9985</v>
      </c>
      <c r="D62" s="151">
        <v>4.7384000000000004</v>
      </c>
      <c r="E62" s="151">
        <v>63.662500000000001</v>
      </c>
      <c r="F62" s="151">
        <v>18.3184</v>
      </c>
      <c r="G62" s="151">
        <v>134.0035</v>
      </c>
      <c r="H62" s="151">
        <v>5.2900999999999998</v>
      </c>
      <c r="I62" s="151">
        <v>20.816700000000001</v>
      </c>
      <c r="J62" s="151">
        <v>487.91</v>
      </c>
      <c r="K62" s="151">
        <v>435.99110000000002</v>
      </c>
      <c r="L62" s="151">
        <v>15178.85</v>
      </c>
      <c r="M62" s="151">
        <v>37.410699999999999</v>
      </c>
      <c r="N62" s="151">
        <v>16.732199999999999</v>
      </c>
      <c r="O62" s="151">
        <v>4385.28</v>
      </c>
      <c r="P62" s="151">
        <v>919.02</v>
      </c>
      <c r="Q62" s="151">
        <v>1.30758</v>
      </c>
      <c r="R62" s="151">
        <v>4.0054999999999996</v>
      </c>
      <c r="S62" s="151">
        <v>1.4633100000000001</v>
      </c>
      <c r="T62" s="151">
        <v>9.8892000000000007</v>
      </c>
      <c r="U62" s="151">
        <v>7.4442000000000004</v>
      </c>
      <c r="V62" s="151">
        <v>24.614000000000001</v>
      </c>
      <c r="W62" s="151">
        <v>404.69</v>
      </c>
      <c r="X62" s="151">
        <v>1.022</v>
      </c>
      <c r="Y62" s="151">
        <v>0.97313000000000005</v>
      </c>
      <c r="Z62" s="151">
        <v>0.83933999999999997</v>
      </c>
      <c r="AA62" s="151">
        <v>136.16</v>
      </c>
      <c r="AB62" s="151">
        <v>6.8815999999999997</v>
      </c>
      <c r="AC62" s="151">
        <v>10.379300000000001</v>
      </c>
      <c r="AD62" s="151">
        <v>1328.19</v>
      </c>
      <c r="AE62" s="151">
        <v>1.6276999999999999</v>
      </c>
      <c r="AF62" s="151">
        <v>80.888099999999994</v>
      </c>
      <c r="AG62" s="151">
        <v>15178.85</v>
      </c>
    </row>
    <row r="63" spans="1:33">
      <c r="A63" s="160">
        <v>44774</v>
      </c>
      <c r="B63" s="151">
        <v>19.457699999999999</v>
      </c>
      <c r="C63" s="151">
        <v>16.950500000000002</v>
      </c>
      <c r="D63" s="151">
        <v>4.7190000000000003</v>
      </c>
      <c r="E63" s="151">
        <v>63.769799999999996</v>
      </c>
      <c r="F63" s="151">
        <v>18.378900000000002</v>
      </c>
      <c r="G63" s="151">
        <v>135.29929999999999</v>
      </c>
      <c r="H63" s="151">
        <v>5.3221999999999996</v>
      </c>
      <c r="I63" s="151">
        <v>20.8933</v>
      </c>
      <c r="J63" s="151">
        <v>492.99</v>
      </c>
      <c r="K63" s="151">
        <v>436.63319999999999</v>
      </c>
      <c r="L63" s="151">
        <v>15255.67</v>
      </c>
      <c r="M63" s="151">
        <v>37.542400000000001</v>
      </c>
      <c r="N63" s="151">
        <v>16.8047</v>
      </c>
      <c r="O63" s="151">
        <v>4373.53</v>
      </c>
      <c r="P63" s="151">
        <v>916.13</v>
      </c>
      <c r="Q63" s="151">
        <v>1.31802</v>
      </c>
      <c r="R63" s="151">
        <v>3.9922</v>
      </c>
      <c r="S63" s="151">
        <v>1.4614499999999999</v>
      </c>
      <c r="T63" s="151">
        <v>9.8853000000000009</v>
      </c>
      <c r="U63" s="151">
        <v>7.4444999999999997</v>
      </c>
      <c r="V63" s="151">
        <v>24.628</v>
      </c>
      <c r="W63" s="151">
        <v>401.43</v>
      </c>
      <c r="X63" s="151">
        <v>1.0262</v>
      </c>
      <c r="Y63" s="151">
        <v>0.97441</v>
      </c>
      <c r="Z63" s="151">
        <v>0.83753</v>
      </c>
      <c r="AA63" s="151">
        <v>135.06</v>
      </c>
      <c r="AB63" s="151">
        <v>6.9535999999999998</v>
      </c>
      <c r="AC63" s="151">
        <v>10.376099999999999</v>
      </c>
      <c r="AD63" s="151">
        <v>1335.42</v>
      </c>
      <c r="AE63" s="151">
        <v>1.6208</v>
      </c>
      <c r="AF63" s="151">
        <v>81.115899999999996</v>
      </c>
      <c r="AG63" s="151">
        <v>15255.67</v>
      </c>
    </row>
    <row r="64" spans="1:33">
      <c r="A64" s="160">
        <v>44775</v>
      </c>
      <c r="B64" s="151">
        <v>19.3475</v>
      </c>
      <c r="C64" s="151">
        <v>17.1036</v>
      </c>
      <c r="D64" s="151">
        <v>4.7225999999999999</v>
      </c>
      <c r="E64" s="151">
        <v>61.7318</v>
      </c>
      <c r="F64" s="151">
        <v>18.257100000000001</v>
      </c>
      <c r="G64" s="151">
        <v>134.62129999999999</v>
      </c>
      <c r="H64" s="151">
        <v>5.3673999999999999</v>
      </c>
      <c r="I64" s="151">
        <v>21.164400000000001</v>
      </c>
      <c r="J64" s="151">
        <v>482.32</v>
      </c>
      <c r="K64" s="151">
        <v>434.2919</v>
      </c>
      <c r="L64" s="151">
        <v>15240.94</v>
      </c>
      <c r="M64" s="151">
        <v>37.194699999999997</v>
      </c>
      <c r="N64" s="151">
        <v>16.298999999999999</v>
      </c>
      <c r="O64" s="151">
        <v>4403.38</v>
      </c>
      <c r="P64" s="151">
        <v>923.39</v>
      </c>
      <c r="Q64" s="151">
        <v>1.3094699999999999</v>
      </c>
      <c r="R64" s="151">
        <v>3.9948000000000001</v>
      </c>
      <c r="S64" s="151">
        <v>1.46922</v>
      </c>
      <c r="T64" s="151">
        <v>9.9367999999999999</v>
      </c>
      <c r="U64" s="151">
        <v>7.4436999999999998</v>
      </c>
      <c r="V64" s="151">
        <v>24.652999999999999</v>
      </c>
      <c r="W64" s="151">
        <v>398.67</v>
      </c>
      <c r="X64" s="151">
        <v>1.0165999999999999</v>
      </c>
      <c r="Y64" s="151">
        <v>0.97333999999999998</v>
      </c>
      <c r="Z64" s="151">
        <v>0.83562999999999998</v>
      </c>
      <c r="AA64" s="151">
        <v>135.38999999999999</v>
      </c>
      <c r="AB64" s="151">
        <v>6.8879999999999999</v>
      </c>
      <c r="AC64" s="151">
        <v>10.4162</v>
      </c>
      <c r="AD64" s="151">
        <v>1342.19</v>
      </c>
      <c r="AE64" s="151">
        <v>1.6218999999999999</v>
      </c>
      <c r="AF64" s="151">
        <v>80.590999999999994</v>
      </c>
      <c r="AG64" s="151">
        <v>15240.94</v>
      </c>
    </row>
    <row r="65" spans="1:33">
      <c r="A65" s="160">
        <v>44776</v>
      </c>
      <c r="B65" s="151">
        <v>19.411200000000001</v>
      </c>
      <c r="C65" s="151">
        <v>17.038399999999999</v>
      </c>
      <c r="D65" s="151">
        <v>4.6981000000000002</v>
      </c>
      <c r="E65" s="151">
        <v>62.4557</v>
      </c>
      <c r="F65" s="151">
        <v>18.248100000000001</v>
      </c>
      <c r="G65" s="151">
        <v>134.49080000000001</v>
      </c>
      <c r="H65" s="151">
        <v>5.3718000000000004</v>
      </c>
      <c r="I65" s="151">
        <v>20.8035</v>
      </c>
      <c r="J65" s="151">
        <v>483.01</v>
      </c>
      <c r="K65" s="151">
        <v>434.91109999999998</v>
      </c>
      <c r="L65" s="151">
        <v>15181.07</v>
      </c>
      <c r="M65" s="151">
        <v>37.205599999999997</v>
      </c>
      <c r="N65" s="151">
        <v>16.2972</v>
      </c>
      <c r="O65" s="151">
        <v>4378.05</v>
      </c>
      <c r="P65" s="151">
        <v>925.47</v>
      </c>
      <c r="Q65" s="151">
        <v>1.3056000000000001</v>
      </c>
      <c r="R65" s="151">
        <v>3.9729999999999999</v>
      </c>
      <c r="S65" s="151">
        <v>1.4636199999999999</v>
      </c>
      <c r="T65" s="151">
        <v>9.8763000000000005</v>
      </c>
      <c r="U65" s="151">
        <v>7.4432</v>
      </c>
      <c r="V65" s="151">
        <v>24.651</v>
      </c>
      <c r="W65" s="151">
        <v>394.41</v>
      </c>
      <c r="X65" s="151">
        <v>1.0165999999999999</v>
      </c>
      <c r="Y65" s="151">
        <v>0.97648999999999997</v>
      </c>
      <c r="Z65" s="151">
        <v>0.83682000000000001</v>
      </c>
      <c r="AA65" s="151">
        <v>136.08000000000001</v>
      </c>
      <c r="AB65" s="151">
        <v>6.8502000000000001</v>
      </c>
      <c r="AC65" s="151">
        <v>10.3825</v>
      </c>
      <c r="AD65" s="151">
        <v>1333.71</v>
      </c>
      <c r="AE65" s="151">
        <v>1.6218999999999999</v>
      </c>
      <c r="AF65" s="151">
        <v>80.618899999999996</v>
      </c>
      <c r="AG65" s="151">
        <v>15181.07</v>
      </c>
    </row>
    <row r="66" spans="1:33">
      <c r="A66" s="160">
        <v>44777</v>
      </c>
      <c r="B66" s="151">
        <v>19.5947</v>
      </c>
      <c r="C66" s="151">
        <v>17.019100000000002</v>
      </c>
      <c r="D66" s="151">
        <v>4.7106000000000003</v>
      </c>
      <c r="E66" s="151">
        <v>63.403799999999997</v>
      </c>
      <c r="F66" s="151">
        <v>18.385899999999999</v>
      </c>
      <c r="G66" s="151">
        <v>135.81039999999999</v>
      </c>
      <c r="H66" s="151">
        <v>5.3451000000000004</v>
      </c>
      <c r="I66" s="151">
        <v>20.845099999999999</v>
      </c>
      <c r="J66" s="151">
        <v>489.6</v>
      </c>
      <c r="K66" s="151">
        <v>436.48489999999998</v>
      </c>
      <c r="L66" s="151">
        <v>15221.95</v>
      </c>
      <c r="M66" s="151">
        <v>37.484400000000001</v>
      </c>
      <c r="N66" s="151">
        <v>16.468299999999999</v>
      </c>
      <c r="O66" s="151">
        <v>4388.5200000000004</v>
      </c>
      <c r="P66" s="151">
        <v>922.66</v>
      </c>
      <c r="Q66" s="151">
        <v>1.3181400000000001</v>
      </c>
      <c r="R66" s="151">
        <v>3.9843000000000002</v>
      </c>
      <c r="S66" s="151">
        <v>1.4698</v>
      </c>
      <c r="T66" s="151">
        <v>9.9772999999999996</v>
      </c>
      <c r="U66" s="151">
        <v>7.4408000000000003</v>
      </c>
      <c r="V66" s="151">
        <v>24.582999999999998</v>
      </c>
      <c r="W66" s="151">
        <v>394.99</v>
      </c>
      <c r="X66" s="151">
        <v>1.0246</v>
      </c>
      <c r="Y66" s="151">
        <v>0.97860999999999998</v>
      </c>
      <c r="Z66" s="151">
        <v>0.84255000000000002</v>
      </c>
      <c r="AA66" s="151">
        <v>136.16</v>
      </c>
      <c r="AB66" s="151">
        <v>6.9024000000000001</v>
      </c>
      <c r="AC66" s="151">
        <v>10.3645</v>
      </c>
      <c r="AD66" s="151">
        <v>1332.74</v>
      </c>
      <c r="AE66" s="151">
        <v>1.6256999999999999</v>
      </c>
      <c r="AF66" s="151">
        <v>80.9679</v>
      </c>
      <c r="AG66" s="151">
        <v>15221.95</v>
      </c>
    </row>
    <row r="67" spans="1:33">
      <c r="A67" s="160">
        <v>44778</v>
      </c>
      <c r="B67" s="151">
        <v>19.465</v>
      </c>
      <c r="C67" s="151">
        <v>17.0823</v>
      </c>
      <c r="D67" s="151">
        <v>4.7091000000000003</v>
      </c>
      <c r="E67" s="151">
        <v>62.103099999999998</v>
      </c>
      <c r="F67" s="151">
        <v>18.310600000000001</v>
      </c>
      <c r="G67" s="151">
        <v>135.32740000000001</v>
      </c>
      <c r="H67" s="151">
        <v>5.2606000000000002</v>
      </c>
      <c r="I67" s="151">
        <v>20.785599999999999</v>
      </c>
      <c r="J67" s="151">
        <v>485.53</v>
      </c>
      <c r="K67" s="151">
        <v>431.77879999999999</v>
      </c>
      <c r="L67" s="151">
        <v>15228.38</v>
      </c>
      <c r="M67" s="151">
        <v>37.588099999999997</v>
      </c>
      <c r="N67" s="151">
        <v>16.387799999999999</v>
      </c>
      <c r="O67" s="151">
        <v>4423.32</v>
      </c>
      <c r="P67" s="151">
        <v>936.22</v>
      </c>
      <c r="Q67" s="151">
        <v>1.3167800000000001</v>
      </c>
      <c r="R67" s="151">
        <v>3.9780000000000002</v>
      </c>
      <c r="S67" s="151">
        <v>1.4733799999999999</v>
      </c>
      <c r="T67" s="151">
        <v>9.9748999999999999</v>
      </c>
      <c r="U67" s="151">
        <v>7.4420999999999999</v>
      </c>
      <c r="V67" s="151">
        <v>24.530999999999999</v>
      </c>
      <c r="W67" s="151">
        <v>393.63</v>
      </c>
      <c r="X67" s="151">
        <v>1.0183</v>
      </c>
      <c r="Y67" s="151">
        <v>0.97953000000000001</v>
      </c>
      <c r="Z67" s="151">
        <v>0.84345999999999999</v>
      </c>
      <c r="AA67" s="151">
        <v>137.51</v>
      </c>
      <c r="AB67" s="151">
        <v>6.8658000000000001</v>
      </c>
      <c r="AC67" s="151">
        <v>10.408300000000001</v>
      </c>
      <c r="AD67" s="151">
        <v>1328.22</v>
      </c>
      <c r="AE67" s="151">
        <v>1.6332</v>
      </c>
      <c r="AF67" s="151">
        <v>81.062899999999999</v>
      </c>
      <c r="AG67" s="151">
        <v>15228.38</v>
      </c>
    </row>
    <row r="68" spans="1:33">
      <c r="A68" s="160">
        <v>44781</v>
      </c>
      <c r="B68" s="151">
        <v>19.539000000000001</v>
      </c>
      <c r="C68" s="151">
        <v>17.041599999999999</v>
      </c>
      <c r="D68" s="151">
        <v>4.6989999999999998</v>
      </c>
      <c r="E68" s="151">
        <v>63.077800000000003</v>
      </c>
      <c r="F68" s="151">
        <v>18.296299999999999</v>
      </c>
      <c r="G68" s="151">
        <v>136.2698</v>
      </c>
      <c r="H68" s="151">
        <v>5.2112999999999996</v>
      </c>
      <c r="I68" s="151">
        <v>20.649000000000001</v>
      </c>
      <c r="J68" s="151">
        <v>486.52</v>
      </c>
      <c r="K68" s="151">
        <v>433.79039999999998</v>
      </c>
      <c r="L68" s="151">
        <v>15165.31</v>
      </c>
      <c r="M68" s="151">
        <v>37.300800000000002</v>
      </c>
      <c r="N68" s="151">
        <v>16.391400000000001</v>
      </c>
      <c r="O68" s="151">
        <v>4400.8599999999997</v>
      </c>
      <c r="P68" s="151">
        <v>922.66</v>
      </c>
      <c r="Q68" s="151">
        <v>1.3106</v>
      </c>
      <c r="R68" s="151">
        <v>3.9975999999999998</v>
      </c>
      <c r="S68" s="151">
        <v>1.4591799999999999</v>
      </c>
      <c r="T68" s="151">
        <v>9.9494000000000007</v>
      </c>
      <c r="U68" s="151">
        <v>7.4417</v>
      </c>
      <c r="V68" s="151">
        <v>24.513999999999999</v>
      </c>
      <c r="W68" s="151">
        <v>394.1</v>
      </c>
      <c r="X68" s="151">
        <v>1.0197000000000001</v>
      </c>
      <c r="Y68" s="151">
        <v>0.97394000000000003</v>
      </c>
      <c r="Z68" s="151">
        <v>0.84401000000000004</v>
      </c>
      <c r="AA68" s="151">
        <v>137.63999999999999</v>
      </c>
      <c r="AB68" s="151">
        <v>6.8987999999999996</v>
      </c>
      <c r="AC68" s="151">
        <v>10.3537</v>
      </c>
      <c r="AD68" s="151">
        <v>1330.53</v>
      </c>
      <c r="AE68" s="151">
        <v>1.6215999999999999</v>
      </c>
      <c r="AF68" s="151">
        <v>81.152100000000004</v>
      </c>
      <c r="AG68" s="151">
        <v>15165.31</v>
      </c>
    </row>
    <row r="69" spans="1:33">
      <c r="A69" s="160">
        <v>44782</v>
      </c>
      <c r="B69" s="151">
        <v>19.558900000000001</v>
      </c>
      <c r="C69" s="151">
        <v>16.935199999999998</v>
      </c>
      <c r="D69" s="151">
        <v>4.7012999999999998</v>
      </c>
      <c r="E69" s="151">
        <v>62.05</v>
      </c>
      <c r="F69" s="151">
        <v>18.297499999999999</v>
      </c>
      <c r="G69" s="151">
        <v>136.69919999999999</v>
      </c>
      <c r="H69" s="151">
        <v>5.2346000000000004</v>
      </c>
      <c r="I69" s="151">
        <v>20.665500000000002</v>
      </c>
      <c r="J69" s="151">
        <v>489.69</v>
      </c>
      <c r="K69" s="151">
        <v>434.83920000000001</v>
      </c>
      <c r="L69" s="151">
        <v>15209.63</v>
      </c>
      <c r="M69" s="151">
        <v>37.504600000000003</v>
      </c>
      <c r="N69" s="151">
        <v>16.389900000000001</v>
      </c>
      <c r="O69" s="151">
        <v>4436.72</v>
      </c>
      <c r="P69" s="151">
        <v>922.35</v>
      </c>
      <c r="Q69" s="151">
        <v>1.3162400000000001</v>
      </c>
      <c r="R69" s="151">
        <v>4.0105000000000004</v>
      </c>
      <c r="S69" s="151">
        <v>1.4661500000000001</v>
      </c>
      <c r="T69" s="151">
        <v>9.9357000000000006</v>
      </c>
      <c r="U69" s="151">
        <v>7.4409999999999998</v>
      </c>
      <c r="V69" s="151">
        <v>24.498000000000001</v>
      </c>
      <c r="W69" s="151">
        <v>396.85</v>
      </c>
      <c r="X69" s="151">
        <v>1.0213000000000001</v>
      </c>
      <c r="Y69" s="151">
        <v>0.97389999999999999</v>
      </c>
      <c r="Z69" s="151">
        <v>0.84570999999999996</v>
      </c>
      <c r="AA69" s="151">
        <v>137.91999999999999</v>
      </c>
      <c r="AB69" s="151">
        <v>6.9038000000000004</v>
      </c>
      <c r="AC69" s="151">
        <v>10.387600000000001</v>
      </c>
      <c r="AD69" s="151">
        <v>1331.21</v>
      </c>
      <c r="AE69" s="151">
        <v>1.6246</v>
      </c>
      <c r="AF69" s="151">
        <v>81.152100000000004</v>
      </c>
      <c r="AG69" s="151">
        <v>15209.63</v>
      </c>
    </row>
    <row r="70" spans="1:33">
      <c r="A70" s="160">
        <v>44783</v>
      </c>
      <c r="B70" s="151">
        <v>19.7089</v>
      </c>
      <c r="C70" s="151">
        <v>16.679600000000001</v>
      </c>
      <c r="D70" s="151">
        <v>4.6767000000000003</v>
      </c>
      <c r="E70" s="151">
        <v>63.236400000000003</v>
      </c>
      <c r="F70" s="151">
        <v>18.3782</v>
      </c>
      <c r="G70" s="151">
        <v>138.2467</v>
      </c>
      <c r="H70" s="151">
        <v>5.2450000000000001</v>
      </c>
      <c r="I70" s="151">
        <v>20.631</v>
      </c>
      <c r="J70" s="151">
        <v>492.88</v>
      </c>
      <c r="K70" s="151">
        <v>442.1644</v>
      </c>
      <c r="L70" s="151">
        <v>15205.88</v>
      </c>
      <c r="M70" s="151">
        <v>37.677599999999998</v>
      </c>
      <c r="N70" s="151">
        <v>16.554500000000001</v>
      </c>
      <c r="O70" s="151">
        <v>4427.34</v>
      </c>
      <c r="P70" s="151">
        <v>915.01</v>
      </c>
      <c r="Q70" s="151">
        <v>1.31585</v>
      </c>
      <c r="R70" s="151">
        <v>4.0186999999999999</v>
      </c>
      <c r="S70" s="151">
        <v>1.45262</v>
      </c>
      <c r="T70" s="151">
        <v>9.8032000000000004</v>
      </c>
      <c r="U70" s="151">
        <v>7.4401999999999999</v>
      </c>
      <c r="V70" s="151">
        <v>24.33</v>
      </c>
      <c r="W70" s="151">
        <v>395.16</v>
      </c>
      <c r="X70" s="151">
        <v>1.0299</v>
      </c>
      <c r="Y70" s="151">
        <v>0.97109999999999996</v>
      </c>
      <c r="Z70" s="151">
        <v>0.84304000000000001</v>
      </c>
      <c r="AA70" s="151">
        <v>136.9</v>
      </c>
      <c r="AB70" s="151">
        <v>6.9595000000000002</v>
      </c>
      <c r="AC70" s="151">
        <v>10.3599</v>
      </c>
      <c r="AD70" s="151">
        <v>1338.51</v>
      </c>
      <c r="AE70" s="151">
        <v>1.6088</v>
      </c>
      <c r="AF70" s="151">
        <v>81.330200000000005</v>
      </c>
      <c r="AG70" s="151">
        <v>15205.88</v>
      </c>
    </row>
    <row r="71" spans="1:33">
      <c r="A71" s="160">
        <v>44784</v>
      </c>
      <c r="B71" s="151">
        <v>19.764800000000001</v>
      </c>
      <c r="C71" s="151">
        <v>16.740100000000002</v>
      </c>
      <c r="D71" s="151">
        <v>4.6871999999999998</v>
      </c>
      <c r="E71" s="151">
        <v>62.76</v>
      </c>
      <c r="F71" s="151">
        <v>18.537099999999999</v>
      </c>
      <c r="G71" s="151">
        <v>138.58580000000001</v>
      </c>
      <c r="H71" s="151">
        <v>5.3223000000000003</v>
      </c>
      <c r="I71" s="151">
        <v>20.583400000000001</v>
      </c>
      <c r="J71" s="151">
        <v>491.84</v>
      </c>
      <c r="K71" s="151">
        <v>440.37299999999999</v>
      </c>
      <c r="L71" s="151">
        <v>15272.33</v>
      </c>
      <c r="M71" s="151">
        <v>37.764099999999999</v>
      </c>
      <c r="N71" s="151">
        <v>16.579699999999999</v>
      </c>
      <c r="O71" s="151">
        <v>4365.54</v>
      </c>
      <c r="P71" s="151">
        <v>909.94</v>
      </c>
      <c r="Q71" s="151">
        <v>1.31735</v>
      </c>
      <c r="R71" s="151">
        <v>3.9998</v>
      </c>
      <c r="S71" s="151">
        <v>1.4523999999999999</v>
      </c>
      <c r="T71" s="151">
        <v>9.8324999999999996</v>
      </c>
      <c r="U71" s="151">
        <v>7.4396000000000004</v>
      </c>
      <c r="V71" s="151">
        <v>24.341000000000001</v>
      </c>
      <c r="W71" s="151">
        <v>395.11</v>
      </c>
      <c r="X71" s="151">
        <v>1.032</v>
      </c>
      <c r="Y71" s="151">
        <v>0.97175</v>
      </c>
      <c r="Z71" s="151">
        <v>0.84594000000000003</v>
      </c>
      <c r="AA71" s="151">
        <v>137.30000000000001</v>
      </c>
      <c r="AB71" s="151">
        <v>6.9653999999999998</v>
      </c>
      <c r="AC71" s="151">
        <v>10.380100000000001</v>
      </c>
      <c r="AD71" s="151">
        <v>1340.8</v>
      </c>
      <c r="AE71" s="151">
        <v>1.6040000000000001</v>
      </c>
      <c r="AF71" s="151">
        <v>82.301100000000005</v>
      </c>
      <c r="AG71" s="151">
        <v>15272.33</v>
      </c>
    </row>
    <row r="72" spans="1:33">
      <c r="A72" s="160">
        <v>44785</v>
      </c>
      <c r="B72" s="151">
        <v>19.650400000000001</v>
      </c>
      <c r="C72" s="151">
        <v>16.642800000000001</v>
      </c>
      <c r="D72" s="151">
        <v>4.6601999999999997</v>
      </c>
      <c r="E72" s="151">
        <v>62.928800000000003</v>
      </c>
      <c r="F72" s="151">
        <v>18.4132</v>
      </c>
      <c r="G72" s="151">
        <v>138.12729999999999</v>
      </c>
      <c r="H72" s="151">
        <v>5.2077</v>
      </c>
      <c r="I72" s="151">
        <v>20.3643</v>
      </c>
      <c r="J72" s="151">
        <v>489.66</v>
      </c>
      <c r="K72" s="151">
        <v>439.19569999999999</v>
      </c>
      <c r="L72" s="151">
        <v>15116.3</v>
      </c>
      <c r="M72" s="151">
        <v>37.531799999999997</v>
      </c>
      <c r="N72" s="151">
        <v>16.5169</v>
      </c>
      <c r="O72" s="151">
        <v>4301.9799999999996</v>
      </c>
      <c r="P72" s="151">
        <v>904.94</v>
      </c>
      <c r="Q72" s="151">
        <v>1.31121</v>
      </c>
      <c r="R72" s="151">
        <v>3.9546999999999999</v>
      </c>
      <c r="S72" s="151">
        <v>1.44075</v>
      </c>
      <c r="T72" s="151">
        <v>9.8177000000000003</v>
      </c>
      <c r="U72" s="151">
        <v>7.4362000000000004</v>
      </c>
      <c r="V72" s="151">
        <v>24.341999999999999</v>
      </c>
      <c r="W72" s="151">
        <v>392.96</v>
      </c>
      <c r="X72" s="151">
        <v>1.0259</v>
      </c>
      <c r="Y72" s="151">
        <v>0.96609</v>
      </c>
      <c r="Z72" s="151">
        <v>0.84543000000000001</v>
      </c>
      <c r="AA72" s="151">
        <v>136.88</v>
      </c>
      <c r="AB72" s="151">
        <v>6.9116999999999997</v>
      </c>
      <c r="AC72" s="151">
        <v>10.467000000000001</v>
      </c>
      <c r="AD72" s="151">
        <v>1342.82</v>
      </c>
      <c r="AE72" s="151">
        <v>1.5899000000000001</v>
      </c>
      <c r="AF72" s="151">
        <v>82.032399999999996</v>
      </c>
      <c r="AG72" s="151">
        <v>15116.3</v>
      </c>
    </row>
    <row r="73" spans="1:33">
      <c r="A73" s="160">
        <v>44788</v>
      </c>
      <c r="B73" s="151">
        <v>19.453199999999999</v>
      </c>
      <c r="C73" s="151">
        <v>16.6982</v>
      </c>
      <c r="D73" s="151">
        <v>4.6816000000000004</v>
      </c>
      <c r="E73" s="151">
        <v>62.395099999999999</v>
      </c>
      <c r="F73" s="151">
        <v>18.2441</v>
      </c>
      <c r="G73" s="151">
        <v>136.93680000000001</v>
      </c>
      <c r="H73" s="151">
        <v>5.1783000000000001</v>
      </c>
      <c r="I73" s="151">
        <v>20.151199999999999</v>
      </c>
      <c r="J73" s="151">
        <v>484.18</v>
      </c>
      <c r="K73" s="151">
        <v>434.51600000000002</v>
      </c>
      <c r="L73" s="151">
        <v>15048.16</v>
      </c>
      <c r="M73" s="151">
        <v>37.1708</v>
      </c>
      <c r="N73" s="151">
        <v>16.371500000000001</v>
      </c>
      <c r="O73" s="151">
        <v>4230.95</v>
      </c>
      <c r="P73" s="151">
        <v>894.89</v>
      </c>
      <c r="Q73" s="151">
        <v>1.3111299999999999</v>
      </c>
      <c r="R73" s="151">
        <v>3.9157999999999999</v>
      </c>
      <c r="S73" s="151">
        <v>1.44702</v>
      </c>
      <c r="T73" s="151">
        <v>9.9323999999999995</v>
      </c>
      <c r="U73" s="151">
        <v>7.4374000000000002</v>
      </c>
      <c r="V73" s="151">
        <v>24.443999999999999</v>
      </c>
      <c r="W73" s="151">
        <v>399.26</v>
      </c>
      <c r="X73" s="151">
        <v>1.016</v>
      </c>
      <c r="Y73" s="151">
        <v>0.96155000000000002</v>
      </c>
      <c r="Z73" s="151">
        <v>0.84284000000000003</v>
      </c>
      <c r="AA73" s="151">
        <v>135.47999999999999</v>
      </c>
      <c r="AB73" s="151">
        <v>6.9013999999999998</v>
      </c>
      <c r="AC73" s="151">
        <v>10.510999999999999</v>
      </c>
      <c r="AD73" s="151">
        <v>1337.5</v>
      </c>
      <c r="AE73" s="151">
        <v>1.5962000000000001</v>
      </c>
      <c r="AF73" s="151">
        <v>81.121799999999993</v>
      </c>
      <c r="AG73" s="151">
        <v>15048.16</v>
      </c>
    </row>
    <row r="74" spans="1:33">
      <c r="A74" s="160">
        <v>44789</v>
      </c>
      <c r="B74" s="151">
        <v>19.476600000000001</v>
      </c>
      <c r="C74" s="151">
        <v>16.684899999999999</v>
      </c>
      <c r="D74" s="151">
        <v>4.6715999999999998</v>
      </c>
      <c r="E74" s="151">
        <v>62.2286</v>
      </c>
      <c r="F74" s="151">
        <v>18.244599999999998</v>
      </c>
      <c r="G74" s="151">
        <v>137.71440000000001</v>
      </c>
      <c r="H74" s="151">
        <v>5.2332000000000001</v>
      </c>
      <c r="I74" s="151">
        <v>20.250800000000002</v>
      </c>
      <c r="J74" s="151">
        <v>485.07</v>
      </c>
      <c r="K74" s="151">
        <v>436.51670000000001</v>
      </c>
      <c r="L74" s="151">
        <v>14971.22</v>
      </c>
      <c r="M74" s="151">
        <v>37.4099</v>
      </c>
      <c r="N74" s="151">
        <v>16.354500000000002</v>
      </c>
      <c r="O74" s="151">
        <v>4311.46</v>
      </c>
      <c r="P74" s="151">
        <v>899.22</v>
      </c>
      <c r="Q74" s="151">
        <v>1.3064499999999999</v>
      </c>
      <c r="R74" s="151">
        <v>3.9062999999999999</v>
      </c>
      <c r="S74" s="151">
        <v>1.4483900000000001</v>
      </c>
      <c r="T74" s="151">
        <v>9.8320000000000007</v>
      </c>
      <c r="U74" s="151">
        <v>7.4377000000000004</v>
      </c>
      <c r="V74" s="151">
        <v>24.544</v>
      </c>
      <c r="W74" s="151">
        <v>403.51</v>
      </c>
      <c r="X74" s="151">
        <v>1.0170999999999999</v>
      </c>
      <c r="Y74" s="151">
        <v>0.96569000000000005</v>
      </c>
      <c r="Z74" s="151">
        <v>0.84082999999999997</v>
      </c>
      <c r="AA74" s="151">
        <v>136.5</v>
      </c>
      <c r="AB74" s="151">
        <v>6.9082999999999997</v>
      </c>
      <c r="AC74" s="151">
        <v>10.520099999999999</v>
      </c>
      <c r="AD74" s="151">
        <v>1330</v>
      </c>
      <c r="AE74" s="151">
        <v>1.6029</v>
      </c>
      <c r="AF74" s="151">
        <v>80.465599999999995</v>
      </c>
      <c r="AG74" s="151">
        <v>14971.22</v>
      </c>
    </row>
    <row r="75" spans="1:33">
      <c r="A75" s="160">
        <v>44790</v>
      </c>
      <c r="B75" s="151">
        <v>19.4801</v>
      </c>
      <c r="C75" s="151">
        <v>16.950099999999999</v>
      </c>
      <c r="D75" s="151">
        <v>4.7015000000000002</v>
      </c>
      <c r="E75" s="151">
        <v>63.118000000000002</v>
      </c>
      <c r="F75" s="151">
        <v>18.280999999999999</v>
      </c>
      <c r="G75" s="151">
        <v>137.8288</v>
      </c>
      <c r="H75" s="151">
        <v>5.2586000000000004</v>
      </c>
      <c r="I75" s="151">
        <v>20.343299999999999</v>
      </c>
      <c r="J75" s="151">
        <v>484.77</v>
      </c>
      <c r="K75" s="151">
        <v>434.37009999999998</v>
      </c>
      <c r="L75" s="151">
        <v>15022.14</v>
      </c>
      <c r="M75" s="151">
        <v>37.5488</v>
      </c>
      <c r="N75" s="151">
        <v>16.4176</v>
      </c>
      <c r="O75" s="151">
        <v>4408.8599999999997</v>
      </c>
      <c r="P75" s="151">
        <v>913.34</v>
      </c>
      <c r="Q75" s="151">
        <v>1.31457</v>
      </c>
      <c r="R75" s="151">
        <v>3.9123000000000001</v>
      </c>
      <c r="S75" s="151">
        <v>1.4686300000000001</v>
      </c>
      <c r="T75" s="151">
        <v>9.8851999999999993</v>
      </c>
      <c r="U75" s="151">
        <v>7.4378000000000002</v>
      </c>
      <c r="V75" s="151">
        <v>24.532</v>
      </c>
      <c r="W75" s="151">
        <v>403.51</v>
      </c>
      <c r="X75" s="151">
        <v>1.018</v>
      </c>
      <c r="Y75" s="151">
        <v>0.96897999999999995</v>
      </c>
      <c r="Z75" s="151">
        <v>0.84482999999999997</v>
      </c>
      <c r="AA75" s="151">
        <v>137.5</v>
      </c>
      <c r="AB75" s="151">
        <v>6.8955000000000002</v>
      </c>
      <c r="AC75" s="151">
        <v>10.572100000000001</v>
      </c>
      <c r="AD75" s="151">
        <v>1332.96</v>
      </c>
      <c r="AE75" s="151">
        <v>1.6193</v>
      </c>
      <c r="AF75" s="151">
        <v>80.888999999999996</v>
      </c>
      <c r="AG75" s="151">
        <v>15022.14</v>
      </c>
    </row>
    <row r="76" spans="1:33">
      <c r="A76" s="160">
        <v>44791</v>
      </c>
      <c r="B76" s="151">
        <v>19.315100000000001</v>
      </c>
      <c r="C76" s="151">
        <v>17.011900000000001</v>
      </c>
      <c r="D76" s="151">
        <v>4.7283999999999997</v>
      </c>
      <c r="E76" s="151">
        <v>62.267699999999998</v>
      </c>
      <c r="F76" s="151">
        <v>18.270399999999999</v>
      </c>
      <c r="G76" s="151">
        <v>136.9324</v>
      </c>
      <c r="H76" s="151">
        <v>5.2141999999999999</v>
      </c>
      <c r="I76" s="151">
        <v>20.3019</v>
      </c>
      <c r="J76" s="151">
        <v>480.82</v>
      </c>
      <c r="K76" s="151">
        <v>431.87759999999997</v>
      </c>
      <c r="L76" s="151">
        <v>15082.21</v>
      </c>
      <c r="M76" s="151">
        <v>36.898899999999998</v>
      </c>
      <c r="N76" s="151">
        <v>16.271000000000001</v>
      </c>
      <c r="O76" s="151">
        <v>4430.6099999999997</v>
      </c>
      <c r="P76" s="151">
        <v>931</v>
      </c>
      <c r="Q76" s="151">
        <v>1.3062499999999999</v>
      </c>
      <c r="R76" s="151">
        <v>3.8742000000000001</v>
      </c>
      <c r="S76" s="151">
        <v>1.4585600000000001</v>
      </c>
      <c r="T76" s="151">
        <v>9.8224999999999998</v>
      </c>
      <c r="U76" s="151">
        <v>7.4370000000000003</v>
      </c>
      <c r="V76" s="151">
        <v>24.617000000000001</v>
      </c>
      <c r="W76" s="151">
        <v>406.18</v>
      </c>
      <c r="X76" s="151">
        <v>1.0086999999999999</v>
      </c>
      <c r="Y76" s="151">
        <v>0.96521000000000001</v>
      </c>
      <c r="Z76" s="151">
        <v>0.84558999999999995</v>
      </c>
      <c r="AA76" s="151">
        <v>137.1</v>
      </c>
      <c r="AB76" s="151">
        <v>6.8785999999999996</v>
      </c>
      <c r="AC76" s="151">
        <v>10.5982</v>
      </c>
      <c r="AD76" s="151">
        <v>1342.15</v>
      </c>
      <c r="AE76" s="151">
        <v>1.6117999999999999</v>
      </c>
      <c r="AF76" s="151">
        <v>81.033100000000005</v>
      </c>
      <c r="AG76" s="151">
        <v>15082.21</v>
      </c>
    </row>
    <row r="77" spans="1:33">
      <c r="A77" s="160">
        <v>44792</v>
      </c>
      <c r="B77" s="151">
        <v>19.2318</v>
      </c>
      <c r="C77" s="151">
        <v>17.063600000000001</v>
      </c>
      <c r="D77" s="151">
        <v>4.7504</v>
      </c>
      <c r="E77" s="151">
        <v>59.746499999999997</v>
      </c>
      <c r="F77" s="151">
        <v>18.1739</v>
      </c>
      <c r="G77" s="151">
        <v>136.74799999999999</v>
      </c>
      <c r="H77" s="151">
        <v>5.1905999999999999</v>
      </c>
      <c r="I77" s="151">
        <v>20.248100000000001</v>
      </c>
      <c r="J77" s="151">
        <v>478.7</v>
      </c>
      <c r="K77" s="151">
        <v>429.40030000000002</v>
      </c>
      <c r="L77" s="151">
        <v>14970.34</v>
      </c>
      <c r="M77" s="151">
        <v>36.7575</v>
      </c>
      <c r="N77" s="151">
        <v>16.200199999999999</v>
      </c>
      <c r="O77" s="151">
        <v>4397.07</v>
      </c>
      <c r="P77" s="151">
        <v>950.35</v>
      </c>
      <c r="Q77" s="151">
        <v>1.30436</v>
      </c>
      <c r="R77" s="151">
        <v>3.8805999999999998</v>
      </c>
      <c r="S77" s="151">
        <v>1.4601599999999999</v>
      </c>
      <c r="T77" s="151">
        <v>9.8498999999999999</v>
      </c>
      <c r="U77" s="151">
        <v>7.4367000000000001</v>
      </c>
      <c r="V77" s="151">
        <v>24.643000000000001</v>
      </c>
      <c r="W77" s="151">
        <v>404.34</v>
      </c>
      <c r="X77" s="151">
        <v>1.0037</v>
      </c>
      <c r="Y77" s="151">
        <v>0.96325000000000005</v>
      </c>
      <c r="Z77" s="151">
        <v>0.84848000000000001</v>
      </c>
      <c r="AA77" s="151">
        <v>137.56</v>
      </c>
      <c r="AB77" s="151">
        <v>6.8489000000000004</v>
      </c>
      <c r="AC77" s="151">
        <v>10.6341</v>
      </c>
      <c r="AD77" s="151">
        <v>1336.19</v>
      </c>
      <c r="AE77" s="151">
        <v>1.623</v>
      </c>
      <c r="AF77" s="151">
        <v>80.358199999999997</v>
      </c>
      <c r="AG77" s="151">
        <v>14970.34</v>
      </c>
    </row>
    <row r="78" spans="1:33">
      <c r="A78" s="160">
        <v>44795</v>
      </c>
      <c r="B78" s="151">
        <v>19.052199999999999</v>
      </c>
      <c r="C78" s="151">
        <v>16.895399999999999</v>
      </c>
      <c r="D78" s="151">
        <v>4.7621000000000002</v>
      </c>
      <c r="E78" s="151">
        <v>59.762700000000002</v>
      </c>
      <c r="F78" s="151">
        <v>17.978300000000001</v>
      </c>
      <c r="G78" s="151">
        <v>135.64760000000001</v>
      </c>
      <c r="H78" s="151">
        <v>5.1289999999999996</v>
      </c>
      <c r="I78" s="151">
        <v>20.024699999999999</v>
      </c>
      <c r="J78" s="151">
        <v>470.69</v>
      </c>
      <c r="K78" s="151">
        <v>423.79910000000001</v>
      </c>
      <c r="L78" s="151">
        <v>14910.35</v>
      </c>
      <c r="M78" s="151">
        <v>36.376899999999999</v>
      </c>
      <c r="N78" s="151">
        <v>16.057700000000001</v>
      </c>
      <c r="O78" s="151">
        <v>4367</v>
      </c>
      <c r="P78" s="151">
        <v>936.35</v>
      </c>
      <c r="Q78" s="151">
        <v>1.29806</v>
      </c>
      <c r="R78" s="151">
        <v>3.8544</v>
      </c>
      <c r="S78" s="151">
        <v>1.4458200000000001</v>
      </c>
      <c r="T78" s="151">
        <v>9.7734000000000005</v>
      </c>
      <c r="U78" s="151">
        <v>7.4375</v>
      </c>
      <c r="V78" s="151">
        <v>24.655999999999999</v>
      </c>
      <c r="W78" s="151">
        <v>409.13</v>
      </c>
      <c r="X78" s="151">
        <v>0.99429999999999996</v>
      </c>
      <c r="Y78" s="151">
        <v>0.95867000000000002</v>
      </c>
      <c r="Z78" s="151">
        <v>0.84504999999999997</v>
      </c>
      <c r="AA78" s="151">
        <v>136.69999999999999</v>
      </c>
      <c r="AB78" s="151">
        <v>6.8053999999999997</v>
      </c>
      <c r="AC78" s="151">
        <v>10.6418</v>
      </c>
      <c r="AD78" s="151">
        <v>1344.22</v>
      </c>
      <c r="AE78" s="151">
        <v>1.6121000000000001</v>
      </c>
      <c r="AF78" s="151">
        <v>79.977199999999996</v>
      </c>
      <c r="AG78" s="151">
        <v>14910.35</v>
      </c>
    </row>
    <row r="79" spans="1:33">
      <c r="A79" s="160">
        <v>44796</v>
      </c>
      <c r="B79" s="151">
        <v>19.1083</v>
      </c>
      <c r="C79" s="151">
        <v>16.9175</v>
      </c>
      <c r="D79" s="151">
        <v>4.7702999999999998</v>
      </c>
      <c r="E79" s="151">
        <v>59.976500000000001</v>
      </c>
      <c r="F79" s="151">
        <v>18.063700000000001</v>
      </c>
      <c r="G79" s="151">
        <v>136.44210000000001</v>
      </c>
      <c r="H79" s="151">
        <v>5.0903999999999998</v>
      </c>
      <c r="I79" s="151">
        <v>19.918800000000001</v>
      </c>
      <c r="J79" s="151">
        <v>465.41</v>
      </c>
      <c r="K79" s="151">
        <v>425.73110000000003</v>
      </c>
      <c r="L79" s="151">
        <v>14736.54</v>
      </c>
      <c r="M79" s="151">
        <v>36.6113</v>
      </c>
      <c r="N79" s="151">
        <v>16.078399999999998</v>
      </c>
      <c r="O79" s="151">
        <v>4348.1899999999996</v>
      </c>
      <c r="P79" s="151">
        <v>916.41</v>
      </c>
      <c r="Q79" s="151">
        <v>1.29165</v>
      </c>
      <c r="R79" s="151">
        <v>3.8485</v>
      </c>
      <c r="S79" s="151">
        <v>1.4384600000000001</v>
      </c>
      <c r="T79" s="151">
        <v>9.6829999999999998</v>
      </c>
      <c r="U79" s="151">
        <v>7.4375</v>
      </c>
      <c r="V79" s="151">
        <v>24.652999999999999</v>
      </c>
      <c r="W79" s="151">
        <v>413.95</v>
      </c>
      <c r="X79" s="151">
        <v>0.997</v>
      </c>
      <c r="Y79" s="151">
        <v>0.96123000000000003</v>
      </c>
      <c r="Z79" s="151">
        <v>0.84253999999999996</v>
      </c>
      <c r="AA79" s="151">
        <v>136.35</v>
      </c>
      <c r="AB79" s="151">
        <v>6.8292000000000002</v>
      </c>
      <c r="AC79" s="151">
        <v>10.598000000000001</v>
      </c>
      <c r="AD79" s="151">
        <v>1332.54</v>
      </c>
      <c r="AE79" s="151">
        <v>1.6047</v>
      </c>
      <c r="AF79" s="151">
        <v>79.296999999999997</v>
      </c>
      <c r="AG79" s="151">
        <v>14736.54</v>
      </c>
    </row>
    <row r="80" spans="1:33">
      <c r="A80" s="160">
        <v>44797</v>
      </c>
      <c r="B80" s="151">
        <v>19.1266</v>
      </c>
      <c r="C80" s="151">
        <v>16.8813</v>
      </c>
      <c r="D80" s="151">
        <v>4.7694999999999999</v>
      </c>
      <c r="E80" s="151">
        <v>60.068300000000001</v>
      </c>
      <c r="F80" s="151">
        <v>18.099</v>
      </c>
      <c r="G80" s="151">
        <v>136.62440000000001</v>
      </c>
      <c r="H80" s="151">
        <v>5.0951000000000004</v>
      </c>
      <c r="I80" s="151">
        <v>19.8308</v>
      </c>
      <c r="J80" s="151">
        <v>462.78</v>
      </c>
      <c r="K80" s="151">
        <v>425.96460000000002</v>
      </c>
      <c r="L80" s="151">
        <v>14767.08</v>
      </c>
      <c r="M80" s="151">
        <v>36.592399999999998</v>
      </c>
      <c r="N80" s="151">
        <v>16.069400000000002</v>
      </c>
      <c r="O80" s="151">
        <v>4391.59</v>
      </c>
      <c r="P80" s="151">
        <v>915.93</v>
      </c>
      <c r="Q80" s="151">
        <v>1.2925500000000001</v>
      </c>
      <c r="R80" s="151">
        <v>3.8549000000000002</v>
      </c>
      <c r="S80" s="151">
        <v>1.4427700000000001</v>
      </c>
      <c r="T80" s="151">
        <v>9.6597000000000008</v>
      </c>
      <c r="U80" s="151">
        <v>7.4374000000000002</v>
      </c>
      <c r="V80" s="151">
        <v>24.651</v>
      </c>
      <c r="W80" s="151">
        <v>409.19</v>
      </c>
      <c r="X80" s="151">
        <v>0.99670000000000003</v>
      </c>
      <c r="Y80" s="151">
        <v>0.96350999999999998</v>
      </c>
      <c r="Z80" s="151">
        <v>0.84487000000000001</v>
      </c>
      <c r="AA80" s="151">
        <v>136.68</v>
      </c>
      <c r="AB80" s="151">
        <v>6.8394000000000004</v>
      </c>
      <c r="AC80" s="151">
        <v>10.5779</v>
      </c>
      <c r="AD80" s="151">
        <v>1334.4</v>
      </c>
      <c r="AE80" s="151">
        <v>1.611</v>
      </c>
      <c r="AF80" s="151">
        <v>79.405199999999994</v>
      </c>
      <c r="AG80" s="151">
        <v>14767.08</v>
      </c>
    </row>
    <row r="81" spans="1:33">
      <c r="A81" s="160">
        <v>44798</v>
      </c>
      <c r="B81" s="151">
        <v>19.150400000000001</v>
      </c>
      <c r="C81" s="151">
        <v>16.72</v>
      </c>
      <c r="D81" s="151">
        <v>4.7389999999999999</v>
      </c>
      <c r="E81" s="151">
        <v>60.327599999999997</v>
      </c>
      <c r="F81" s="151">
        <v>18.139299999999999</v>
      </c>
      <c r="G81" s="151">
        <v>136.976</v>
      </c>
      <c r="H81" s="151">
        <v>5.0974000000000004</v>
      </c>
      <c r="I81" s="151">
        <v>19.8809</v>
      </c>
      <c r="J81" s="151">
        <v>465.25</v>
      </c>
      <c r="K81" s="151">
        <v>426.78019999999998</v>
      </c>
      <c r="L81" s="151">
        <v>14831.76</v>
      </c>
      <c r="M81" s="151">
        <v>36.614199999999997</v>
      </c>
      <c r="N81" s="151">
        <v>16.0839</v>
      </c>
      <c r="O81" s="151">
        <v>4380.22</v>
      </c>
      <c r="P81" s="151">
        <v>899.83</v>
      </c>
      <c r="Q81" s="151">
        <v>1.2890900000000001</v>
      </c>
      <c r="R81" s="151">
        <v>3.8378999999999999</v>
      </c>
      <c r="S81" s="151">
        <v>1.4288400000000001</v>
      </c>
      <c r="T81" s="151">
        <v>9.6394000000000002</v>
      </c>
      <c r="U81" s="151">
        <v>7.4378000000000002</v>
      </c>
      <c r="V81" s="151">
        <v>24.661999999999999</v>
      </c>
      <c r="W81" s="151">
        <v>411.42</v>
      </c>
      <c r="X81" s="151">
        <v>0.99750000000000005</v>
      </c>
      <c r="Y81" s="151">
        <v>0.96099000000000001</v>
      </c>
      <c r="Z81" s="151">
        <v>0.84304000000000001</v>
      </c>
      <c r="AA81" s="151">
        <v>136.16999999999999</v>
      </c>
      <c r="AB81" s="151">
        <v>6.8273999999999999</v>
      </c>
      <c r="AC81" s="151">
        <v>10.5632</v>
      </c>
      <c r="AD81" s="151">
        <v>1336.63</v>
      </c>
      <c r="AE81" s="151">
        <v>1.6007</v>
      </c>
      <c r="AF81" s="151">
        <v>79.847499999999997</v>
      </c>
      <c r="AG81" s="151">
        <v>14831.76</v>
      </c>
    </row>
    <row r="82" spans="1:33">
      <c r="A82" s="160">
        <v>44799</v>
      </c>
      <c r="B82" s="151">
        <v>19.133500000000002</v>
      </c>
      <c r="C82" s="151">
        <v>16.834800000000001</v>
      </c>
      <c r="D82" s="151">
        <v>4.7403000000000004</v>
      </c>
      <c r="E82" s="151">
        <v>60.500900000000001</v>
      </c>
      <c r="F82" s="151">
        <v>18.1312</v>
      </c>
      <c r="G82" s="151">
        <v>137.27189999999999</v>
      </c>
      <c r="H82" s="151">
        <v>5.0468999999999999</v>
      </c>
      <c r="I82" s="151">
        <v>19.981200000000001</v>
      </c>
      <c r="J82" s="151">
        <v>472.42</v>
      </c>
      <c r="K82" s="151">
        <v>423.49130000000002</v>
      </c>
      <c r="L82" s="151">
        <v>14802.72</v>
      </c>
      <c r="M82" s="151">
        <v>36.613999999999997</v>
      </c>
      <c r="N82" s="151">
        <v>16.102399999999999</v>
      </c>
      <c r="O82" s="151">
        <v>4387.6400000000003</v>
      </c>
      <c r="P82" s="151">
        <v>891.24</v>
      </c>
      <c r="Q82" s="151">
        <v>1.29897</v>
      </c>
      <c r="R82" s="151">
        <v>3.8264</v>
      </c>
      <c r="S82" s="151">
        <v>1.44252</v>
      </c>
      <c r="T82" s="151">
        <v>9.7202000000000002</v>
      </c>
      <c r="U82" s="151">
        <v>7.4381000000000004</v>
      </c>
      <c r="V82" s="151">
        <v>24.617000000000001</v>
      </c>
      <c r="W82" s="151">
        <v>411.85</v>
      </c>
      <c r="X82" s="151">
        <v>0.99660000000000004</v>
      </c>
      <c r="Y82" s="151">
        <v>0.96279000000000003</v>
      </c>
      <c r="Z82" s="151">
        <v>0.84850999999999999</v>
      </c>
      <c r="AA82" s="151">
        <v>137.19999999999999</v>
      </c>
      <c r="AB82" s="151">
        <v>6.8731</v>
      </c>
      <c r="AC82" s="151">
        <v>10.6296</v>
      </c>
      <c r="AD82" s="151">
        <v>1327.47</v>
      </c>
      <c r="AE82" s="151">
        <v>1.6245000000000001</v>
      </c>
      <c r="AF82" s="151">
        <v>79.896000000000001</v>
      </c>
      <c r="AG82" s="151">
        <v>14802.72</v>
      </c>
    </row>
    <row r="83" spans="1:33">
      <c r="A83" s="160">
        <v>44802</v>
      </c>
      <c r="B83" s="151">
        <v>19.2075</v>
      </c>
      <c r="C83" s="151">
        <v>16.831099999999999</v>
      </c>
      <c r="D83" s="151">
        <v>4.7347000000000001</v>
      </c>
      <c r="E83" s="151">
        <v>61.657600000000002</v>
      </c>
      <c r="F83" s="151">
        <v>18.185700000000001</v>
      </c>
      <c r="G83" s="151">
        <v>138.40260000000001</v>
      </c>
      <c r="H83" s="151">
        <v>5.0285000000000002</v>
      </c>
      <c r="I83" s="151">
        <v>20.0197</v>
      </c>
      <c r="J83" s="151">
        <v>473.22</v>
      </c>
      <c r="K83" s="151">
        <v>426.1764</v>
      </c>
      <c r="L83" s="151">
        <v>14804.27</v>
      </c>
      <c r="M83" s="151">
        <v>36.742600000000003</v>
      </c>
      <c r="N83" s="151">
        <v>16.072600000000001</v>
      </c>
      <c r="O83" s="151">
        <v>4374.91</v>
      </c>
      <c r="P83" s="151">
        <v>890.41</v>
      </c>
      <c r="Q83" s="151">
        <v>1.3008299999999999</v>
      </c>
      <c r="R83" s="151">
        <v>3.8298999999999999</v>
      </c>
      <c r="S83" s="151">
        <v>1.4472799999999999</v>
      </c>
      <c r="T83" s="151">
        <v>9.7486999999999995</v>
      </c>
      <c r="U83" s="151">
        <v>7.4377000000000004</v>
      </c>
      <c r="V83" s="151">
        <v>24.588000000000001</v>
      </c>
      <c r="W83" s="151">
        <v>408.27</v>
      </c>
      <c r="X83" s="151">
        <v>0.99970000000000003</v>
      </c>
      <c r="Y83" s="151">
        <v>0.96811000000000003</v>
      </c>
      <c r="Z83" s="151">
        <v>0.85402</v>
      </c>
      <c r="AA83" s="151">
        <v>138.69</v>
      </c>
      <c r="AB83" s="151">
        <v>6.9025999999999996</v>
      </c>
      <c r="AC83" s="151">
        <v>10.6683</v>
      </c>
      <c r="AD83" s="151">
        <v>1339.13</v>
      </c>
      <c r="AE83" s="151">
        <v>1.6248</v>
      </c>
      <c r="AF83" s="151">
        <v>79.663300000000007</v>
      </c>
      <c r="AG83" s="151">
        <v>14804.27</v>
      </c>
    </row>
    <row r="84" spans="1:33">
      <c r="A84" s="160">
        <v>44803</v>
      </c>
      <c r="B84" s="151">
        <v>19.2639</v>
      </c>
      <c r="C84" s="151">
        <v>16.998100000000001</v>
      </c>
      <c r="D84" s="151">
        <v>4.7251000000000003</v>
      </c>
      <c r="E84" s="151">
        <v>63.715699999999998</v>
      </c>
      <c r="F84" s="151">
        <v>18.2182</v>
      </c>
      <c r="G84" s="151">
        <v>138.82910000000001</v>
      </c>
      <c r="H84" s="151">
        <v>5.1300999999999997</v>
      </c>
      <c r="I84" s="151">
        <v>20.1816</v>
      </c>
      <c r="J84" s="151">
        <v>473.1</v>
      </c>
      <c r="K84" s="151">
        <v>429.255</v>
      </c>
      <c r="L84" s="151">
        <v>14882.34</v>
      </c>
      <c r="M84" s="151">
        <v>36.767299999999999</v>
      </c>
      <c r="N84" s="151">
        <v>16.055900000000001</v>
      </c>
      <c r="O84" s="151">
        <v>4429.09</v>
      </c>
      <c r="P84" s="151">
        <v>887.89</v>
      </c>
      <c r="Q84" s="151">
        <v>1.31121</v>
      </c>
      <c r="R84" s="151">
        <v>3.8382000000000001</v>
      </c>
      <c r="S84" s="151">
        <v>1.4610799999999999</v>
      </c>
      <c r="T84" s="151">
        <v>9.8268000000000004</v>
      </c>
      <c r="U84" s="151">
        <v>7.4375</v>
      </c>
      <c r="V84" s="151">
        <v>24.55</v>
      </c>
      <c r="W84" s="151">
        <v>402.37</v>
      </c>
      <c r="X84" s="151">
        <v>1.0015000000000001</v>
      </c>
      <c r="Y84" s="151">
        <v>0.97575999999999996</v>
      </c>
      <c r="Z84" s="151">
        <v>0.85918000000000005</v>
      </c>
      <c r="AA84" s="151">
        <v>138.99</v>
      </c>
      <c r="AB84" s="151">
        <v>6.9265999999999996</v>
      </c>
      <c r="AC84" s="151">
        <v>10.6991</v>
      </c>
      <c r="AD84" s="151">
        <v>1347.76</v>
      </c>
      <c r="AE84" s="151">
        <v>1.6341000000000001</v>
      </c>
      <c r="AF84" s="151">
        <v>79.717600000000004</v>
      </c>
      <c r="AG84" s="151">
        <v>14882.34</v>
      </c>
    </row>
    <row r="85" spans="1:33">
      <c r="A85" s="160">
        <v>44804</v>
      </c>
      <c r="B85" s="151">
        <v>19.34</v>
      </c>
      <c r="C85" s="151">
        <v>17.2056</v>
      </c>
      <c r="D85" s="151">
        <v>4.7210999999999999</v>
      </c>
      <c r="E85" s="151">
        <v>61.252699999999997</v>
      </c>
      <c r="F85" s="151">
        <v>18.296600000000002</v>
      </c>
      <c r="G85" s="151">
        <v>139.38310000000001</v>
      </c>
      <c r="H85" s="151">
        <v>5.2123999999999997</v>
      </c>
      <c r="I85" s="151">
        <v>20.247499999999999</v>
      </c>
      <c r="J85" s="151">
        <v>475.71</v>
      </c>
      <c r="K85" s="151">
        <v>431.202</v>
      </c>
      <c r="L85" s="151">
        <v>14814.55</v>
      </c>
      <c r="M85" s="151">
        <v>37.007100000000001</v>
      </c>
      <c r="N85" s="151">
        <v>15.959899999999999</v>
      </c>
      <c r="O85" s="151">
        <v>4446.32</v>
      </c>
      <c r="P85" s="151">
        <v>901.51</v>
      </c>
      <c r="Q85" s="151">
        <v>1.3201099999999999</v>
      </c>
      <c r="R85" s="151">
        <v>3.8730000000000002</v>
      </c>
      <c r="S85" s="151">
        <v>1.46957</v>
      </c>
      <c r="T85" s="151">
        <v>9.9795999999999996</v>
      </c>
      <c r="U85" s="151">
        <v>7.4374000000000002</v>
      </c>
      <c r="V85" s="151">
        <v>24.507999999999999</v>
      </c>
      <c r="W85" s="151">
        <v>400.52</v>
      </c>
      <c r="X85" s="151">
        <v>1.0054000000000001</v>
      </c>
      <c r="Y85" s="151">
        <v>0.9829</v>
      </c>
      <c r="Z85" s="151">
        <v>0.86504999999999999</v>
      </c>
      <c r="AA85" s="151">
        <v>139.69999999999999</v>
      </c>
      <c r="AB85" s="151">
        <v>6.9340999999999999</v>
      </c>
      <c r="AC85" s="151">
        <v>10.7174</v>
      </c>
      <c r="AD85" s="151">
        <v>1344.86</v>
      </c>
      <c r="AE85" s="151">
        <v>1.6433</v>
      </c>
      <c r="AF85" s="151">
        <v>79.717600000000004</v>
      </c>
      <c r="AG85" s="151">
        <v>14814.55</v>
      </c>
    </row>
    <row r="86" spans="1:33">
      <c r="A86" s="160">
        <v>44805</v>
      </c>
      <c r="B86" s="151">
        <v>19.1236</v>
      </c>
      <c r="C86" s="151">
        <v>17.188300000000002</v>
      </c>
      <c r="D86" s="151">
        <v>4.7153</v>
      </c>
      <c r="E86" s="151">
        <v>59.847000000000001</v>
      </c>
      <c r="F86" s="151">
        <v>18.1464</v>
      </c>
      <c r="G86" s="151">
        <v>138.37029999999999</v>
      </c>
      <c r="H86" s="151">
        <v>5.2144000000000004</v>
      </c>
      <c r="I86" s="151">
        <v>20.085999999999999</v>
      </c>
      <c r="J86" s="151">
        <v>468.46</v>
      </c>
      <c r="K86" s="151">
        <v>424.04700000000003</v>
      </c>
      <c r="L86" s="151">
        <v>14941.42</v>
      </c>
      <c r="M86" s="151">
        <v>36.528799999999997</v>
      </c>
      <c r="N86" s="151">
        <v>15.2905</v>
      </c>
      <c r="O86" s="151">
        <v>4463.51</v>
      </c>
      <c r="P86" s="151">
        <v>892.7</v>
      </c>
      <c r="Q86" s="151">
        <v>1.3084499999999999</v>
      </c>
      <c r="R86" s="151">
        <v>3.8517000000000001</v>
      </c>
      <c r="S86" s="151">
        <v>1.46506</v>
      </c>
      <c r="T86" s="151">
        <v>10.002800000000001</v>
      </c>
      <c r="U86" s="151">
        <v>7.4371999999999998</v>
      </c>
      <c r="V86" s="151">
        <v>24.492000000000001</v>
      </c>
      <c r="W86" s="151">
        <v>401.86</v>
      </c>
      <c r="X86" s="151">
        <v>0.99460000000000004</v>
      </c>
      <c r="Y86" s="151">
        <v>0.97635000000000005</v>
      </c>
      <c r="Z86" s="151">
        <v>0.86155999999999999</v>
      </c>
      <c r="AA86" s="151">
        <v>139.44</v>
      </c>
      <c r="AB86" s="151">
        <v>6.8634000000000004</v>
      </c>
      <c r="AC86" s="151">
        <v>10.745799999999999</v>
      </c>
      <c r="AD86" s="151">
        <v>1355.08</v>
      </c>
      <c r="AE86" s="151">
        <v>1.6358999999999999</v>
      </c>
      <c r="AF86" s="151">
        <v>79.781800000000004</v>
      </c>
      <c r="AG86" s="151">
        <v>14941.42</v>
      </c>
    </row>
    <row r="87" spans="1:33">
      <c r="A87" s="160">
        <v>44806</v>
      </c>
      <c r="B87" s="151">
        <v>19.145399999999999</v>
      </c>
      <c r="C87" s="151">
        <v>17.232099999999999</v>
      </c>
      <c r="D87" s="151">
        <v>4.7188999999999997</v>
      </c>
      <c r="E87" s="151">
        <v>60.700299999999999</v>
      </c>
      <c r="F87" s="151">
        <v>18.118300000000001</v>
      </c>
      <c r="G87" s="151">
        <v>139.55090000000001</v>
      </c>
      <c r="H87" s="151">
        <v>5.1482999999999999</v>
      </c>
      <c r="I87" s="151">
        <v>19.854299999999999</v>
      </c>
      <c r="J87" s="151">
        <v>468.83</v>
      </c>
      <c r="K87" s="151">
        <v>427.84120000000001</v>
      </c>
      <c r="L87" s="151">
        <v>14859.01</v>
      </c>
      <c r="M87" s="151">
        <v>36.703699999999998</v>
      </c>
      <c r="N87" s="151">
        <v>15.4232</v>
      </c>
      <c r="O87" s="151">
        <v>4470.8500000000004</v>
      </c>
      <c r="P87" s="151">
        <v>878.34</v>
      </c>
      <c r="Q87" s="151">
        <v>1.3071600000000001</v>
      </c>
      <c r="R87" s="151">
        <v>3.8677000000000001</v>
      </c>
      <c r="S87" s="151">
        <v>1.4615</v>
      </c>
      <c r="T87" s="151">
        <v>9.9726999999999997</v>
      </c>
      <c r="U87" s="151">
        <v>7.4364999999999997</v>
      </c>
      <c r="V87" s="151">
        <v>24.524999999999999</v>
      </c>
      <c r="W87" s="151">
        <v>401.99</v>
      </c>
      <c r="X87" s="151">
        <v>0.99539999999999995</v>
      </c>
      <c r="Y87" s="151">
        <v>0.97663</v>
      </c>
      <c r="Z87" s="151">
        <v>0.8649</v>
      </c>
      <c r="AA87" s="151">
        <v>139.57</v>
      </c>
      <c r="AB87" s="151">
        <v>6.9191000000000003</v>
      </c>
      <c r="AC87" s="151">
        <v>10.735900000000001</v>
      </c>
      <c r="AD87" s="151">
        <v>1355.13</v>
      </c>
      <c r="AE87" s="151">
        <v>1.6304000000000001</v>
      </c>
      <c r="AF87" s="151">
        <v>79.842699999999994</v>
      </c>
      <c r="AG87" s="151">
        <v>14859.01</v>
      </c>
    </row>
    <row r="88" spans="1:33">
      <c r="A88" s="160">
        <v>44809</v>
      </c>
      <c r="B88" s="151">
        <v>19.097000000000001</v>
      </c>
      <c r="C88" s="151">
        <v>17.0459</v>
      </c>
      <c r="D88" s="151">
        <v>4.7244999999999999</v>
      </c>
      <c r="E88" s="151">
        <v>61.043799999999997</v>
      </c>
      <c r="F88" s="151">
        <v>18.106400000000001</v>
      </c>
      <c r="G88" s="151">
        <v>139.2253</v>
      </c>
      <c r="H88" s="151">
        <v>5.1189</v>
      </c>
      <c r="I88" s="151">
        <v>19.8415</v>
      </c>
      <c r="J88" s="151">
        <v>469.46</v>
      </c>
      <c r="K88" s="151">
        <v>431.46910000000003</v>
      </c>
      <c r="L88" s="151">
        <v>14777.65</v>
      </c>
      <c r="M88" s="151">
        <v>36.57</v>
      </c>
      <c r="N88" s="151">
        <v>15.374700000000001</v>
      </c>
      <c r="O88" s="151">
        <v>4394.45</v>
      </c>
      <c r="P88" s="151">
        <v>874.75</v>
      </c>
      <c r="Q88" s="151">
        <v>1.3049299999999999</v>
      </c>
      <c r="R88" s="151">
        <v>3.8576000000000001</v>
      </c>
      <c r="S88" s="151">
        <v>1.46068</v>
      </c>
      <c r="T88" s="151">
        <v>9.8977000000000004</v>
      </c>
      <c r="U88" s="151">
        <v>7.4366000000000003</v>
      </c>
      <c r="V88" s="151">
        <v>24.594999999999999</v>
      </c>
      <c r="W88" s="151">
        <v>404.37</v>
      </c>
      <c r="X88" s="151">
        <v>0.9929</v>
      </c>
      <c r="Y88" s="151">
        <v>0.97309999999999997</v>
      </c>
      <c r="Z88" s="151">
        <v>0.86228000000000005</v>
      </c>
      <c r="AA88" s="151">
        <v>139.61000000000001</v>
      </c>
      <c r="AB88" s="151">
        <v>6.8794000000000004</v>
      </c>
      <c r="AC88" s="151">
        <v>10.7309</v>
      </c>
      <c r="AD88" s="151">
        <v>1358.31</v>
      </c>
      <c r="AE88" s="151">
        <v>1.6294999999999999</v>
      </c>
      <c r="AF88" s="151">
        <v>79.244600000000005</v>
      </c>
      <c r="AG88" s="151">
        <v>14777.65</v>
      </c>
    </row>
    <row r="89" spans="1:33">
      <c r="A89" s="160">
        <v>44810</v>
      </c>
      <c r="B89" s="151">
        <v>19.061299999999999</v>
      </c>
      <c r="C89" s="151">
        <v>17.133600000000001</v>
      </c>
      <c r="D89" s="151">
        <v>4.7309000000000001</v>
      </c>
      <c r="E89" s="151">
        <v>60.582799999999999</v>
      </c>
      <c r="F89" s="151">
        <v>18.060500000000001</v>
      </c>
      <c r="G89" s="151">
        <v>139.16220000000001</v>
      </c>
      <c r="H89" s="151">
        <v>5.2008999999999999</v>
      </c>
      <c r="I89" s="151">
        <v>19.950099999999999</v>
      </c>
      <c r="J89" s="151">
        <v>468.61</v>
      </c>
      <c r="K89" s="151">
        <v>431.61149999999998</v>
      </c>
      <c r="L89" s="151">
        <v>14826.72</v>
      </c>
      <c r="M89" s="151">
        <v>36.588299999999997</v>
      </c>
      <c r="N89" s="151">
        <v>15.3134</v>
      </c>
      <c r="O89" s="151">
        <v>4433.42</v>
      </c>
      <c r="P89" s="151">
        <v>885.09</v>
      </c>
      <c r="Q89" s="151">
        <v>1.3027</v>
      </c>
      <c r="R89" s="151">
        <v>3.8609</v>
      </c>
      <c r="S89" s="151">
        <v>1.47058</v>
      </c>
      <c r="T89" s="151">
        <v>9.9258000000000006</v>
      </c>
      <c r="U89" s="151">
        <v>7.4363000000000001</v>
      </c>
      <c r="V89" s="151">
        <v>24.632999999999999</v>
      </c>
      <c r="W89" s="151">
        <v>403.66</v>
      </c>
      <c r="X89" s="151">
        <v>0.99039999999999995</v>
      </c>
      <c r="Y89" s="151">
        <v>0.97504999999999997</v>
      </c>
      <c r="Z89" s="151">
        <v>0.85977999999999999</v>
      </c>
      <c r="AA89" s="151">
        <v>141.43</v>
      </c>
      <c r="AB89" s="151">
        <v>6.8932000000000002</v>
      </c>
      <c r="AC89" s="151">
        <v>10.6929</v>
      </c>
      <c r="AD89" s="151">
        <v>1368.81</v>
      </c>
      <c r="AE89" s="151">
        <v>1.6403000000000001</v>
      </c>
      <c r="AF89" s="151">
        <v>79.463899999999995</v>
      </c>
      <c r="AG89" s="151">
        <v>14826.72</v>
      </c>
    </row>
    <row r="90" spans="1:33">
      <c r="A90" s="160">
        <v>44811</v>
      </c>
      <c r="B90" s="151">
        <v>19.284099999999999</v>
      </c>
      <c r="C90" s="151">
        <v>17.266500000000001</v>
      </c>
      <c r="D90" s="151">
        <v>4.7119</v>
      </c>
      <c r="E90" s="151">
        <v>62.146900000000002</v>
      </c>
      <c r="F90" s="151">
        <v>18.244199999999999</v>
      </c>
      <c r="G90" s="151">
        <v>140.76</v>
      </c>
      <c r="H90" s="151">
        <v>5.2008999999999999</v>
      </c>
      <c r="I90" s="151">
        <v>19.990500000000001</v>
      </c>
      <c r="J90" s="151">
        <v>474.26</v>
      </c>
      <c r="K90" s="151">
        <v>435.28059999999999</v>
      </c>
      <c r="L90" s="151">
        <v>14781.5</v>
      </c>
      <c r="M90" s="151">
        <v>36.844000000000001</v>
      </c>
      <c r="N90" s="151">
        <v>15.527799999999999</v>
      </c>
      <c r="O90" s="151">
        <v>4409.37</v>
      </c>
      <c r="P90" s="151">
        <v>883.55</v>
      </c>
      <c r="Q90" s="151">
        <v>1.3127200000000001</v>
      </c>
      <c r="R90" s="151">
        <v>3.8828999999999998</v>
      </c>
      <c r="S90" s="151">
        <v>1.4779899999999999</v>
      </c>
      <c r="T90" s="151">
        <v>10.0077</v>
      </c>
      <c r="U90" s="151">
        <v>7.4360999999999997</v>
      </c>
      <c r="V90" s="151">
        <v>24.582000000000001</v>
      </c>
      <c r="W90" s="151">
        <v>395.55</v>
      </c>
      <c r="X90" s="151">
        <v>1.0005999999999999</v>
      </c>
      <c r="Y90" s="151">
        <v>0.97721999999999998</v>
      </c>
      <c r="Z90" s="151">
        <v>0.86753000000000002</v>
      </c>
      <c r="AA90" s="151">
        <v>143.85</v>
      </c>
      <c r="AB90" s="151">
        <v>6.9287999999999998</v>
      </c>
      <c r="AC90" s="151">
        <v>10.704499999999999</v>
      </c>
      <c r="AD90" s="151">
        <v>1371.35</v>
      </c>
      <c r="AE90" s="151">
        <v>1.6472</v>
      </c>
      <c r="AF90" s="151">
        <v>79.164500000000004</v>
      </c>
      <c r="AG90" s="151">
        <v>14781.5</v>
      </c>
    </row>
    <row r="91" spans="1:33">
      <c r="A91" s="160">
        <v>44812</v>
      </c>
      <c r="B91" s="151">
        <v>19.317299999999999</v>
      </c>
      <c r="C91" s="151">
        <v>17.516100000000002</v>
      </c>
      <c r="D91" s="151">
        <v>4.7055999999999996</v>
      </c>
      <c r="E91" s="151">
        <v>60.903300000000002</v>
      </c>
      <c r="F91" s="151">
        <v>18.256799999999998</v>
      </c>
      <c r="G91" s="151">
        <v>141.0822</v>
      </c>
      <c r="H91" s="151">
        <v>5.2157999999999998</v>
      </c>
      <c r="I91" s="151">
        <v>19.962299999999999</v>
      </c>
      <c r="J91" s="151">
        <v>475.72</v>
      </c>
      <c r="K91" s="151">
        <v>435.45620000000002</v>
      </c>
      <c r="L91" s="151">
        <v>14896.74</v>
      </c>
      <c r="M91" s="151">
        <v>36.791200000000003</v>
      </c>
      <c r="N91" s="151">
        <v>15.4993</v>
      </c>
      <c r="O91" s="151">
        <v>4397.22</v>
      </c>
      <c r="P91" s="151">
        <v>879.25</v>
      </c>
      <c r="Q91" s="151">
        <v>1.3090299999999999</v>
      </c>
      <c r="R91" s="151">
        <v>3.8805999999999998</v>
      </c>
      <c r="S91" s="151">
        <v>1.4807999999999999</v>
      </c>
      <c r="T91" s="151">
        <v>10.0481</v>
      </c>
      <c r="U91" s="151">
        <v>7.4364999999999997</v>
      </c>
      <c r="V91" s="151">
        <v>24.515999999999998</v>
      </c>
      <c r="W91" s="151">
        <v>396.69</v>
      </c>
      <c r="X91" s="151">
        <v>0.99970000000000003</v>
      </c>
      <c r="Y91" s="151">
        <v>0.97030000000000005</v>
      </c>
      <c r="Z91" s="151">
        <v>0.86902000000000001</v>
      </c>
      <c r="AA91" s="151">
        <v>144.08000000000001</v>
      </c>
      <c r="AB91" s="151">
        <v>6.9298999999999999</v>
      </c>
      <c r="AC91" s="151">
        <v>10.710900000000001</v>
      </c>
      <c r="AD91" s="151">
        <v>1380.88</v>
      </c>
      <c r="AE91" s="151">
        <v>1.6514</v>
      </c>
      <c r="AF91" s="151">
        <v>79.697000000000003</v>
      </c>
      <c r="AG91" s="151">
        <v>14896.74</v>
      </c>
    </row>
    <row r="92" spans="1:33">
      <c r="A92" s="160">
        <v>44813</v>
      </c>
      <c r="B92" s="151">
        <v>19.4115</v>
      </c>
      <c r="C92" s="151">
        <v>17.383099999999999</v>
      </c>
      <c r="D92" s="151">
        <v>4.6962000000000002</v>
      </c>
      <c r="E92" s="151">
        <v>62.084200000000003</v>
      </c>
      <c r="F92" s="151">
        <v>18.354399999999998</v>
      </c>
      <c r="G92" s="151">
        <v>142.011</v>
      </c>
      <c r="H92" s="151">
        <v>5.1715999999999998</v>
      </c>
      <c r="I92" s="151">
        <v>19.982399999999998</v>
      </c>
      <c r="J92" s="151">
        <v>475.24</v>
      </c>
      <c r="K92" s="151">
        <v>437.48829999999998</v>
      </c>
      <c r="L92" s="151">
        <v>14989.55</v>
      </c>
      <c r="M92" s="151">
        <v>36.878</v>
      </c>
      <c r="N92" s="151">
        <v>15.6096</v>
      </c>
      <c r="O92" s="151">
        <v>4372.79</v>
      </c>
      <c r="P92" s="151">
        <v>903.65</v>
      </c>
      <c r="Q92" s="151">
        <v>1.3082800000000001</v>
      </c>
      <c r="R92" s="151">
        <v>3.8984000000000001</v>
      </c>
      <c r="S92" s="151">
        <v>1.4683299999999999</v>
      </c>
      <c r="T92" s="151">
        <v>9.9695</v>
      </c>
      <c r="U92" s="151">
        <v>7.4363999999999999</v>
      </c>
      <c r="V92" s="151">
        <v>24.585000000000001</v>
      </c>
      <c r="W92" s="151">
        <v>397.38</v>
      </c>
      <c r="X92" s="151">
        <v>1.0042</v>
      </c>
      <c r="Y92" s="151">
        <v>0.96460999999999997</v>
      </c>
      <c r="Z92" s="151">
        <v>0.86665999999999999</v>
      </c>
      <c r="AA92" s="151">
        <v>143.15</v>
      </c>
      <c r="AB92" s="151">
        <v>6.9512999999999998</v>
      </c>
      <c r="AC92" s="151">
        <v>10.670299999999999</v>
      </c>
      <c r="AD92" s="151">
        <v>1385.86</v>
      </c>
      <c r="AE92" s="151">
        <v>1.6443000000000001</v>
      </c>
      <c r="AF92" s="151">
        <v>80.2607</v>
      </c>
      <c r="AG92" s="151">
        <v>14989.55</v>
      </c>
    </row>
    <row r="93" spans="1:33">
      <c r="A93" s="160">
        <v>44816</v>
      </c>
      <c r="B93" s="151">
        <v>19.593499999999999</v>
      </c>
      <c r="C93" s="151">
        <v>17.346900000000002</v>
      </c>
      <c r="D93" s="151">
        <v>4.6923000000000004</v>
      </c>
      <c r="E93" s="151">
        <v>61.341500000000003</v>
      </c>
      <c r="F93" s="151">
        <v>18.455500000000001</v>
      </c>
      <c r="G93" s="151">
        <v>144.15969999999999</v>
      </c>
      <c r="H93" s="151">
        <v>5.1570999999999998</v>
      </c>
      <c r="I93" s="151">
        <v>20.081800000000001</v>
      </c>
      <c r="J93" s="151">
        <v>479.16</v>
      </c>
      <c r="K93" s="151">
        <v>440.53919999999999</v>
      </c>
      <c r="L93" s="151">
        <v>15130.24</v>
      </c>
      <c r="M93" s="151">
        <v>37.270099999999999</v>
      </c>
      <c r="N93" s="151">
        <v>15.723000000000001</v>
      </c>
      <c r="O93" s="151">
        <v>4417.82</v>
      </c>
      <c r="P93" s="151">
        <v>909.29</v>
      </c>
      <c r="Q93" s="151">
        <v>1.31463</v>
      </c>
      <c r="R93" s="151">
        <v>3.9016999999999999</v>
      </c>
      <c r="S93" s="151">
        <v>1.46936</v>
      </c>
      <c r="T93" s="151">
        <v>9.9664000000000001</v>
      </c>
      <c r="U93" s="151">
        <v>7.4363999999999999</v>
      </c>
      <c r="V93" s="151">
        <v>24.516999999999999</v>
      </c>
      <c r="W93" s="151">
        <v>397.76</v>
      </c>
      <c r="X93" s="151">
        <v>1.0122</v>
      </c>
      <c r="Y93" s="151">
        <v>0.96536</v>
      </c>
      <c r="Z93" s="151">
        <v>0.86643000000000003</v>
      </c>
      <c r="AA93" s="151">
        <v>144.59</v>
      </c>
      <c r="AB93" s="151">
        <v>7.0160999999999998</v>
      </c>
      <c r="AC93" s="151">
        <v>10.614800000000001</v>
      </c>
      <c r="AD93" s="151">
        <v>1394.99</v>
      </c>
      <c r="AE93" s="151">
        <v>1.6495</v>
      </c>
      <c r="AF93" s="151">
        <v>80.726699999999994</v>
      </c>
      <c r="AG93" s="151">
        <v>15130.24</v>
      </c>
    </row>
    <row r="94" spans="1:33">
      <c r="A94" s="160">
        <v>44817</v>
      </c>
      <c r="B94" s="151">
        <v>19.291799999999999</v>
      </c>
      <c r="C94" s="151">
        <v>17.399899999999999</v>
      </c>
      <c r="D94" s="151">
        <v>4.7196999999999996</v>
      </c>
      <c r="E94" s="151">
        <v>59.357900000000001</v>
      </c>
      <c r="F94" s="151">
        <v>18.201499999999999</v>
      </c>
      <c r="G94" s="151">
        <v>142.3997</v>
      </c>
      <c r="H94" s="151">
        <v>5.1753999999999998</v>
      </c>
      <c r="I94" s="151">
        <v>20.0185</v>
      </c>
      <c r="J94" s="151">
        <v>471.14</v>
      </c>
      <c r="K94" s="151">
        <v>434.69600000000003</v>
      </c>
      <c r="L94" s="151">
        <v>15088.27</v>
      </c>
      <c r="M94" s="151">
        <v>36.591500000000003</v>
      </c>
      <c r="N94" s="151">
        <v>15.5694</v>
      </c>
      <c r="O94" s="151">
        <v>4407.43</v>
      </c>
      <c r="P94" s="151">
        <v>918.98</v>
      </c>
      <c r="Q94" s="151">
        <v>1.31298</v>
      </c>
      <c r="R94" s="151">
        <v>3.8753000000000002</v>
      </c>
      <c r="S94" s="151">
        <v>1.4813499999999999</v>
      </c>
      <c r="T94" s="151">
        <v>10.0829</v>
      </c>
      <c r="U94" s="151">
        <v>7.4364999999999997</v>
      </c>
      <c r="V94" s="151">
        <v>24.536000000000001</v>
      </c>
      <c r="W94" s="151">
        <v>399.38</v>
      </c>
      <c r="X94" s="151">
        <v>0.997</v>
      </c>
      <c r="Y94" s="151">
        <v>0.95874999999999999</v>
      </c>
      <c r="Z94" s="151">
        <v>0.86734</v>
      </c>
      <c r="AA94" s="151">
        <v>144.18</v>
      </c>
      <c r="AB94" s="151">
        <v>6.9343000000000004</v>
      </c>
      <c r="AC94" s="151">
        <v>10.6663</v>
      </c>
      <c r="AD94" s="151">
        <v>1393.7</v>
      </c>
      <c r="AE94" s="151">
        <v>1.6626000000000001</v>
      </c>
      <c r="AF94" s="151">
        <v>80.469099999999997</v>
      </c>
      <c r="AG94" s="151">
        <v>15088.27</v>
      </c>
    </row>
    <row r="95" spans="1:33">
      <c r="A95" s="160">
        <v>44818</v>
      </c>
      <c r="B95" s="151">
        <v>19.340399999999999</v>
      </c>
      <c r="C95" s="151">
        <v>17.459900000000001</v>
      </c>
      <c r="D95" s="151">
        <v>4.7160000000000002</v>
      </c>
      <c r="E95" s="151">
        <v>60.453899999999997</v>
      </c>
      <c r="F95" s="151">
        <v>18.2332</v>
      </c>
      <c r="G95" s="151">
        <v>142.7116</v>
      </c>
      <c r="H95" s="151">
        <v>5.1543000000000001</v>
      </c>
      <c r="I95" s="151">
        <v>19.916699999999999</v>
      </c>
      <c r="J95" s="151">
        <v>472.61</v>
      </c>
      <c r="K95" s="151">
        <v>434.86320000000001</v>
      </c>
      <c r="L95" s="151">
        <v>14901</v>
      </c>
      <c r="M95" s="151">
        <v>36.870899999999999</v>
      </c>
      <c r="N95" s="151">
        <v>15.548299999999999</v>
      </c>
      <c r="O95" s="151">
        <v>4381</v>
      </c>
      <c r="P95" s="151">
        <v>921.29</v>
      </c>
      <c r="Q95" s="151">
        <v>1.3142100000000001</v>
      </c>
      <c r="R95" s="151">
        <v>3.8763999999999998</v>
      </c>
      <c r="S95" s="151">
        <v>1.4791700000000001</v>
      </c>
      <c r="T95" s="151">
        <v>10.056800000000001</v>
      </c>
      <c r="U95" s="151">
        <v>7.4367000000000001</v>
      </c>
      <c r="V95" s="151">
        <v>24.49</v>
      </c>
      <c r="W95" s="151">
        <v>405.59</v>
      </c>
      <c r="X95" s="151">
        <v>0.99809999999999999</v>
      </c>
      <c r="Y95" s="151">
        <v>0.96048</v>
      </c>
      <c r="Z95" s="151">
        <v>0.86477999999999999</v>
      </c>
      <c r="AA95" s="151">
        <v>142.69999999999999</v>
      </c>
      <c r="AB95" s="151">
        <v>6.9573999999999998</v>
      </c>
      <c r="AC95" s="151">
        <v>10.6759</v>
      </c>
      <c r="AD95" s="151">
        <v>1389.02</v>
      </c>
      <c r="AE95" s="151">
        <v>1.6628000000000001</v>
      </c>
      <c r="AF95" s="151">
        <v>79.533699999999996</v>
      </c>
      <c r="AG95" s="151">
        <v>14901</v>
      </c>
    </row>
    <row r="96" spans="1:33">
      <c r="A96" s="160">
        <v>44819</v>
      </c>
      <c r="B96" s="151">
        <v>19.414000000000001</v>
      </c>
      <c r="C96" s="151">
        <v>17.5534</v>
      </c>
      <c r="D96" s="151">
        <v>4.7233999999999998</v>
      </c>
      <c r="E96" s="151">
        <v>60.643999999999998</v>
      </c>
      <c r="F96" s="151">
        <v>18.3003</v>
      </c>
      <c r="G96" s="151">
        <v>143.1534</v>
      </c>
      <c r="H96" s="151">
        <v>5.2450000000000001</v>
      </c>
      <c r="I96" s="151">
        <v>20.075500000000002</v>
      </c>
      <c r="J96" s="151">
        <v>476.2</v>
      </c>
      <c r="K96" s="151">
        <v>435.59030000000001</v>
      </c>
      <c r="L96" s="151">
        <v>14896.22</v>
      </c>
      <c r="M96" s="151">
        <v>36.808300000000003</v>
      </c>
      <c r="N96" s="151">
        <v>15.6211</v>
      </c>
      <c r="O96" s="151">
        <v>4417.5200000000004</v>
      </c>
      <c r="P96" s="151">
        <v>927.89</v>
      </c>
      <c r="Q96" s="151">
        <v>1.3228899999999999</v>
      </c>
      <c r="R96" s="151">
        <v>3.8824999999999998</v>
      </c>
      <c r="S96" s="151">
        <v>1.49211</v>
      </c>
      <c r="T96" s="151">
        <v>10.17</v>
      </c>
      <c r="U96" s="151">
        <v>7.4363999999999999</v>
      </c>
      <c r="V96" s="151">
        <v>24.498000000000001</v>
      </c>
      <c r="W96" s="151">
        <v>409.06</v>
      </c>
      <c r="X96" s="151">
        <v>1.0001</v>
      </c>
      <c r="Y96" s="151">
        <v>0.96135999999999999</v>
      </c>
      <c r="Z96" s="151">
        <v>0.87190999999999996</v>
      </c>
      <c r="AA96" s="151">
        <v>143.53</v>
      </c>
      <c r="AB96" s="151">
        <v>6.9894999999999996</v>
      </c>
      <c r="AC96" s="151">
        <v>10.7364</v>
      </c>
      <c r="AD96" s="151">
        <v>1388.39</v>
      </c>
      <c r="AE96" s="151">
        <v>1.6762999999999999</v>
      </c>
      <c r="AF96" s="151">
        <v>79.645300000000006</v>
      </c>
      <c r="AG96" s="151">
        <v>14896.22</v>
      </c>
    </row>
    <row r="97" spans="1:33">
      <c r="A97" s="160">
        <v>44820</v>
      </c>
      <c r="B97" s="151">
        <v>19.4499</v>
      </c>
      <c r="C97" s="151">
        <v>17.641300000000001</v>
      </c>
      <c r="D97" s="151">
        <v>4.7188999999999997</v>
      </c>
      <c r="E97" s="151">
        <v>60.733499999999999</v>
      </c>
      <c r="F97" s="151">
        <v>18.307500000000001</v>
      </c>
      <c r="G97" s="151">
        <v>143.42009999999999</v>
      </c>
      <c r="H97" s="151">
        <v>5.2614000000000001</v>
      </c>
      <c r="I97" s="151">
        <v>20.067</v>
      </c>
      <c r="J97" s="151">
        <v>476.48</v>
      </c>
      <c r="K97" s="151">
        <v>435.65730000000002</v>
      </c>
      <c r="L97" s="151">
        <v>14884.4</v>
      </c>
      <c r="M97" s="151">
        <v>36.840299999999999</v>
      </c>
      <c r="N97" s="151">
        <v>15.6472</v>
      </c>
      <c r="O97" s="151">
        <v>4432.8599999999997</v>
      </c>
      <c r="P97" s="151">
        <v>923.93</v>
      </c>
      <c r="Q97" s="151">
        <v>1.3284899999999999</v>
      </c>
      <c r="R97" s="151">
        <v>3.8803999999999998</v>
      </c>
      <c r="S97" s="151">
        <v>1.49159</v>
      </c>
      <c r="T97" s="151">
        <v>10.210599999999999</v>
      </c>
      <c r="U97" s="151">
        <v>7.4363000000000001</v>
      </c>
      <c r="V97" s="151">
        <v>24.527999999999999</v>
      </c>
      <c r="W97" s="151">
        <v>404.7</v>
      </c>
      <c r="X97" s="151">
        <v>1.0016</v>
      </c>
      <c r="Y97" s="151">
        <v>0.96594999999999998</v>
      </c>
      <c r="Z97" s="151">
        <v>0.87683</v>
      </c>
      <c r="AA97" s="151">
        <v>143.22</v>
      </c>
      <c r="AB97" s="151">
        <v>7.0030000000000001</v>
      </c>
      <c r="AC97" s="151">
        <v>10.771599999999999</v>
      </c>
      <c r="AD97" s="151">
        <v>1393.93</v>
      </c>
      <c r="AE97" s="151">
        <v>1.6724000000000001</v>
      </c>
      <c r="AF97" s="151">
        <v>79.495999999999995</v>
      </c>
      <c r="AG97" s="151">
        <v>14884.4</v>
      </c>
    </row>
    <row r="98" spans="1:33">
      <c r="A98" s="160">
        <v>44823</v>
      </c>
      <c r="B98" s="151">
        <v>19.467099999999999</v>
      </c>
      <c r="C98" s="151">
        <v>17.720700000000001</v>
      </c>
      <c r="D98" s="151">
        <v>4.7049000000000003</v>
      </c>
      <c r="E98" s="151">
        <v>61.722900000000003</v>
      </c>
      <c r="F98" s="151">
        <v>18.3827</v>
      </c>
      <c r="G98" s="151">
        <v>144.4683</v>
      </c>
      <c r="H98" s="151">
        <v>5.1828000000000003</v>
      </c>
      <c r="I98" s="151">
        <v>19.968900000000001</v>
      </c>
      <c r="J98" s="151">
        <v>479.27</v>
      </c>
      <c r="K98" s="151">
        <v>436.11250000000001</v>
      </c>
      <c r="L98" s="151">
        <v>14941.84</v>
      </c>
      <c r="M98" s="151">
        <v>37.020400000000002</v>
      </c>
      <c r="N98" s="151">
        <v>15.686999999999999</v>
      </c>
      <c r="O98" s="151">
        <v>4410.9799999999996</v>
      </c>
      <c r="P98" s="151">
        <v>923.62</v>
      </c>
      <c r="Q98" s="151">
        <v>1.32833</v>
      </c>
      <c r="R98" s="151">
        <v>3.8751000000000002</v>
      </c>
      <c r="S98" s="151">
        <v>1.4900599999999999</v>
      </c>
      <c r="T98" s="151">
        <v>10.2226</v>
      </c>
      <c r="U98" s="151">
        <v>7.4371999999999998</v>
      </c>
      <c r="V98" s="151">
        <v>24.513999999999999</v>
      </c>
      <c r="W98" s="151">
        <v>398.88</v>
      </c>
      <c r="X98" s="151">
        <v>1.0024</v>
      </c>
      <c r="Y98" s="151">
        <v>0.96694000000000002</v>
      </c>
      <c r="Z98" s="151">
        <v>0.87682000000000004</v>
      </c>
      <c r="AA98" s="151">
        <v>143.54</v>
      </c>
      <c r="AB98" s="151">
        <v>7.0114000000000001</v>
      </c>
      <c r="AC98" s="151">
        <v>10.799799999999999</v>
      </c>
      <c r="AD98" s="151">
        <v>1389.74</v>
      </c>
      <c r="AE98" s="151">
        <v>1.6819999999999999</v>
      </c>
      <c r="AF98" s="151">
        <v>79.5411</v>
      </c>
      <c r="AG98" s="151">
        <v>14941.84</v>
      </c>
    </row>
    <row r="99" spans="1:33">
      <c r="A99" s="160">
        <v>44824</v>
      </c>
      <c r="B99" s="151">
        <v>19.365500000000001</v>
      </c>
      <c r="C99" s="151">
        <v>17.7209</v>
      </c>
      <c r="D99" s="151">
        <v>4.7255000000000003</v>
      </c>
      <c r="E99" s="151">
        <v>60.457099999999997</v>
      </c>
      <c r="F99" s="151">
        <v>18.27</v>
      </c>
      <c r="G99" s="151">
        <v>144.17490000000001</v>
      </c>
      <c r="H99" s="151">
        <v>5.1680999999999999</v>
      </c>
      <c r="I99" s="151">
        <v>19.9635</v>
      </c>
      <c r="J99" s="151">
        <v>475.29</v>
      </c>
      <c r="K99" s="151">
        <v>433.97500000000002</v>
      </c>
      <c r="L99" s="151">
        <v>14998.36</v>
      </c>
      <c r="M99" s="151">
        <v>36.808599999999998</v>
      </c>
      <c r="N99" s="151">
        <v>15.6777</v>
      </c>
      <c r="O99" s="151">
        <v>4406.6099999999997</v>
      </c>
      <c r="P99" s="151">
        <v>924.98</v>
      </c>
      <c r="Q99" s="151">
        <v>1.3276399999999999</v>
      </c>
      <c r="R99" s="151">
        <v>3.8751000000000002</v>
      </c>
      <c r="S99" s="151">
        <v>1.48732</v>
      </c>
      <c r="T99" s="151">
        <v>10.2768</v>
      </c>
      <c r="U99" s="151">
        <v>7.4364999999999997</v>
      </c>
      <c r="V99" s="151">
        <v>24.597000000000001</v>
      </c>
      <c r="W99" s="151">
        <v>399.3</v>
      </c>
      <c r="X99" s="151">
        <v>0.99680000000000002</v>
      </c>
      <c r="Y99" s="151">
        <v>0.96438000000000001</v>
      </c>
      <c r="Z99" s="151">
        <v>0.87353000000000003</v>
      </c>
      <c r="AA99" s="151">
        <v>143.24</v>
      </c>
      <c r="AB99" s="151">
        <v>6.9911000000000003</v>
      </c>
      <c r="AC99" s="151">
        <v>10.863</v>
      </c>
      <c r="AD99" s="151">
        <v>1392.19</v>
      </c>
      <c r="AE99" s="151">
        <v>1.6918</v>
      </c>
      <c r="AF99" s="151">
        <v>79.819000000000003</v>
      </c>
      <c r="AG99" s="151">
        <v>14998.36</v>
      </c>
    </row>
    <row r="100" spans="1:33">
      <c r="A100" s="160">
        <v>44825</v>
      </c>
      <c r="B100" s="151">
        <v>19.163</v>
      </c>
      <c r="C100" s="151">
        <v>17.453499999999998</v>
      </c>
      <c r="D100" s="151">
        <v>4.7736000000000001</v>
      </c>
      <c r="E100" s="151">
        <v>60.1113</v>
      </c>
      <c r="F100" s="151">
        <v>18.059200000000001</v>
      </c>
      <c r="G100" s="151">
        <v>143.05959999999999</v>
      </c>
      <c r="H100" s="151">
        <v>5.0884</v>
      </c>
      <c r="I100" s="151">
        <v>19.694800000000001</v>
      </c>
      <c r="J100" s="151">
        <v>472.3</v>
      </c>
      <c r="K100" s="151">
        <v>428.19970000000001</v>
      </c>
      <c r="L100" s="151">
        <v>14857.4</v>
      </c>
      <c r="M100" s="151">
        <v>36.218699999999998</v>
      </c>
      <c r="N100" s="151">
        <v>15.465299999999999</v>
      </c>
      <c r="O100" s="151">
        <v>4348.0600000000004</v>
      </c>
      <c r="P100" s="151">
        <v>925.81</v>
      </c>
      <c r="Q100" s="151">
        <v>1.32439</v>
      </c>
      <c r="R100" s="151">
        <v>3.8485</v>
      </c>
      <c r="S100" s="151">
        <v>1.4841</v>
      </c>
      <c r="T100" s="151">
        <v>10.1838</v>
      </c>
      <c r="U100" s="151">
        <v>7.4363999999999999</v>
      </c>
      <c r="V100" s="151">
        <v>24.66</v>
      </c>
      <c r="W100" s="151">
        <v>407.13</v>
      </c>
      <c r="X100" s="151">
        <v>0.98370000000000002</v>
      </c>
      <c r="Y100" s="151">
        <v>0.95077</v>
      </c>
      <c r="Z100" s="151">
        <v>0.87304000000000004</v>
      </c>
      <c r="AA100" s="151">
        <v>141.79</v>
      </c>
      <c r="AB100" s="151">
        <v>6.9619999999999997</v>
      </c>
      <c r="AC100" s="151">
        <v>10.8934</v>
      </c>
      <c r="AD100" s="151">
        <v>1387.8</v>
      </c>
      <c r="AE100" s="151">
        <v>1.6812</v>
      </c>
      <c r="AF100" s="151">
        <v>79.415800000000004</v>
      </c>
      <c r="AG100" s="151">
        <v>14857.4</v>
      </c>
    </row>
    <row r="101" spans="1:33">
      <c r="A101" s="160">
        <v>44826</v>
      </c>
      <c r="B101" s="151">
        <v>19.1676</v>
      </c>
      <c r="C101" s="151">
        <v>17.314800000000002</v>
      </c>
      <c r="D101" s="151">
        <v>4.7504</v>
      </c>
      <c r="E101" s="151">
        <v>58.563499999999998</v>
      </c>
      <c r="F101" s="151">
        <v>18.0898</v>
      </c>
      <c r="G101" s="151">
        <v>142.9127</v>
      </c>
      <c r="H101" s="151">
        <v>5.0317999999999996</v>
      </c>
      <c r="I101" s="151">
        <v>19.6218</v>
      </c>
      <c r="J101" s="151">
        <v>471.76</v>
      </c>
      <c r="K101" s="151">
        <v>428.9298</v>
      </c>
      <c r="L101" s="151">
        <v>14838.51</v>
      </c>
      <c r="M101" s="151">
        <v>36.311</v>
      </c>
      <c r="N101" s="151">
        <v>15.4695</v>
      </c>
      <c r="O101" s="151">
        <v>4303.8599999999997</v>
      </c>
      <c r="P101" s="151">
        <v>926.88</v>
      </c>
      <c r="Q101" s="151">
        <v>1.3267100000000001</v>
      </c>
      <c r="R101" s="151">
        <v>3.8233000000000001</v>
      </c>
      <c r="S101" s="151">
        <v>1.4801800000000001</v>
      </c>
      <c r="T101" s="151">
        <v>10.2331</v>
      </c>
      <c r="U101" s="151">
        <v>7.4362000000000004</v>
      </c>
      <c r="V101" s="151">
        <v>24.666</v>
      </c>
      <c r="W101" s="151">
        <v>405.29</v>
      </c>
      <c r="X101" s="151">
        <v>0.98360000000000003</v>
      </c>
      <c r="Y101" s="151">
        <v>0.96104999999999996</v>
      </c>
      <c r="Z101" s="151">
        <v>0.874</v>
      </c>
      <c r="AA101" s="151">
        <v>140.08000000000001</v>
      </c>
      <c r="AB101" s="151">
        <v>6.9516</v>
      </c>
      <c r="AC101" s="151">
        <v>10.892300000000001</v>
      </c>
      <c r="AD101" s="151">
        <v>1384.79</v>
      </c>
      <c r="AE101" s="151">
        <v>1.6818</v>
      </c>
      <c r="AF101" s="151">
        <v>79.7239</v>
      </c>
      <c r="AG101" s="151">
        <v>14838.51</v>
      </c>
    </row>
    <row r="102" spans="1:33">
      <c r="A102" s="160">
        <v>44827</v>
      </c>
      <c r="B102" s="151">
        <v>18.888999999999999</v>
      </c>
      <c r="C102" s="151">
        <v>17.3855</v>
      </c>
      <c r="D102" s="151">
        <v>4.7441000000000004</v>
      </c>
      <c r="E102" s="151">
        <v>56.055999999999997</v>
      </c>
      <c r="F102" s="151">
        <v>17.853300000000001</v>
      </c>
      <c r="G102" s="151">
        <v>140.95179999999999</v>
      </c>
      <c r="H102" s="151">
        <v>5.0999999999999996</v>
      </c>
      <c r="I102" s="151">
        <v>19.565100000000001</v>
      </c>
      <c r="J102" s="151">
        <v>467.39</v>
      </c>
      <c r="K102" s="151">
        <v>421.44060000000002</v>
      </c>
      <c r="L102" s="151">
        <v>14665.39</v>
      </c>
      <c r="M102" s="151">
        <v>35.573</v>
      </c>
      <c r="N102" s="151">
        <v>15.3048</v>
      </c>
      <c r="O102" s="151">
        <v>4309.92</v>
      </c>
      <c r="P102" s="151">
        <v>941.66</v>
      </c>
      <c r="Q102" s="151">
        <v>1.31664</v>
      </c>
      <c r="R102" s="151">
        <v>3.7890999999999999</v>
      </c>
      <c r="S102" s="151">
        <v>1.4847699999999999</v>
      </c>
      <c r="T102" s="151">
        <v>10.302199999999999</v>
      </c>
      <c r="U102" s="151">
        <v>7.4363999999999999</v>
      </c>
      <c r="V102" s="151">
        <v>24.626000000000001</v>
      </c>
      <c r="W102" s="151">
        <v>405.83</v>
      </c>
      <c r="X102" s="151">
        <v>0.96870000000000001</v>
      </c>
      <c r="Y102" s="151">
        <v>0.95235000000000003</v>
      </c>
      <c r="Z102" s="151">
        <v>0.89293999999999996</v>
      </c>
      <c r="AA102" s="151">
        <v>138.93</v>
      </c>
      <c r="AB102" s="151">
        <v>6.9316000000000004</v>
      </c>
      <c r="AC102" s="151">
        <v>10.948600000000001</v>
      </c>
      <c r="AD102" s="151">
        <v>1385.68</v>
      </c>
      <c r="AE102" s="151">
        <v>1.6861999999999999</v>
      </c>
      <c r="AF102" s="151">
        <v>79.070800000000006</v>
      </c>
      <c r="AG102" s="151">
        <v>14665.39</v>
      </c>
    </row>
    <row r="103" spans="1:33">
      <c r="A103" s="160">
        <v>44830</v>
      </c>
      <c r="B103" s="151">
        <v>18.747199999999999</v>
      </c>
      <c r="C103" s="151">
        <v>17.388300000000001</v>
      </c>
      <c r="D103" s="151">
        <v>4.7561</v>
      </c>
      <c r="E103" s="151">
        <v>56.087400000000002</v>
      </c>
      <c r="F103" s="151">
        <v>17.7821</v>
      </c>
      <c r="G103" s="151">
        <v>140.42259999999999</v>
      </c>
      <c r="H103" s="151">
        <v>5.1807999999999996</v>
      </c>
      <c r="I103" s="151">
        <v>19.5717</v>
      </c>
      <c r="J103" s="151">
        <v>459.84</v>
      </c>
      <c r="K103" s="151">
        <v>414.46499999999997</v>
      </c>
      <c r="L103" s="151">
        <v>14652.48</v>
      </c>
      <c r="M103" s="151">
        <v>35.372999999999998</v>
      </c>
      <c r="N103" s="151">
        <v>15.158200000000001</v>
      </c>
      <c r="O103" s="151">
        <v>4350.53</v>
      </c>
      <c r="P103" s="151">
        <v>954.51</v>
      </c>
      <c r="Q103" s="151">
        <v>1.3199000000000001</v>
      </c>
      <c r="R103" s="151">
        <v>3.7774999999999999</v>
      </c>
      <c r="S103" s="151">
        <v>1.4886299999999999</v>
      </c>
      <c r="T103" s="151">
        <v>10.3979</v>
      </c>
      <c r="U103" s="151">
        <v>7.4364999999999997</v>
      </c>
      <c r="V103" s="151">
        <v>24.638000000000002</v>
      </c>
      <c r="W103" s="151">
        <v>408.06</v>
      </c>
      <c r="X103" s="151">
        <v>0.96089999999999998</v>
      </c>
      <c r="Y103" s="151">
        <v>0.95440999999999998</v>
      </c>
      <c r="Z103" s="151">
        <v>0.89890000000000003</v>
      </c>
      <c r="AA103" s="151">
        <v>139.09</v>
      </c>
      <c r="AB103" s="151">
        <v>6.8846999999999996</v>
      </c>
      <c r="AC103" s="151">
        <v>10.911199999999999</v>
      </c>
      <c r="AD103" s="151">
        <v>1379.79</v>
      </c>
      <c r="AE103" s="151">
        <v>1.7048000000000001</v>
      </c>
      <c r="AF103" s="151">
        <v>78.709500000000006</v>
      </c>
      <c r="AG103" s="151">
        <v>14652.48</v>
      </c>
    </row>
    <row r="104" spans="1:33">
      <c r="A104" s="160">
        <v>44831</v>
      </c>
      <c r="B104" s="151">
        <v>18.709800000000001</v>
      </c>
      <c r="C104" s="151">
        <v>17.283899999999999</v>
      </c>
      <c r="D104" s="151">
        <v>4.7869999999999999</v>
      </c>
      <c r="E104" s="151">
        <v>56.513800000000003</v>
      </c>
      <c r="F104" s="151">
        <v>17.710599999999999</v>
      </c>
      <c r="G104" s="151">
        <v>140.47999999999999</v>
      </c>
      <c r="H104" s="151">
        <v>5.1605999999999996</v>
      </c>
      <c r="I104" s="151">
        <v>19.552399999999999</v>
      </c>
      <c r="J104" s="151">
        <v>459.53</v>
      </c>
      <c r="K104" s="151">
        <v>418.142</v>
      </c>
      <c r="L104" s="151">
        <v>14560.17</v>
      </c>
      <c r="M104" s="151">
        <v>35.221600000000002</v>
      </c>
      <c r="N104" s="151">
        <v>15.180099999999999</v>
      </c>
      <c r="O104" s="151">
        <v>4369.6899999999996</v>
      </c>
      <c r="P104" s="151">
        <v>941.07</v>
      </c>
      <c r="Q104" s="151">
        <v>1.3166899999999999</v>
      </c>
      <c r="R104" s="151">
        <v>3.7833000000000001</v>
      </c>
      <c r="S104" s="151">
        <v>1.49095</v>
      </c>
      <c r="T104" s="151">
        <v>10.3826</v>
      </c>
      <c r="U104" s="151">
        <v>7.4367000000000001</v>
      </c>
      <c r="V104" s="151">
        <v>24.681000000000001</v>
      </c>
      <c r="W104" s="151">
        <v>407.47</v>
      </c>
      <c r="X104" s="151">
        <v>0.95940000000000003</v>
      </c>
      <c r="Y104" s="151">
        <v>0.95160999999999996</v>
      </c>
      <c r="Z104" s="151">
        <v>0.89385999999999999</v>
      </c>
      <c r="AA104" s="151">
        <v>138.91</v>
      </c>
      <c r="AB104" s="151">
        <v>6.8876999999999997</v>
      </c>
      <c r="AC104" s="151">
        <v>10.9026</v>
      </c>
      <c r="AD104" s="151">
        <v>1374.94</v>
      </c>
      <c r="AE104" s="151">
        <v>1.7021999999999999</v>
      </c>
      <c r="AF104" s="151">
        <v>78.378200000000007</v>
      </c>
      <c r="AG104" s="151">
        <v>14560.17</v>
      </c>
    </row>
    <row r="105" spans="1:33">
      <c r="A105" s="160">
        <v>44832</v>
      </c>
      <c r="B105" s="151">
        <v>19.014900000000001</v>
      </c>
      <c r="C105" s="151">
        <v>17.3903</v>
      </c>
      <c r="D105" s="151">
        <v>4.8056000000000001</v>
      </c>
      <c r="E105" s="151">
        <v>56.847200000000001</v>
      </c>
      <c r="F105" s="151">
        <v>18.061399999999999</v>
      </c>
      <c r="G105" s="151">
        <v>142.9194</v>
      </c>
      <c r="H105" s="151">
        <v>5.2317999999999998</v>
      </c>
      <c r="I105" s="151">
        <v>19.5928</v>
      </c>
      <c r="J105" s="151">
        <v>465.57</v>
      </c>
      <c r="K105" s="151">
        <v>426.0256</v>
      </c>
      <c r="L105" s="151">
        <v>14581.79</v>
      </c>
      <c r="M105" s="151">
        <v>35.748600000000003</v>
      </c>
      <c r="N105" s="151">
        <v>15.370699999999999</v>
      </c>
      <c r="O105" s="151">
        <v>4365.54</v>
      </c>
      <c r="P105" s="151">
        <v>923.59</v>
      </c>
      <c r="Q105" s="151">
        <v>1.32548</v>
      </c>
      <c r="R105" s="151">
        <v>3.8412000000000002</v>
      </c>
      <c r="S105" s="151">
        <v>1.4926600000000001</v>
      </c>
      <c r="T105" s="151">
        <v>10.3841</v>
      </c>
      <c r="U105" s="151">
        <v>7.4366000000000003</v>
      </c>
      <c r="V105" s="151">
        <v>24.648</v>
      </c>
      <c r="W105" s="151">
        <v>412.59</v>
      </c>
      <c r="X105" s="151">
        <v>0.97350000000000003</v>
      </c>
      <c r="Y105" s="151">
        <v>0.95018000000000002</v>
      </c>
      <c r="Z105" s="151">
        <v>0.89390000000000003</v>
      </c>
      <c r="AA105" s="151">
        <v>140.35</v>
      </c>
      <c r="AB105" s="151">
        <v>6.94</v>
      </c>
      <c r="AC105" s="151">
        <v>10.937099999999999</v>
      </c>
      <c r="AD105" s="151">
        <v>1377.15</v>
      </c>
      <c r="AE105" s="151">
        <v>1.6991000000000001</v>
      </c>
      <c r="AF105" s="151">
        <v>78.212400000000002</v>
      </c>
      <c r="AG105" s="151">
        <v>14581.79</v>
      </c>
    </row>
    <row r="106" spans="1:33">
      <c r="A106" s="160">
        <v>44833</v>
      </c>
      <c r="B106" s="151">
        <v>19.1829</v>
      </c>
      <c r="C106" s="151">
        <v>17.694500000000001</v>
      </c>
      <c r="D106" s="151">
        <v>4.8554000000000004</v>
      </c>
      <c r="E106" s="151">
        <v>56.329500000000003</v>
      </c>
      <c r="F106" s="151">
        <v>18.221900000000002</v>
      </c>
      <c r="G106" s="151">
        <v>143.87219999999999</v>
      </c>
      <c r="H106" s="151">
        <v>5.2992999999999997</v>
      </c>
      <c r="I106" s="151">
        <v>19.794899999999998</v>
      </c>
      <c r="J106" s="151">
        <v>468.92</v>
      </c>
      <c r="K106" s="151">
        <v>428.40539999999999</v>
      </c>
      <c r="L106" s="151">
        <v>14752.42</v>
      </c>
      <c r="M106" s="151">
        <v>36.230400000000003</v>
      </c>
      <c r="N106" s="151">
        <v>15.5298</v>
      </c>
      <c r="O106" s="151">
        <v>4428.1099999999997</v>
      </c>
      <c r="P106" s="151">
        <v>947.04</v>
      </c>
      <c r="Q106" s="151">
        <v>1.3428</v>
      </c>
      <c r="R106" s="151">
        <v>3.8881000000000001</v>
      </c>
      <c r="S106" s="151">
        <v>1.5101199999999999</v>
      </c>
      <c r="T106" s="151">
        <v>10.502000000000001</v>
      </c>
      <c r="U106" s="151">
        <v>7.4362000000000004</v>
      </c>
      <c r="V106" s="151">
        <v>24.532</v>
      </c>
      <c r="W106" s="151">
        <v>421.25</v>
      </c>
      <c r="X106" s="151">
        <v>0.98150000000000004</v>
      </c>
      <c r="Y106" s="151">
        <v>0.95733000000000001</v>
      </c>
      <c r="Z106" s="151">
        <v>0.88282000000000005</v>
      </c>
      <c r="AA106" s="151">
        <v>141.81</v>
      </c>
      <c r="AB106" s="151">
        <v>6.9659000000000004</v>
      </c>
      <c r="AC106" s="151">
        <v>10.9496</v>
      </c>
      <c r="AD106" s="151">
        <v>1390.16</v>
      </c>
      <c r="AE106" s="151">
        <v>1.7141</v>
      </c>
      <c r="AF106" s="151">
        <v>79.315799999999996</v>
      </c>
      <c r="AG106" s="151">
        <v>14752.42</v>
      </c>
    </row>
    <row r="107" spans="1:33">
      <c r="A107" s="160">
        <v>44834</v>
      </c>
      <c r="B107" s="151">
        <v>19.157299999999999</v>
      </c>
      <c r="C107" s="151">
        <v>17.735199999999999</v>
      </c>
      <c r="D107" s="151">
        <v>4.8560999999999996</v>
      </c>
      <c r="E107" s="151">
        <v>58.968499999999999</v>
      </c>
      <c r="F107" s="151">
        <v>18.203499999999998</v>
      </c>
      <c r="G107" s="151">
        <v>144.31129999999999</v>
      </c>
      <c r="H107" s="151">
        <v>5.3060999999999998</v>
      </c>
      <c r="I107" s="151">
        <v>19.744299999999999</v>
      </c>
      <c r="J107" s="151">
        <v>467.32</v>
      </c>
      <c r="K107" s="151">
        <v>429.13200000000001</v>
      </c>
      <c r="L107" s="151">
        <v>14978.87</v>
      </c>
      <c r="M107" s="151">
        <v>36.124099999999999</v>
      </c>
      <c r="N107" s="151">
        <v>15.4657</v>
      </c>
      <c r="O107" s="151">
        <v>4512.28</v>
      </c>
      <c r="P107" s="151">
        <v>948.42</v>
      </c>
      <c r="Q107" s="151">
        <v>1.3557699999999999</v>
      </c>
      <c r="R107" s="151">
        <v>3.9049999999999998</v>
      </c>
      <c r="S107" s="151">
        <v>1.53169</v>
      </c>
      <c r="T107" s="151">
        <v>10.669700000000001</v>
      </c>
      <c r="U107" s="151">
        <v>7.4359999999999999</v>
      </c>
      <c r="V107" s="151">
        <v>24.587</v>
      </c>
      <c r="W107" s="151">
        <v>423.15</v>
      </c>
      <c r="X107" s="151">
        <v>0.98019999999999996</v>
      </c>
      <c r="Y107" s="151">
        <v>0.96740000000000004</v>
      </c>
      <c r="Z107" s="151">
        <v>0.87751000000000001</v>
      </c>
      <c r="AA107" s="151">
        <v>141.88</v>
      </c>
      <c r="AB107" s="151">
        <v>6.9772999999999996</v>
      </c>
      <c r="AC107" s="151">
        <v>10.872400000000001</v>
      </c>
      <c r="AD107" s="151">
        <v>1404.81</v>
      </c>
      <c r="AE107" s="151">
        <v>1.7504</v>
      </c>
      <c r="AF107" s="151">
        <v>79.717100000000002</v>
      </c>
      <c r="AG107" s="151">
        <v>14978.87</v>
      </c>
    </row>
    <row r="108" spans="1:33">
      <c r="A108" s="160">
        <v>44837</v>
      </c>
      <c r="B108" s="151">
        <v>19.282499999999999</v>
      </c>
      <c r="C108" s="151">
        <v>17.5335</v>
      </c>
      <c r="D108" s="151">
        <v>4.8287000000000004</v>
      </c>
      <c r="E108" s="151">
        <v>58.419899999999998</v>
      </c>
      <c r="F108" s="151">
        <v>18.262899999999998</v>
      </c>
      <c r="G108" s="151">
        <v>145.20840000000001</v>
      </c>
      <c r="H108" s="151">
        <v>5.0816999999999997</v>
      </c>
      <c r="I108" s="151">
        <v>19.6798</v>
      </c>
      <c r="J108" s="151">
        <v>467.52</v>
      </c>
      <c r="K108" s="151">
        <v>428.12900000000002</v>
      </c>
      <c r="L108" s="151">
        <v>15011.85</v>
      </c>
      <c r="M108" s="151">
        <v>36.174999999999997</v>
      </c>
      <c r="N108" s="151">
        <v>15.4498</v>
      </c>
      <c r="O108" s="151">
        <v>4441.79</v>
      </c>
      <c r="P108" s="151">
        <v>929.56</v>
      </c>
      <c r="Q108" s="151">
        <v>1.3385100000000001</v>
      </c>
      <c r="R108" s="151">
        <v>3.8843999999999999</v>
      </c>
      <c r="S108" s="151">
        <v>1.5080100000000001</v>
      </c>
      <c r="T108" s="151">
        <v>10.465199999999999</v>
      </c>
      <c r="U108" s="151">
        <v>7.4368999999999996</v>
      </c>
      <c r="V108" s="151">
        <v>24.547000000000001</v>
      </c>
      <c r="W108" s="151">
        <v>418.49</v>
      </c>
      <c r="X108" s="151">
        <v>0.98260000000000003</v>
      </c>
      <c r="Y108" s="151">
        <v>0.97514999999999996</v>
      </c>
      <c r="Z108" s="151">
        <v>0.86765999999999999</v>
      </c>
      <c r="AA108" s="151">
        <v>142.02000000000001</v>
      </c>
      <c r="AB108" s="151">
        <v>7.0008999999999997</v>
      </c>
      <c r="AC108" s="151">
        <v>10.826700000000001</v>
      </c>
      <c r="AD108" s="151">
        <v>1414.84</v>
      </c>
      <c r="AE108" s="151">
        <v>1.7171000000000001</v>
      </c>
      <c r="AF108" s="151">
        <v>79.927400000000006</v>
      </c>
      <c r="AG108" s="151">
        <v>15011.85</v>
      </c>
    </row>
    <row r="109" spans="1:33">
      <c r="A109" s="160">
        <v>44838</v>
      </c>
      <c r="B109" s="151">
        <v>19.636099999999999</v>
      </c>
      <c r="C109" s="151">
        <v>17.602599999999999</v>
      </c>
      <c r="D109" s="151">
        <v>4.8114999999999997</v>
      </c>
      <c r="E109" s="151">
        <v>59.2318</v>
      </c>
      <c r="F109" s="151">
        <v>18.5747</v>
      </c>
      <c r="G109" s="151">
        <v>148.18879999999999</v>
      </c>
      <c r="H109" s="151">
        <v>5.1688999999999998</v>
      </c>
      <c r="I109" s="151">
        <v>19.940200000000001</v>
      </c>
      <c r="J109" s="151">
        <v>471.74</v>
      </c>
      <c r="K109" s="151">
        <v>434.70760000000001</v>
      </c>
      <c r="L109" s="151">
        <v>15060.01</v>
      </c>
      <c r="M109" s="151">
        <v>36.662599999999998</v>
      </c>
      <c r="N109" s="151">
        <v>15.7376</v>
      </c>
      <c r="O109" s="151">
        <v>4483.38</v>
      </c>
      <c r="P109" s="151">
        <v>929.74</v>
      </c>
      <c r="Q109" s="151">
        <v>1.3492200000000001</v>
      </c>
      <c r="R109" s="151">
        <v>3.9401999999999999</v>
      </c>
      <c r="S109" s="151">
        <v>1.5359799999999999</v>
      </c>
      <c r="T109" s="151">
        <v>10.4223</v>
      </c>
      <c r="U109" s="151">
        <v>7.4375</v>
      </c>
      <c r="V109" s="151">
        <v>24.527999999999999</v>
      </c>
      <c r="W109" s="151">
        <v>419.22</v>
      </c>
      <c r="X109" s="151">
        <v>0.99860000000000004</v>
      </c>
      <c r="Y109" s="151">
        <v>0.97802999999999995</v>
      </c>
      <c r="Z109" s="151">
        <v>0.87022999999999995</v>
      </c>
      <c r="AA109" s="151">
        <v>143.93</v>
      </c>
      <c r="AB109" s="151">
        <v>7.1012000000000004</v>
      </c>
      <c r="AC109" s="151">
        <v>10.83</v>
      </c>
      <c r="AD109" s="151">
        <v>1405.04</v>
      </c>
      <c r="AE109" s="151">
        <v>1.7425999999999999</v>
      </c>
      <c r="AF109" s="151">
        <v>80.5304</v>
      </c>
      <c r="AG109" s="151">
        <v>15060.01</v>
      </c>
    </row>
    <row r="110" spans="1:33">
      <c r="A110" s="160">
        <v>44839</v>
      </c>
      <c r="B110" s="151">
        <v>19.4377</v>
      </c>
      <c r="C110" s="151">
        <v>17.564399999999999</v>
      </c>
      <c r="D110" s="151">
        <v>4.8186</v>
      </c>
      <c r="E110" s="151">
        <v>60.076300000000003</v>
      </c>
      <c r="F110" s="151">
        <v>18.3735</v>
      </c>
      <c r="G110" s="151">
        <v>147.0667</v>
      </c>
      <c r="H110" s="151">
        <v>5.1386000000000003</v>
      </c>
      <c r="I110" s="151">
        <v>19.833400000000001</v>
      </c>
      <c r="J110" s="151">
        <v>464.64</v>
      </c>
      <c r="K110" s="151">
        <v>433.08940000000001</v>
      </c>
      <c r="L110" s="151">
        <v>15124.12</v>
      </c>
      <c r="M110" s="151">
        <v>36.392800000000001</v>
      </c>
      <c r="N110" s="151">
        <v>15.5928</v>
      </c>
      <c r="O110" s="151">
        <v>4518.63</v>
      </c>
      <c r="P110" s="151">
        <v>928.69</v>
      </c>
      <c r="Q110" s="151">
        <v>1.3462400000000001</v>
      </c>
      <c r="R110" s="151">
        <v>3.9226000000000001</v>
      </c>
      <c r="S110" s="151">
        <v>1.5229999999999999</v>
      </c>
      <c r="T110" s="151">
        <v>10.373799999999999</v>
      </c>
      <c r="U110" s="151">
        <v>7.4385000000000003</v>
      </c>
      <c r="V110" s="151">
        <v>24.484999999999999</v>
      </c>
      <c r="W110" s="151">
        <v>421.67</v>
      </c>
      <c r="X110" s="151">
        <v>0.98839999999999995</v>
      </c>
      <c r="Y110" s="151">
        <v>0.97214999999999996</v>
      </c>
      <c r="Z110" s="151">
        <v>0.87251999999999996</v>
      </c>
      <c r="AA110" s="151">
        <v>142.88999999999999</v>
      </c>
      <c r="AB110" s="151">
        <v>7.0128000000000004</v>
      </c>
      <c r="AC110" s="151">
        <v>10.878299999999999</v>
      </c>
      <c r="AD110" s="151">
        <v>1411.93</v>
      </c>
      <c r="AE110" s="151">
        <v>1.7231000000000001</v>
      </c>
      <c r="AF110" s="151">
        <v>80.5304</v>
      </c>
      <c r="AG110" s="151">
        <v>15124.12</v>
      </c>
    </row>
    <row r="111" spans="1:33">
      <c r="A111" s="160">
        <v>44840</v>
      </c>
      <c r="B111" s="151">
        <v>19.240600000000001</v>
      </c>
      <c r="C111" s="151">
        <v>17.626300000000001</v>
      </c>
      <c r="D111" s="151">
        <v>4.8883000000000001</v>
      </c>
      <c r="E111" s="151">
        <v>60.5886</v>
      </c>
      <c r="F111" s="151">
        <v>18.230399999999999</v>
      </c>
      <c r="G111" s="151">
        <v>146.45179999999999</v>
      </c>
      <c r="H111" s="151">
        <v>5.1148999999999996</v>
      </c>
      <c r="I111" s="151">
        <v>19.703600000000002</v>
      </c>
      <c r="J111" s="151">
        <v>461.93</v>
      </c>
      <c r="K111" s="151">
        <v>426.59559999999999</v>
      </c>
      <c r="L111" s="151">
        <v>15026.77</v>
      </c>
      <c r="M111" s="151">
        <v>36.150199999999998</v>
      </c>
      <c r="N111" s="151">
        <v>15.466900000000001</v>
      </c>
      <c r="O111" s="151">
        <v>4526.91</v>
      </c>
      <c r="P111" s="151">
        <v>922.34</v>
      </c>
      <c r="Q111" s="151">
        <v>1.34613</v>
      </c>
      <c r="R111" s="151">
        <v>3.8995000000000002</v>
      </c>
      <c r="S111" s="151">
        <v>1.5286900000000001</v>
      </c>
      <c r="T111" s="151">
        <v>10.495799999999999</v>
      </c>
      <c r="U111" s="151">
        <v>7.4391999999999996</v>
      </c>
      <c r="V111" s="151">
        <v>24.503</v>
      </c>
      <c r="W111" s="151">
        <v>423.66</v>
      </c>
      <c r="X111" s="151">
        <v>0.97909999999999997</v>
      </c>
      <c r="Y111" s="151">
        <v>0.96999000000000002</v>
      </c>
      <c r="Z111" s="151">
        <v>0.87714999999999999</v>
      </c>
      <c r="AA111" s="151">
        <v>142.1</v>
      </c>
      <c r="AB111" s="151">
        <v>6.9960000000000004</v>
      </c>
      <c r="AC111" s="151">
        <v>10.91</v>
      </c>
      <c r="AD111" s="151">
        <v>1389.12</v>
      </c>
      <c r="AE111" s="151">
        <v>1.7295</v>
      </c>
      <c r="AF111" s="151">
        <v>80.962199999999996</v>
      </c>
      <c r="AG111" s="151">
        <v>15026.77</v>
      </c>
    </row>
    <row r="112" spans="1:33">
      <c r="A112" s="160">
        <v>44841</v>
      </c>
      <c r="B112" s="151">
        <v>19.141500000000001</v>
      </c>
      <c r="C112" s="151">
        <v>17.640999999999998</v>
      </c>
      <c r="D112" s="151">
        <v>4.8623000000000003</v>
      </c>
      <c r="E112" s="151">
        <v>60.645400000000002</v>
      </c>
      <c r="F112" s="151">
        <v>18.093900000000001</v>
      </c>
      <c r="G112" s="151">
        <v>145.46709999999999</v>
      </c>
      <c r="H112" s="151">
        <v>5.0678000000000001</v>
      </c>
      <c r="I112" s="151">
        <v>19.525300000000001</v>
      </c>
      <c r="J112" s="151">
        <v>460.01</v>
      </c>
      <c r="K112" s="151">
        <v>423.82240000000002</v>
      </c>
      <c r="L112" s="151">
        <v>14950.68</v>
      </c>
      <c r="M112" s="151">
        <v>35.964399999999998</v>
      </c>
      <c r="N112" s="151">
        <v>15.4673</v>
      </c>
      <c r="O112" s="151">
        <v>4508.13</v>
      </c>
      <c r="P112" s="151">
        <v>914.47</v>
      </c>
      <c r="Q112" s="151">
        <v>1.33711</v>
      </c>
      <c r="R112" s="151">
        <v>3.8589000000000002</v>
      </c>
      <c r="S112" s="151">
        <v>1.5287200000000001</v>
      </c>
      <c r="T112" s="151">
        <v>10.383699999999999</v>
      </c>
      <c r="U112" s="151">
        <v>7.4385000000000003</v>
      </c>
      <c r="V112" s="151">
        <v>24.486000000000001</v>
      </c>
      <c r="W112" s="151">
        <v>424.48</v>
      </c>
      <c r="X112" s="151">
        <v>0.97440000000000004</v>
      </c>
      <c r="Y112" s="151">
        <v>0.96862000000000004</v>
      </c>
      <c r="Z112" s="151">
        <v>0.87855000000000005</v>
      </c>
      <c r="AA112" s="151">
        <v>141.59</v>
      </c>
      <c r="AB112" s="151">
        <v>6.9653999999999998</v>
      </c>
      <c r="AC112" s="151">
        <v>10.9276</v>
      </c>
      <c r="AD112" s="151">
        <v>1382.73</v>
      </c>
      <c r="AE112" s="151">
        <v>1.7377</v>
      </c>
      <c r="AF112" s="151">
        <v>80.723799999999997</v>
      </c>
      <c r="AG112" s="151">
        <v>14950.68</v>
      </c>
    </row>
    <row r="113" spans="1:33">
      <c r="A113" s="160">
        <v>44844</v>
      </c>
      <c r="B113" s="151">
        <v>19.0855</v>
      </c>
      <c r="C113" s="151">
        <v>17.533300000000001</v>
      </c>
      <c r="D113" s="151">
        <v>4.8586</v>
      </c>
      <c r="E113" s="151">
        <v>61.604199999999999</v>
      </c>
      <c r="F113" s="151">
        <v>18.026900000000001</v>
      </c>
      <c r="G113" s="151">
        <v>144.64420000000001</v>
      </c>
      <c r="H113" s="151">
        <v>5.0374999999999996</v>
      </c>
      <c r="I113" s="151">
        <v>19.37</v>
      </c>
      <c r="J113" s="151">
        <v>460.63</v>
      </c>
      <c r="K113" s="151">
        <v>423.16820000000001</v>
      </c>
      <c r="L113" s="151">
        <v>14836.84</v>
      </c>
      <c r="M113" s="151">
        <v>35.8309</v>
      </c>
      <c r="N113" s="151">
        <v>15.3614</v>
      </c>
      <c r="O113" s="151">
        <v>4478.59</v>
      </c>
      <c r="P113" s="151">
        <v>909.42</v>
      </c>
      <c r="Q113" s="151">
        <v>1.337</v>
      </c>
      <c r="R113" s="151">
        <v>3.85</v>
      </c>
      <c r="S113" s="151">
        <v>1.5392699999999999</v>
      </c>
      <c r="T113" s="151">
        <v>10.379799999999999</v>
      </c>
      <c r="U113" s="151">
        <v>7.4386000000000001</v>
      </c>
      <c r="V113" s="151">
        <v>24.521999999999998</v>
      </c>
      <c r="W113" s="151">
        <v>426.48</v>
      </c>
      <c r="X113" s="151">
        <v>0.97019999999999995</v>
      </c>
      <c r="Y113" s="151">
        <v>0.97009000000000001</v>
      </c>
      <c r="Z113" s="151">
        <v>0.87739999999999996</v>
      </c>
      <c r="AA113" s="151">
        <v>141.38999999999999</v>
      </c>
      <c r="AB113" s="151">
        <v>6.9309000000000003</v>
      </c>
      <c r="AC113" s="151">
        <v>10.9704</v>
      </c>
      <c r="AD113" s="151">
        <v>1387.46</v>
      </c>
      <c r="AE113" s="151">
        <v>1.7428999999999999</v>
      </c>
      <c r="AF113" s="151">
        <v>79.892700000000005</v>
      </c>
      <c r="AG113" s="151">
        <v>14836.84</v>
      </c>
    </row>
    <row r="114" spans="1:33">
      <c r="A114" s="160">
        <v>44845</v>
      </c>
      <c r="B114" s="151">
        <v>19.110299999999999</v>
      </c>
      <c r="C114" s="151">
        <v>17.648299999999999</v>
      </c>
      <c r="D114" s="151">
        <v>4.8502000000000001</v>
      </c>
      <c r="E114" s="151">
        <v>62.503100000000003</v>
      </c>
      <c r="F114" s="151">
        <v>18.041699999999999</v>
      </c>
      <c r="G114" s="151">
        <v>146.93860000000001</v>
      </c>
      <c r="H114" s="151">
        <v>5.1475999999999997</v>
      </c>
      <c r="I114" s="151">
        <v>19.4953</v>
      </c>
      <c r="J114" s="151">
        <v>463.44</v>
      </c>
      <c r="K114" s="151">
        <v>427.25990000000002</v>
      </c>
      <c r="L114" s="151">
        <v>14912.87</v>
      </c>
      <c r="M114" s="151">
        <v>35.837200000000003</v>
      </c>
      <c r="N114" s="151">
        <v>15.379200000000001</v>
      </c>
      <c r="O114" s="151">
        <v>4492.8</v>
      </c>
      <c r="P114" s="151">
        <v>902.65</v>
      </c>
      <c r="Q114" s="151">
        <v>1.33934</v>
      </c>
      <c r="R114" s="151">
        <v>3.8734000000000002</v>
      </c>
      <c r="S114" s="151">
        <v>1.54772</v>
      </c>
      <c r="T114" s="151">
        <v>10.4396</v>
      </c>
      <c r="U114" s="151">
        <v>7.4387999999999996</v>
      </c>
      <c r="V114" s="151">
        <v>24.550999999999998</v>
      </c>
      <c r="W114" s="151">
        <v>429.6</v>
      </c>
      <c r="X114" s="151">
        <v>0.9708</v>
      </c>
      <c r="Y114" s="151">
        <v>0.96765999999999996</v>
      </c>
      <c r="Z114" s="151">
        <v>0.88490000000000002</v>
      </c>
      <c r="AA114" s="151">
        <v>141.62</v>
      </c>
      <c r="AB114" s="151">
        <v>6.9688999999999997</v>
      </c>
      <c r="AC114" s="151">
        <v>11.034700000000001</v>
      </c>
      <c r="AD114" s="151">
        <v>1389.43</v>
      </c>
      <c r="AE114" s="151">
        <v>1.7383999999999999</v>
      </c>
      <c r="AF114" s="151">
        <v>79.861000000000004</v>
      </c>
      <c r="AG114" s="151">
        <v>14912.87</v>
      </c>
    </row>
    <row r="115" spans="1:33">
      <c r="A115" s="160">
        <v>44846</v>
      </c>
      <c r="B115" s="151">
        <v>19.093800000000002</v>
      </c>
      <c r="C115" s="151">
        <v>17.7516</v>
      </c>
      <c r="D115" s="151">
        <v>4.8483000000000001</v>
      </c>
      <c r="E115" s="151">
        <v>62.585700000000003</v>
      </c>
      <c r="F115" s="151">
        <v>18.014600000000002</v>
      </c>
      <c r="G115" s="151">
        <v>146.34440000000001</v>
      </c>
      <c r="H115" s="151">
        <v>5.1475999999999997</v>
      </c>
      <c r="I115" s="151">
        <v>19.397500000000001</v>
      </c>
      <c r="J115" s="151">
        <v>465</v>
      </c>
      <c r="K115" s="151">
        <v>426.89330000000001</v>
      </c>
      <c r="L115" s="151">
        <v>14904.06</v>
      </c>
      <c r="M115" s="151">
        <v>35.8459</v>
      </c>
      <c r="N115" s="151">
        <v>15.3889</v>
      </c>
      <c r="O115" s="151">
        <v>4465.9799999999996</v>
      </c>
      <c r="P115" s="151">
        <v>912.46</v>
      </c>
      <c r="Q115" s="151">
        <v>1.3407</v>
      </c>
      <c r="R115" s="151">
        <v>3.8653</v>
      </c>
      <c r="S115" s="151">
        <v>1.5456700000000001</v>
      </c>
      <c r="T115" s="151">
        <v>10.451499999999999</v>
      </c>
      <c r="U115" s="151">
        <v>7.4386000000000001</v>
      </c>
      <c r="V115" s="151">
        <v>24.555</v>
      </c>
      <c r="W115" s="151">
        <v>431.8</v>
      </c>
      <c r="X115" s="151">
        <v>0.97030000000000005</v>
      </c>
      <c r="Y115" s="151">
        <v>0.96809000000000001</v>
      </c>
      <c r="Z115" s="151">
        <v>0.87419000000000002</v>
      </c>
      <c r="AA115" s="151">
        <v>142.57</v>
      </c>
      <c r="AB115" s="151">
        <v>6.9630000000000001</v>
      </c>
      <c r="AC115" s="151">
        <v>11.0016</v>
      </c>
      <c r="AD115" s="151">
        <v>1384.57</v>
      </c>
      <c r="AE115" s="151">
        <v>1.7299</v>
      </c>
      <c r="AF115" s="151">
        <v>79.912999999999997</v>
      </c>
      <c r="AG115" s="151">
        <v>14904.06</v>
      </c>
    </row>
    <row r="116" spans="1:33">
      <c r="A116" s="160">
        <v>44847</v>
      </c>
      <c r="B116" s="151">
        <v>19.238</v>
      </c>
      <c r="C116" s="151">
        <v>17.854500000000002</v>
      </c>
      <c r="D116" s="151">
        <v>4.8041</v>
      </c>
      <c r="E116" s="151">
        <v>62.226599999999998</v>
      </c>
      <c r="F116" s="151">
        <v>18.037199999999999</v>
      </c>
      <c r="G116" s="151">
        <v>148.2312</v>
      </c>
      <c r="H116" s="151">
        <v>5.1521999999999997</v>
      </c>
      <c r="I116" s="151">
        <v>19.5411</v>
      </c>
      <c r="J116" s="151">
        <v>467.98</v>
      </c>
      <c r="K116" s="151">
        <v>425.73820000000001</v>
      </c>
      <c r="L116" s="151">
        <v>14918.01</v>
      </c>
      <c r="M116" s="151">
        <v>36.055100000000003</v>
      </c>
      <c r="N116" s="151">
        <v>15.5275</v>
      </c>
      <c r="O116" s="151">
        <v>4487.7299999999996</v>
      </c>
      <c r="P116" s="151">
        <v>915.75</v>
      </c>
      <c r="Q116" s="151">
        <v>1.34423</v>
      </c>
      <c r="R116" s="151">
        <v>3.8944000000000001</v>
      </c>
      <c r="S116" s="151">
        <v>1.5521499999999999</v>
      </c>
      <c r="T116" s="151">
        <v>10.354699999999999</v>
      </c>
      <c r="U116" s="151">
        <v>7.4381000000000004</v>
      </c>
      <c r="V116" s="151">
        <v>24.587</v>
      </c>
      <c r="W116" s="151">
        <v>428.71</v>
      </c>
      <c r="X116" s="151">
        <v>0.97760000000000002</v>
      </c>
      <c r="Y116" s="151">
        <v>0.97865000000000002</v>
      </c>
      <c r="Z116" s="151">
        <v>0.86319000000000001</v>
      </c>
      <c r="AA116" s="151">
        <v>143.94</v>
      </c>
      <c r="AB116" s="151">
        <v>7.0021000000000004</v>
      </c>
      <c r="AC116" s="151">
        <v>10.9808</v>
      </c>
      <c r="AD116" s="151">
        <v>1386.37</v>
      </c>
      <c r="AE116" s="151">
        <v>1.7351000000000001</v>
      </c>
      <c r="AF116" s="151">
        <v>80.120999999999995</v>
      </c>
      <c r="AG116" s="151">
        <v>14918.01</v>
      </c>
    </row>
    <row r="117" spans="1:33">
      <c r="A117" s="160">
        <v>44848</v>
      </c>
      <c r="B117" s="151">
        <v>19.122699999999998</v>
      </c>
      <c r="C117" s="151">
        <v>17.849799999999998</v>
      </c>
      <c r="D117" s="151">
        <v>4.8015999999999996</v>
      </c>
      <c r="E117" s="151">
        <v>61.094700000000003</v>
      </c>
      <c r="F117" s="151">
        <v>18.0838</v>
      </c>
      <c r="G117" s="151">
        <v>147.5684</v>
      </c>
      <c r="H117" s="151">
        <v>5.1773999999999996</v>
      </c>
      <c r="I117" s="151">
        <v>19.522600000000001</v>
      </c>
      <c r="J117" s="151">
        <v>462.96</v>
      </c>
      <c r="K117" s="151">
        <v>428.3202</v>
      </c>
      <c r="L117" s="151">
        <v>15040.43</v>
      </c>
      <c r="M117" s="151">
        <v>35.919600000000003</v>
      </c>
      <c r="N117" s="151">
        <v>15.456</v>
      </c>
      <c r="O117" s="151">
        <v>4564.8100000000004</v>
      </c>
      <c r="P117" s="151">
        <v>936.19</v>
      </c>
      <c r="Q117" s="151">
        <v>1.34944</v>
      </c>
      <c r="R117" s="151">
        <v>3.8797000000000001</v>
      </c>
      <c r="S117" s="151">
        <v>1.56765</v>
      </c>
      <c r="T117" s="151">
        <v>10.3835</v>
      </c>
      <c r="U117" s="151">
        <v>7.4379999999999997</v>
      </c>
      <c r="V117" s="151">
        <v>24.597000000000001</v>
      </c>
      <c r="W117" s="151">
        <v>417.81</v>
      </c>
      <c r="X117" s="151">
        <v>0.97219999999999995</v>
      </c>
      <c r="Y117" s="151">
        <v>0.97748000000000002</v>
      </c>
      <c r="Z117" s="151">
        <v>0.87021000000000004</v>
      </c>
      <c r="AA117" s="151">
        <v>144.62</v>
      </c>
      <c r="AB117" s="151">
        <v>7.0084999999999997</v>
      </c>
      <c r="AC117" s="151">
        <v>10.9908</v>
      </c>
      <c r="AD117" s="151">
        <v>1394.69</v>
      </c>
      <c r="AE117" s="151">
        <v>1.7473000000000001</v>
      </c>
      <c r="AF117" s="151">
        <v>80.161900000000003</v>
      </c>
      <c r="AG117" s="151">
        <v>15040.43</v>
      </c>
    </row>
    <row r="118" spans="1:33">
      <c r="A118" s="160">
        <v>44851</v>
      </c>
      <c r="B118" s="151">
        <v>19.371700000000001</v>
      </c>
      <c r="C118" s="151">
        <v>17.781099999999999</v>
      </c>
      <c r="D118" s="151">
        <v>4.7984</v>
      </c>
      <c r="E118" s="151">
        <v>61.158099999999997</v>
      </c>
      <c r="F118" s="151">
        <v>18.288399999999999</v>
      </c>
      <c r="G118" s="151">
        <v>150.0583</v>
      </c>
      <c r="H118" s="151">
        <v>5.1978999999999997</v>
      </c>
      <c r="I118" s="151">
        <v>19.677399999999999</v>
      </c>
      <c r="J118" s="151">
        <v>465.79</v>
      </c>
      <c r="K118" s="151">
        <v>433.68099999999998</v>
      </c>
      <c r="L118" s="151">
        <v>15082.93</v>
      </c>
      <c r="M118" s="151">
        <v>36.353099999999998</v>
      </c>
      <c r="N118" s="151">
        <v>15.680999999999999</v>
      </c>
      <c r="O118" s="151">
        <v>4651.43</v>
      </c>
      <c r="P118" s="151">
        <v>955.53</v>
      </c>
      <c r="Q118" s="151">
        <v>1.34988</v>
      </c>
      <c r="R118" s="151">
        <v>3.9152</v>
      </c>
      <c r="S118" s="151">
        <v>1.5642400000000001</v>
      </c>
      <c r="T118" s="151">
        <v>10.371700000000001</v>
      </c>
      <c r="U118" s="151">
        <v>7.4379</v>
      </c>
      <c r="V118" s="151">
        <v>24.568999999999999</v>
      </c>
      <c r="W118" s="151">
        <v>411.66</v>
      </c>
      <c r="X118" s="151">
        <v>0.98409999999999997</v>
      </c>
      <c r="Y118" s="151">
        <v>0.97999000000000003</v>
      </c>
      <c r="Z118" s="151">
        <v>0.86626000000000003</v>
      </c>
      <c r="AA118" s="151">
        <v>146.65</v>
      </c>
      <c r="AB118" s="151">
        <v>7.0608000000000004</v>
      </c>
      <c r="AC118" s="151">
        <v>10.9724</v>
      </c>
      <c r="AD118" s="151">
        <v>1397.9</v>
      </c>
      <c r="AE118" s="151">
        <v>1.7475000000000001</v>
      </c>
      <c r="AF118" s="151">
        <v>80.322400000000002</v>
      </c>
      <c r="AG118" s="151">
        <v>15082.93</v>
      </c>
    </row>
    <row r="119" spans="1:33">
      <c r="A119" s="160">
        <v>44852</v>
      </c>
      <c r="B119" s="151">
        <v>19.385000000000002</v>
      </c>
      <c r="C119" s="151">
        <v>17.847000000000001</v>
      </c>
      <c r="D119" s="151">
        <v>4.7859999999999996</v>
      </c>
      <c r="E119" s="151">
        <v>61.223799999999997</v>
      </c>
      <c r="F119" s="151">
        <v>18.3279</v>
      </c>
      <c r="G119" s="151">
        <v>150.59700000000001</v>
      </c>
      <c r="H119" s="151">
        <v>5.1683000000000003</v>
      </c>
      <c r="I119" s="151">
        <v>19.739100000000001</v>
      </c>
      <c r="J119" s="151">
        <v>465.1</v>
      </c>
      <c r="K119" s="151">
        <v>434.16320000000002</v>
      </c>
      <c r="L119" s="151">
        <v>15203.17</v>
      </c>
      <c r="M119" s="151">
        <v>36.412100000000002</v>
      </c>
      <c r="N119" s="151">
        <v>15.7143</v>
      </c>
      <c r="O119" s="151">
        <v>4695.76</v>
      </c>
      <c r="P119" s="151">
        <v>959.9</v>
      </c>
      <c r="Q119" s="151">
        <v>1.35415</v>
      </c>
      <c r="R119" s="151">
        <v>3.9186999999999999</v>
      </c>
      <c r="S119" s="151">
        <v>1.56229</v>
      </c>
      <c r="T119" s="151">
        <v>10.3673</v>
      </c>
      <c r="U119" s="151">
        <v>7.4390999999999998</v>
      </c>
      <c r="V119" s="151">
        <v>24.556000000000001</v>
      </c>
      <c r="W119" s="151">
        <v>413.44</v>
      </c>
      <c r="X119" s="151">
        <v>0.98580000000000001</v>
      </c>
      <c r="Y119" s="151">
        <v>0.98058999999999996</v>
      </c>
      <c r="Z119" s="151">
        <v>0.87082000000000004</v>
      </c>
      <c r="AA119" s="151">
        <v>147.13</v>
      </c>
      <c r="AB119" s="151">
        <v>7.0762</v>
      </c>
      <c r="AC119" s="151">
        <v>10.930999999999999</v>
      </c>
      <c r="AD119" s="151">
        <v>1401.63</v>
      </c>
      <c r="AE119" s="151">
        <v>1.7339</v>
      </c>
      <c r="AF119" s="151">
        <v>81.011799999999994</v>
      </c>
      <c r="AG119" s="151">
        <v>15203.17</v>
      </c>
    </row>
    <row r="120" spans="1:33">
      <c r="A120" s="160">
        <v>44853</v>
      </c>
      <c r="B120" s="151">
        <v>19.2346</v>
      </c>
      <c r="C120" s="151">
        <v>17.875900000000001</v>
      </c>
      <c r="D120" s="151">
        <v>4.7986000000000004</v>
      </c>
      <c r="E120" s="151">
        <v>60.587299999999999</v>
      </c>
      <c r="F120" s="151">
        <v>18.171199999999999</v>
      </c>
      <c r="G120" s="151">
        <v>149.5677</v>
      </c>
      <c r="H120" s="151">
        <v>5.1532999999999998</v>
      </c>
      <c r="I120" s="151">
        <v>19.656300000000002</v>
      </c>
      <c r="J120" s="151">
        <v>459.78</v>
      </c>
      <c r="K120" s="151">
        <v>430.91109999999998</v>
      </c>
      <c r="L120" s="151">
        <v>15215.4</v>
      </c>
      <c r="M120" s="151">
        <v>36.088999999999999</v>
      </c>
      <c r="N120" s="151">
        <v>15.587899999999999</v>
      </c>
      <c r="O120" s="151">
        <v>4725.93</v>
      </c>
      <c r="P120" s="151">
        <v>956.37</v>
      </c>
      <c r="Q120" s="151">
        <v>1.3451500000000001</v>
      </c>
      <c r="R120" s="151">
        <v>3.8948999999999998</v>
      </c>
      <c r="S120" s="151">
        <v>1.5585100000000001</v>
      </c>
      <c r="T120" s="151">
        <v>10.373799999999999</v>
      </c>
      <c r="U120" s="151">
        <v>7.4391999999999996</v>
      </c>
      <c r="V120" s="151">
        <v>24.536000000000001</v>
      </c>
      <c r="W120" s="151">
        <v>413.61</v>
      </c>
      <c r="X120" s="151">
        <v>0.97729999999999995</v>
      </c>
      <c r="Y120" s="151">
        <v>0.98175000000000001</v>
      </c>
      <c r="Z120" s="151">
        <v>0.87119000000000002</v>
      </c>
      <c r="AA120" s="151">
        <v>146.51</v>
      </c>
      <c r="AB120" s="151">
        <v>7.0717999999999996</v>
      </c>
      <c r="AC120" s="151">
        <v>10.966799999999999</v>
      </c>
      <c r="AD120" s="151">
        <v>1403.27</v>
      </c>
      <c r="AE120" s="151">
        <v>1.7237</v>
      </c>
      <c r="AF120" s="151">
        <v>81.492699999999999</v>
      </c>
      <c r="AG120" s="151">
        <v>15215.4</v>
      </c>
    </row>
    <row r="121" spans="1:33">
      <c r="A121" s="160">
        <v>44854</v>
      </c>
      <c r="B121" s="151">
        <v>19.222300000000001</v>
      </c>
      <c r="C121" s="151">
        <v>17.9071</v>
      </c>
      <c r="D121" s="151">
        <v>4.7702</v>
      </c>
      <c r="E121" s="151">
        <v>60.274000000000001</v>
      </c>
      <c r="F121" s="151">
        <v>18.2135</v>
      </c>
      <c r="G121" s="151">
        <v>150.196</v>
      </c>
      <c r="H121" s="151">
        <v>5.1047000000000002</v>
      </c>
      <c r="I121" s="151">
        <v>19.609400000000001</v>
      </c>
      <c r="J121" s="151">
        <v>460.28</v>
      </c>
      <c r="K121" s="151">
        <v>430.91919999999999</v>
      </c>
      <c r="L121" s="151">
        <v>15236.65</v>
      </c>
      <c r="M121" s="151">
        <v>36.137099999999997</v>
      </c>
      <c r="N121" s="151">
        <v>15.632199999999999</v>
      </c>
      <c r="O121" s="151">
        <v>4799.3</v>
      </c>
      <c r="P121" s="151">
        <v>958.76</v>
      </c>
      <c r="Q121" s="151">
        <v>1.3470299999999999</v>
      </c>
      <c r="R121" s="151">
        <v>3.8929</v>
      </c>
      <c r="S121" s="151">
        <v>1.55802</v>
      </c>
      <c r="T121" s="151">
        <v>10.417</v>
      </c>
      <c r="U121" s="151">
        <v>7.4382999999999999</v>
      </c>
      <c r="V121" s="151">
        <v>24.510999999999999</v>
      </c>
      <c r="W121" s="151">
        <v>408.69</v>
      </c>
      <c r="X121" s="151">
        <v>0.97860000000000003</v>
      </c>
      <c r="Y121" s="151">
        <v>0.98194999999999999</v>
      </c>
      <c r="Z121" s="151">
        <v>0.87111000000000005</v>
      </c>
      <c r="AA121" s="151">
        <v>146.94999999999999</v>
      </c>
      <c r="AB121" s="151">
        <v>7.0876000000000001</v>
      </c>
      <c r="AC121" s="151">
        <v>11.0212</v>
      </c>
      <c r="AD121" s="151">
        <v>1399.4</v>
      </c>
      <c r="AE121" s="151">
        <v>1.7237</v>
      </c>
      <c r="AF121" s="151">
        <v>80.951700000000002</v>
      </c>
      <c r="AG121" s="151">
        <v>15236.65</v>
      </c>
    </row>
    <row r="122" spans="1:33">
      <c r="A122" s="160">
        <v>44855</v>
      </c>
      <c r="B122" s="151">
        <v>19.3691</v>
      </c>
      <c r="C122" s="151">
        <v>17.839099999999998</v>
      </c>
      <c r="D122" s="151">
        <v>4.7778</v>
      </c>
      <c r="E122" s="151">
        <v>60.716799999999999</v>
      </c>
      <c r="F122" s="151">
        <v>18.268799999999999</v>
      </c>
      <c r="G122" s="151">
        <v>151.16419999999999</v>
      </c>
      <c r="H122" s="151">
        <v>5.0926</v>
      </c>
      <c r="I122" s="151">
        <v>19.663699999999999</v>
      </c>
      <c r="J122" s="151">
        <v>466.78</v>
      </c>
      <c r="K122" s="151">
        <v>433.73840000000001</v>
      </c>
      <c r="L122" s="151">
        <v>15248.75</v>
      </c>
      <c r="M122" s="151">
        <v>36.195399999999999</v>
      </c>
      <c r="N122" s="151">
        <v>15.784000000000001</v>
      </c>
      <c r="O122" s="151">
        <v>4831.72</v>
      </c>
      <c r="P122" s="151">
        <v>953.93</v>
      </c>
      <c r="Q122" s="151">
        <v>1.3454299999999999</v>
      </c>
      <c r="R122" s="151">
        <v>3.9182000000000001</v>
      </c>
      <c r="S122" s="151">
        <v>1.5441100000000001</v>
      </c>
      <c r="T122" s="151">
        <v>10.391</v>
      </c>
      <c r="U122" s="151">
        <v>7.4383999999999997</v>
      </c>
      <c r="V122" s="151">
        <v>24.481000000000002</v>
      </c>
      <c r="W122" s="151">
        <v>409.83</v>
      </c>
      <c r="X122" s="151">
        <v>0.98619999999999997</v>
      </c>
      <c r="Y122" s="151">
        <v>0.98385</v>
      </c>
      <c r="Z122" s="151">
        <v>0.87309999999999999</v>
      </c>
      <c r="AA122" s="151">
        <v>145.68</v>
      </c>
      <c r="AB122" s="151">
        <v>7.0918999999999999</v>
      </c>
      <c r="AC122" s="151">
        <v>11.0261</v>
      </c>
      <c r="AD122" s="151">
        <v>1406.81</v>
      </c>
      <c r="AE122" s="151">
        <v>1.7199</v>
      </c>
      <c r="AF122" s="151">
        <v>80.552700000000002</v>
      </c>
      <c r="AG122" s="151">
        <v>15248.75</v>
      </c>
    </row>
    <row r="123" spans="1:33">
      <c r="A123" s="160">
        <v>44858</v>
      </c>
      <c r="B123" s="151">
        <v>19.420999999999999</v>
      </c>
      <c r="C123" s="151">
        <v>18.1645</v>
      </c>
      <c r="D123" s="151">
        <v>4.7866</v>
      </c>
      <c r="E123" s="151">
        <v>61.196100000000001</v>
      </c>
      <c r="F123" s="151">
        <v>18.348500000000001</v>
      </c>
      <c r="G123" s="151">
        <v>152.74279999999999</v>
      </c>
      <c r="H123" s="151">
        <v>5.2369000000000003</v>
      </c>
      <c r="I123" s="151">
        <v>19.686299999999999</v>
      </c>
      <c r="J123" s="151">
        <v>466.25</v>
      </c>
      <c r="K123" s="151">
        <v>434.88780000000003</v>
      </c>
      <c r="L123" s="151">
        <v>15331.61</v>
      </c>
      <c r="M123" s="151">
        <v>36.473799999999997</v>
      </c>
      <c r="N123" s="151">
        <v>15.8283</v>
      </c>
      <c r="O123" s="151">
        <v>4927.2</v>
      </c>
      <c r="P123" s="151">
        <v>970.85</v>
      </c>
      <c r="Q123" s="151">
        <v>1.3532900000000001</v>
      </c>
      <c r="R123" s="151">
        <v>3.9481000000000002</v>
      </c>
      <c r="S123" s="151">
        <v>1.5642799999999999</v>
      </c>
      <c r="T123" s="151">
        <v>10.3866</v>
      </c>
      <c r="U123" s="151">
        <v>7.4383999999999997</v>
      </c>
      <c r="V123" s="151">
        <v>24.477</v>
      </c>
      <c r="W123" s="151">
        <v>414.16</v>
      </c>
      <c r="X123" s="151">
        <v>0.98740000000000006</v>
      </c>
      <c r="Y123" s="151">
        <v>0.98843000000000003</v>
      </c>
      <c r="Z123" s="151">
        <v>0.87536999999999998</v>
      </c>
      <c r="AA123" s="151">
        <v>147.11000000000001</v>
      </c>
      <c r="AB123" s="151">
        <v>7.1748000000000003</v>
      </c>
      <c r="AC123" s="151">
        <v>11.0192</v>
      </c>
      <c r="AD123" s="151">
        <v>1416.16</v>
      </c>
      <c r="AE123" s="151">
        <v>1.7341</v>
      </c>
      <c r="AF123" s="151">
        <v>80.552700000000002</v>
      </c>
      <c r="AG123" s="151">
        <v>15331.61</v>
      </c>
    </row>
    <row r="124" spans="1:33">
      <c r="A124" s="160">
        <v>44859</v>
      </c>
      <c r="B124" s="151">
        <v>19.639900000000001</v>
      </c>
      <c r="C124" s="151">
        <v>18.138100000000001</v>
      </c>
      <c r="D124" s="151">
        <v>4.7686999999999999</v>
      </c>
      <c r="E124" s="151">
        <v>61.4255</v>
      </c>
      <c r="F124" s="151">
        <v>18.549800000000001</v>
      </c>
      <c r="G124" s="151">
        <v>154.524</v>
      </c>
      <c r="H124" s="151">
        <v>5.2991000000000001</v>
      </c>
      <c r="I124" s="151">
        <v>19.812999999999999</v>
      </c>
      <c r="J124" s="151">
        <v>471.05</v>
      </c>
      <c r="K124" s="151">
        <v>439.62520000000001</v>
      </c>
      <c r="L124" s="151">
        <v>15400.81</v>
      </c>
      <c r="M124" s="151">
        <v>36.741700000000002</v>
      </c>
      <c r="N124" s="151">
        <v>16.018799999999999</v>
      </c>
      <c r="O124" s="151">
        <v>4950.97</v>
      </c>
      <c r="P124" s="151">
        <v>961.65</v>
      </c>
      <c r="Q124" s="151">
        <v>1.3561099999999999</v>
      </c>
      <c r="R124" s="151">
        <v>3.9857999999999998</v>
      </c>
      <c r="S124" s="151">
        <v>1.55837</v>
      </c>
      <c r="T124" s="151">
        <v>10.3514</v>
      </c>
      <c r="U124" s="151">
        <v>7.4386999999999999</v>
      </c>
      <c r="V124" s="151">
        <v>24.501000000000001</v>
      </c>
      <c r="W124" s="151">
        <v>414.28</v>
      </c>
      <c r="X124" s="151">
        <v>0.99660000000000004</v>
      </c>
      <c r="Y124" s="151">
        <v>0.99129999999999996</v>
      </c>
      <c r="Z124" s="151">
        <v>0.86887999999999999</v>
      </c>
      <c r="AA124" s="151">
        <v>147.41</v>
      </c>
      <c r="AB124" s="151">
        <v>7.2515000000000001</v>
      </c>
      <c r="AC124" s="151">
        <v>10.9358</v>
      </c>
      <c r="AD124" s="151">
        <v>1417.03</v>
      </c>
      <c r="AE124" s="151">
        <v>1.7370000000000001</v>
      </c>
      <c r="AF124" s="151">
        <v>81.607600000000005</v>
      </c>
      <c r="AG124" s="151">
        <v>15400.81</v>
      </c>
    </row>
    <row r="125" spans="1:33">
      <c r="A125" s="160">
        <v>44860</v>
      </c>
      <c r="B125" s="151">
        <v>19.882000000000001</v>
      </c>
      <c r="C125" s="151">
        <v>18.072900000000001</v>
      </c>
      <c r="D125" s="151">
        <v>4.7446000000000002</v>
      </c>
      <c r="E125" s="151">
        <v>62.048499999999997</v>
      </c>
      <c r="F125" s="151">
        <v>18.762699999999999</v>
      </c>
      <c r="G125" s="151">
        <v>156.63200000000001</v>
      </c>
      <c r="H125" s="151">
        <v>5.4268999999999998</v>
      </c>
      <c r="I125" s="151">
        <v>20.101199999999999</v>
      </c>
      <c r="J125" s="151">
        <v>473.1</v>
      </c>
      <c r="K125" s="151">
        <v>444.72019999999998</v>
      </c>
      <c r="L125" s="151">
        <v>15630.16</v>
      </c>
      <c r="M125" s="151">
        <v>37.186500000000002</v>
      </c>
      <c r="N125" s="151">
        <v>16.2258</v>
      </c>
      <c r="O125" s="151">
        <v>4926.41</v>
      </c>
      <c r="P125" s="151">
        <v>954.57</v>
      </c>
      <c r="Q125" s="151">
        <v>1.3662399999999999</v>
      </c>
      <c r="R125" s="151">
        <v>4.0213000000000001</v>
      </c>
      <c r="S125" s="151">
        <v>1.5516700000000001</v>
      </c>
      <c r="T125" s="151">
        <v>10.3371</v>
      </c>
      <c r="U125" s="151">
        <v>7.4382000000000001</v>
      </c>
      <c r="V125" s="151">
        <v>24.523</v>
      </c>
      <c r="W125" s="151">
        <v>408.62</v>
      </c>
      <c r="X125" s="151">
        <v>1.0081</v>
      </c>
      <c r="Y125" s="151">
        <v>0.99424000000000001</v>
      </c>
      <c r="Z125" s="151">
        <v>0.86694000000000004</v>
      </c>
      <c r="AA125" s="151">
        <v>147.56</v>
      </c>
      <c r="AB125" s="151">
        <v>7.2241</v>
      </c>
      <c r="AC125" s="151">
        <v>10.948700000000001</v>
      </c>
      <c r="AD125" s="151">
        <v>1421.08</v>
      </c>
      <c r="AE125" s="151">
        <v>1.728</v>
      </c>
      <c r="AF125" s="151">
        <v>81.607600000000005</v>
      </c>
      <c r="AG125" s="151">
        <v>15630.16</v>
      </c>
    </row>
    <row r="126" spans="1:33">
      <c r="A126" s="160">
        <v>44861</v>
      </c>
      <c r="B126" s="151">
        <v>23.021000000000001</v>
      </c>
      <c r="C126" s="151">
        <v>17.911300000000001</v>
      </c>
      <c r="D126" s="151">
        <v>4.7222999999999997</v>
      </c>
      <c r="E126" s="151">
        <v>61.271099999999997</v>
      </c>
      <c r="F126" s="151">
        <v>18.550699999999999</v>
      </c>
      <c r="G126" s="151">
        <v>155.2527</v>
      </c>
      <c r="H126" s="151">
        <v>5.3261000000000003</v>
      </c>
      <c r="I126" s="151">
        <v>19.762699999999999</v>
      </c>
      <c r="J126" s="151">
        <v>462.73</v>
      </c>
      <c r="K126" s="151">
        <v>439.68360000000001</v>
      </c>
      <c r="L126" s="151">
        <v>15665.15</v>
      </c>
      <c r="M126" s="151">
        <v>36.673000000000002</v>
      </c>
      <c r="N126" s="151">
        <v>16.056100000000001</v>
      </c>
      <c r="O126" s="151">
        <v>4807</v>
      </c>
      <c r="P126" s="151">
        <v>938.64</v>
      </c>
      <c r="Q126" s="151">
        <v>1.3517999999999999</v>
      </c>
      <c r="R126" s="151">
        <v>3.9599000000000002</v>
      </c>
      <c r="S126" s="151">
        <v>1.54443</v>
      </c>
      <c r="T126" s="151">
        <v>10.2751</v>
      </c>
      <c r="U126" s="151">
        <v>7.4401999999999999</v>
      </c>
      <c r="V126" s="151">
        <v>24.481000000000002</v>
      </c>
      <c r="W126" s="151">
        <v>409.04</v>
      </c>
      <c r="X126" s="151">
        <v>0.99639999999999995</v>
      </c>
      <c r="Y126" s="151">
        <v>0.98743999999999998</v>
      </c>
      <c r="Z126" s="151">
        <v>0.86163999999999996</v>
      </c>
      <c r="AA126" s="151">
        <v>145.76</v>
      </c>
      <c r="AB126" s="151">
        <v>7.2327000000000004</v>
      </c>
      <c r="AC126" s="151">
        <v>10.9308</v>
      </c>
      <c r="AD126" s="151">
        <v>1426.56</v>
      </c>
      <c r="AE126" s="151">
        <v>1.7098</v>
      </c>
      <c r="AF126" s="151">
        <v>82.804299999999998</v>
      </c>
      <c r="AG126" s="151">
        <v>15665.15</v>
      </c>
    </row>
    <row r="127" spans="1:33">
      <c r="A127" s="160">
        <v>44862</v>
      </c>
      <c r="B127" s="151">
        <v>23.057099999999998</v>
      </c>
      <c r="C127" s="151">
        <v>18.0763</v>
      </c>
      <c r="D127" s="151">
        <v>4.7192999999999996</v>
      </c>
      <c r="E127" s="151">
        <v>61.303899999999999</v>
      </c>
      <c r="F127" s="151">
        <v>18.4803</v>
      </c>
      <c r="G127" s="151">
        <v>155.03489999999999</v>
      </c>
      <c r="H127" s="151">
        <v>5.2807000000000004</v>
      </c>
      <c r="I127" s="151">
        <v>19.729600000000001</v>
      </c>
      <c r="J127" s="151">
        <v>467.06</v>
      </c>
      <c r="K127" s="151">
        <v>438.50170000000003</v>
      </c>
      <c r="L127" s="151">
        <v>15466.84</v>
      </c>
      <c r="M127" s="151">
        <v>36.585599999999999</v>
      </c>
      <c r="N127" s="151">
        <v>16.049099999999999</v>
      </c>
      <c r="O127" s="151">
        <v>4801.87</v>
      </c>
      <c r="P127" s="151">
        <v>937.46</v>
      </c>
      <c r="Q127" s="151">
        <v>1.35528</v>
      </c>
      <c r="R127" s="151">
        <v>3.9594</v>
      </c>
      <c r="S127" s="151">
        <v>1.5542800000000001</v>
      </c>
      <c r="T127" s="151">
        <v>10.2912</v>
      </c>
      <c r="U127" s="151">
        <v>7.4443000000000001</v>
      </c>
      <c r="V127" s="151">
        <v>24.501999999999999</v>
      </c>
      <c r="W127" s="151">
        <v>412</v>
      </c>
      <c r="X127" s="151">
        <v>0.99650000000000005</v>
      </c>
      <c r="Y127" s="151">
        <v>0.99241000000000001</v>
      </c>
      <c r="Z127" s="151">
        <v>0.85811999999999999</v>
      </c>
      <c r="AA127" s="151">
        <v>147</v>
      </c>
      <c r="AB127" s="151">
        <v>7.2110000000000003</v>
      </c>
      <c r="AC127" s="151">
        <v>10.909599999999999</v>
      </c>
      <c r="AD127" s="151">
        <v>1417.78</v>
      </c>
      <c r="AE127" s="151">
        <v>1.7161</v>
      </c>
      <c r="AF127" s="151">
        <v>82.090999999999994</v>
      </c>
      <c r="AG127" s="151">
        <v>15466.84</v>
      </c>
    </row>
    <row r="128" spans="1:33">
      <c r="A128" s="160">
        <v>44865</v>
      </c>
      <c r="B128" s="151">
        <v>23.879300000000001</v>
      </c>
      <c r="C128" s="151">
        <v>18.1418</v>
      </c>
      <c r="D128" s="151">
        <v>4.7176</v>
      </c>
      <c r="E128" s="151">
        <v>61.209400000000002</v>
      </c>
      <c r="F128" s="151">
        <v>18.429099999999998</v>
      </c>
      <c r="G128" s="151">
        <v>155.11580000000001</v>
      </c>
      <c r="H128" s="151">
        <v>5.1181999999999999</v>
      </c>
      <c r="I128" s="151">
        <v>19.583400000000001</v>
      </c>
      <c r="J128" s="151">
        <v>462.02</v>
      </c>
      <c r="K128" s="151">
        <v>437.81700000000001</v>
      </c>
      <c r="L128" s="151">
        <v>15477.4</v>
      </c>
      <c r="M128" s="151">
        <v>36.380499999999998</v>
      </c>
      <c r="N128" s="151">
        <v>15.9671</v>
      </c>
      <c r="O128" s="151">
        <v>4874.78</v>
      </c>
      <c r="P128" s="151">
        <v>932.78</v>
      </c>
      <c r="Q128" s="151">
        <v>1.34636</v>
      </c>
      <c r="R128" s="151">
        <v>3.9428999999999998</v>
      </c>
      <c r="S128" s="151">
        <v>1.5446599999999999</v>
      </c>
      <c r="T128" s="151">
        <v>10.2807</v>
      </c>
      <c r="U128" s="151">
        <v>7.4455</v>
      </c>
      <c r="V128" s="151">
        <v>24.483000000000001</v>
      </c>
      <c r="W128" s="151">
        <v>409.29</v>
      </c>
      <c r="X128" s="151">
        <v>0.98819999999999997</v>
      </c>
      <c r="Y128" s="151">
        <v>0.98984000000000005</v>
      </c>
      <c r="Z128" s="151">
        <v>0.86204999999999998</v>
      </c>
      <c r="AA128" s="151">
        <v>146.97</v>
      </c>
      <c r="AB128" s="151">
        <v>7.2234999999999996</v>
      </c>
      <c r="AC128" s="151">
        <v>10.9068</v>
      </c>
      <c r="AD128" s="151">
        <v>1416.51</v>
      </c>
      <c r="AE128" s="151">
        <v>1.7</v>
      </c>
      <c r="AF128" s="151">
        <v>82.347999999999999</v>
      </c>
      <c r="AG128" s="151">
        <v>15477.4</v>
      </c>
    </row>
    <row r="129" spans="1:33">
      <c r="A129" s="160">
        <v>44866</v>
      </c>
      <c r="B129" s="151">
        <v>23.898700000000002</v>
      </c>
      <c r="C129" s="151">
        <v>18.012899999999998</v>
      </c>
      <c r="D129" s="151">
        <v>4.7050000000000001</v>
      </c>
      <c r="E129" s="151">
        <v>61.0381</v>
      </c>
      <c r="F129" s="151">
        <v>18.372900000000001</v>
      </c>
      <c r="G129" s="151">
        <v>155.4128</v>
      </c>
      <c r="H129" s="151">
        <v>5.0811000000000002</v>
      </c>
      <c r="I129" s="151">
        <v>19.515799999999999</v>
      </c>
      <c r="J129" s="151">
        <v>457.14</v>
      </c>
      <c r="K129" s="151">
        <v>437.0917</v>
      </c>
      <c r="L129" s="151">
        <v>15504.79</v>
      </c>
      <c r="M129" s="151">
        <v>36.462499999999999</v>
      </c>
      <c r="N129" s="151">
        <v>16.018699999999999</v>
      </c>
      <c r="O129" s="151">
        <v>4940.92</v>
      </c>
      <c r="P129" s="151">
        <v>930.92</v>
      </c>
      <c r="Q129" s="151">
        <v>1.3462499999999999</v>
      </c>
      <c r="R129" s="151">
        <v>3.9329999999999998</v>
      </c>
      <c r="S129" s="151">
        <v>1.54501</v>
      </c>
      <c r="T129" s="151">
        <v>10.2232</v>
      </c>
      <c r="U129" s="151">
        <v>7.4435000000000002</v>
      </c>
      <c r="V129" s="151">
        <v>24.454000000000001</v>
      </c>
      <c r="W129" s="151">
        <v>406.4</v>
      </c>
      <c r="X129" s="151">
        <v>0.98770000000000002</v>
      </c>
      <c r="Y129" s="151">
        <v>0.98760000000000003</v>
      </c>
      <c r="Z129" s="151">
        <v>0.86011000000000004</v>
      </c>
      <c r="AA129" s="151">
        <v>146.41</v>
      </c>
      <c r="AB129" s="151">
        <v>7.19</v>
      </c>
      <c r="AC129" s="151">
        <v>10.880699999999999</v>
      </c>
      <c r="AD129" s="151">
        <v>1406.37</v>
      </c>
      <c r="AE129" s="151">
        <v>1.6913</v>
      </c>
      <c r="AF129" s="151">
        <v>82.144800000000004</v>
      </c>
      <c r="AG129" s="151">
        <v>15504.79</v>
      </c>
    </row>
    <row r="130" spans="1:33">
      <c r="A130" s="160">
        <v>44867</v>
      </c>
      <c r="B130" s="151">
        <v>23.6494</v>
      </c>
      <c r="C130" s="151">
        <v>17.9345</v>
      </c>
      <c r="D130" s="151">
        <v>4.7031000000000001</v>
      </c>
      <c r="E130" s="151">
        <v>60.170999999999999</v>
      </c>
      <c r="F130" s="151">
        <v>18.293099999999999</v>
      </c>
      <c r="G130" s="151">
        <v>155.74340000000001</v>
      </c>
      <c r="H130" s="151">
        <v>5.0811000000000002</v>
      </c>
      <c r="I130" s="151">
        <v>19.314399999999999</v>
      </c>
      <c r="J130" s="151">
        <v>452.84</v>
      </c>
      <c r="K130" s="151">
        <v>434.82670000000002</v>
      </c>
      <c r="L130" s="151">
        <v>15491.69</v>
      </c>
      <c r="M130" s="151">
        <v>36.035600000000002</v>
      </c>
      <c r="N130" s="151">
        <v>16.002600000000001</v>
      </c>
      <c r="O130" s="151">
        <v>4935.05</v>
      </c>
      <c r="P130" s="151">
        <v>928.92</v>
      </c>
      <c r="Q130" s="151">
        <v>1.3460700000000001</v>
      </c>
      <c r="R130" s="151">
        <v>3.9306999999999999</v>
      </c>
      <c r="S130" s="151">
        <v>1.5458000000000001</v>
      </c>
      <c r="T130" s="151">
        <v>10.2738</v>
      </c>
      <c r="U130" s="151">
        <v>7.4423000000000004</v>
      </c>
      <c r="V130" s="151">
        <v>24.527999999999999</v>
      </c>
      <c r="W130" s="151">
        <v>407.26</v>
      </c>
      <c r="X130" s="151">
        <v>0.98180000000000001</v>
      </c>
      <c r="Y130" s="151">
        <v>0.98514999999999997</v>
      </c>
      <c r="Z130" s="151">
        <v>0.86197000000000001</v>
      </c>
      <c r="AA130" s="151">
        <v>145.24</v>
      </c>
      <c r="AB130" s="151">
        <v>7.1993</v>
      </c>
      <c r="AC130" s="151">
        <v>10.908200000000001</v>
      </c>
      <c r="AD130" s="151">
        <v>1402.37</v>
      </c>
      <c r="AE130" s="151">
        <v>1.6871</v>
      </c>
      <c r="AF130" s="151">
        <v>81.986500000000007</v>
      </c>
      <c r="AG130" s="151">
        <v>15491.69</v>
      </c>
    </row>
    <row r="131" spans="1:33">
      <c r="A131" s="160">
        <v>44868</v>
      </c>
      <c r="B131" s="151">
        <v>23.646699999999999</v>
      </c>
      <c r="C131" s="151">
        <v>17.9373</v>
      </c>
      <c r="D131" s="151">
        <v>4.6957000000000004</v>
      </c>
      <c r="E131" s="151">
        <v>60.802700000000002</v>
      </c>
      <c r="F131" s="151">
        <v>18.169799999999999</v>
      </c>
      <c r="G131" s="151">
        <v>153.93029999999999</v>
      </c>
      <c r="H131" s="151">
        <v>4.9882999999999997</v>
      </c>
      <c r="I131" s="151">
        <v>19.153500000000001</v>
      </c>
      <c r="J131" s="151">
        <v>455.23</v>
      </c>
      <c r="K131" s="151">
        <v>432.17500000000001</v>
      </c>
      <c r="L131" s="151">
        <v>15329.05</v>
      </c>
      <c r="M131" s="151">
        <v>35.803600000000003</v>
      </c>
      <c r="N131" s="151">
        <v>15.8165</v>
      </c>
      <c r="O131" s="151">
        <v>4940.46</v>
      </c>
      <c r="P131" s="151">
        <v>923.83</v>
      </c>
      <c r="Q131" s="151">
        <v>1.34013</v>
      </c>
      <c r="R131" s="151">
        <v>3.8727999999999998</v>
      </c>
      <c r="S131" s="151">
        <v>1.5502</v>
      </c>
      <c r="T131" s="151">
        <v>10.300700000000001</v>
      </c>
      <c r="U131" s="151">
        <v>7.4423000000000004</v>
      </c>
      <c r="V131" s="151">
        <v>24.452999999999999</v>
      </c>
      <c r="W131" s="151">
        <v>405.73</v>
      </c>
      <c r="X131" s="151">
        <v>0.97489999999999999</v>
      </c>
      <c r="Y131" s="151">
        <v>0.98809999999999998</v>
      </c>
      <c r="Z131" s="151">
        <v>0.87385000000000002</v>
      </c>
      <c r="AA131" s="151">
        <v>144.56</v>
      </c>
      <c r="AB131" s="151">
        <v>7.1344000000000003</v>
      </c>
      <c r="AC131" s="151">
        <v>10.9094</v>
      </c>
      <c r="AD131" s="151">
        <v>1395.23</v>
      </c>
      <c r="AE131" s="151">
        <v>1.6888000000000001</v>
      </c>
      <c r="AF131" s="151">
        <v>80.849000000000004</v>
      </c>
      <c r="AG131" s="151">
        <v>15329.05</v>
      </c>
    </row>
    <row r="132" spans="1:33">
      <c r="A132" s="160">
        <v>44869</v>
      </c>
      <c r="B132" s="151">
        <v>24.159099999999999</v>
      </c>
      <c r="C132" s="151">
        <v>17.824300000000001</v>
      </c>
      <c r="D132" s="151">
        <v>4.6872999999999996</v>
      </c>
      <c r="E132" s="151">
        <v>61.688699999999997</v>
      </c>
      <c r="F132" s="151">
        <v>18.460100000000001</v>
      </c>
      <c r="G132" s="151">
        <v>157.0814</v>
      </c>
      <c r="H132" s="151">
        <v>5.0400999999999998</v>
      </c>
      <c r="I132" s="151">
        <v>19.440799999999999</v>
      </c>
      <c r="J132" s="151">
        <v>463.08</v>
      </c>
      <c r="K132" s="151">
        <v>441.17649999999998</v>
      </c>
      <c r="L132" s="151">
        <v>15381.82</v>
      </c>
      <c r="M132" s="151">
        <v>36.656100000000002</v>
      </c>
      <c r="N132" s="151">
        <v>16.085999999999999</v>
      </c>
      <c r="O132" s="151">
        <v>5052.26</v>
      </c>
      <c r="P132" s="151">
        <v>920.32</v>
      </c>
      <c r="Q132" s="151">
        <v>1.3423499999999999</v>
      </c>
      <c r="R132" s="151">
        <v>3.9283000000000001</v>
      </c>
      <c r="S132" s="151">
        <v>1.53901</v>
      </c>
      <c r="T132" s="151">
        <v>10.197900000000001</v>
      </c>
      <c r="U132" s="151">
        <v>7.4413999999999998</v>
      </c>
      <c r="V132" s="151">
        <v>24.388999999999999</v>
      </c>
      <c r="W132" s="151">
        <v>402.54</v>
      </c>
      <c r="X132" s="151">
        <v>0.99570000000000003</v>
      </c>
      <c r="Y132" s="151">
        <v>0.99002000000000001</v>
      </c>
      <c r="Z132" s="151">
        <v>0.87565999999999999</v>
      </c>
      <c r="AA132" s="151">
        <v>145.99</v>
      </c>
      <c r="AB132" s="151">
        <v>7.1146000000000003</v>
      </c>
      <c r="AC132" s="151">
        <v>10.8597</v>
      </c>
      <c r="AD132" s="151">
        <v>1387.3</v>
      </c>
      <c r="AE132" s="151">
        <v>1.679</v>
      </c>
      <c r="AF132" s="151">
        <v>80.597499999999997</v>
      </c>
      <c r="AG132" s="151">
        <v>15381.82</v>
      </c>
    </row>
    <row r="133" spans="1:33">
      <c r="A133" s="160">
        <v>44872</v>
      </c>
      <c r="B133" s="151">
        <v>24.370899999999999</v>
      </c>
      <c r="C133" s="151">
        <v>17.7715</v>
      </c>
      <c r="D133" s="151">
        <v>4.6710000000000003</v>
      </c>
      <c r="E133" s="151">
        <v>61.829000000000001</v>
      </c>
      <c r="F133" s="151">
        <v>18.489000000000001</v>
      </c>
      <c r="G133" s="151">
        <v>159.7056</v>
      </c>
      <c r="H133" s="151">
        <v>5.1734</v>
      </c>
      <c r="I133" s="151">
        <v>19.505600000000001</v>
      </c>
      <c r="J133" s="151">
        <v>465.18</v>
      </c>
      <c r="K133" s="151">
        <v>443.8931</v>
      </c>
      <c r="L133" s="151">
        <v>15657.28</v>
      </c>
      <c r="M133" s="151">
        <v>36.894799999999996</v>
      </c>
      <c r="N133" s="151">
        <v>16.309200000000001</v>
      </c>
      <c r="O133" s="151">
        <v>5126.51</v>
      </c>
      <c r="P133" s="151">
        <v>918.85</v>
      </c>
      <c r="Q133" s="151">
        <v>1.3523700000000001</v>
      </c>
      <c r="R133" s="151">
        <v>3.9607999999999999</v>
      </c>
      <c r="S133" s="151">
        <v>1.5465100000000001</v>
      </c>
      <c r="T133" s="151">
        <v>10.2361</v>
      </c>
      <c r="U133" s="151">
        <v>7.4386999999999999</v>
      </c>
      <c r="V133" s="151">
        <v>24.262</v>
      </c>
      <c r="W133" s="151">
        <v>400.68</v>
      </c>
      <c r="X133" s="151">
        <v>1.002</v>
      </c>
      <c r="Y133" s="151">
        <v>0.99038999999999999</v>
      </c>
      <c r="Z133" s="151">
        <v>0.87021000000000004</v>
      </c>
      <c r="AA133" s="151">
        <v>146.88</v>
      </c>
      <c r="AB133" s="151">
        <v>7.2234999999999996</v>
      </c>
      <c r="AC133" s="151">
        <v>10.8605</v>
      </c>
      <c r="AD133" s="151">
        <v>1395.17</v>
      </c>
      <c r="AE133" s="151">
        <v>1.6874</v>
      </c>
      <c r="AF133" s="151">
        <v>81.789599999999993</v>
      </c>
      <c r="AG133" s="151">
        <v>15657.28</v>
      </c>
    </row>
    <row r="134" spans="1:33">
      <c r="A134" s="160">
        <v>44873</v>
      </c>
      <c r="B134" s="151">
        <v>24.5259</v>
      </c>
      <c r="C134" s="151">
        <v>17.844899999999999</v>
      </c>
      <c r="D134" s="151">
        <v>4.6867999999999999</v>
      </c>
      <c r="E134" s="151">
        <v>61.241900000000001</v>
      </c>
      <c r="F134" s="151">
        <v>18.674800000000001</v>
      </c>
      <c r="G134" s="151">
        <v>161.14660000000001</v>
      </c>
      <c r="H134" s="151">
        <v>5.1856</v>
      </c>
      <c r="I134" s="151">
        <v>19.6767</v>
      </c>
      <c r="J134" s="151">
        <v>468.51</v>
      </c>
      <c r="K134" s="151">
        <v>446.66609999999997</v>
      </c>
      <c r="L134" s="151">
        <v>15668.03</v>
      </c>
      <c r="M134" s="151">
        <v>37.092199999999998</v>
      </c>
      <c r="N134" s="151">
        <v>16.427399999999999</v>
      </c>
      <c r="O134" s="151">
        <v>5018.7700000000004</v>
      </c>
      <c r="P134" s="151">
        <v>907.13</v>
      </c>
      <c r="Q134" s="151">
        <v>1.35266</v>
      </c>
      <c r="R134" s="151">
        <v>3.9430000000000001</v>
      </c>
      <c r="S134" s="151">
        <v>1.54837</v>
      </c>
      <c r="T134" s="151">
        <v>10.3195</v>
      </c>
      <c r="U134" s="151">
        <v>7.4386000000000001</v>
      </c>
      <c r="V134" s="151">
        <v>24.327000000000002</v>
      </c>
      <c r="W134" s="151">
        <v>402.41</v>
      </c>
      <c r="X134" s="151">
        <v>1.0074000000000001</v>
      </c>
      <c r="Y134" s="151">
        <v>0.9929</v>
      </c>
      <c r="Z134" s="151">
        <v>0.87261</v>
      </c>
      <c r="AA134" s="151">
        <v>146.77000000000001</v>
      </c>
      <c r="AB134" s="151">
        <v>7.2676999999999996</v>
      </c>
      <c r="AC134" s="151">
        <v>10.828799999999999</v>
      </c>
      <c r="AD134" s="151">
        <v>1385.24</v>
      </c>
      <c r="AE134" s="151">
        <v>1.6917</v>
      </c>
      <c r="AF134" s="151">
        <v>81.789599999999993</v>
      </c>
      <c r="AG134" s="151">
        <v>15668.03</v>
      </c>
    </row>
    <row r="135" spans="1:33">
      <c r="A135" s="160">
        <v>44874</v>
      </c>
      <c r="B135" s="151">
        <v>24.425899999999999</v>
      </c>
      <c r="C135" s="151">
        <v>17.8154</v>
      </c>
      <c r="D135" s="151">
        <v>4.7130000000000001</v>
      </c>
      <c r="E135" s="151">
        <v>61.455599999999997</v>
      </c>
      <c r="F135" s="151">
        <v>18.6371</v>
      </c>
      <c r="G135" s="151">
        <v>160.4641</v>
      </c>
      <c r="H135" s="151">
        <v>5.2023999999999999</v>
      </c>
      <c r="I135" s="151">
        <v>19.596399999999999</v>
      </c>
      <c r="J135" s="151">
        <v>467.87</v>
      </c>
      <c r="K135" s="151">
        <v>443.65969999999999</v>
      </c>
      <c r="L135" s="151">
        <v>15766.29</v>
      </c>
      <c r="M135" s="151">
        <v>36.828699999999998</v>
      </c>
      <c r="N135" s="151">
        <v>16.325399999999998</v>
      </c>
      <c r="O135" s="151">
        <v>4910.3100000000004</v>
      </c>
      <c r="P135" s="151">
        <v>908.26</v>
      </c>
      <c r="Q135" s="151">
        <v>1.35402</v>
      </c>
      <c r="R135" s="151">
        <v>3.9169999999999998</v>
      </c>
      <c r="S135" s="151">
        <v>1.5566599999999999</v>
      </c>
      <c r="T135" s="151">
        <v>10.410299999999999</v>
      </c>
      <c r="U135" s="151">
        <v>7.4381000000000004</v>
      </c>
      <c r="V135" s="151">
        <v>24.317</v>
      </c>
      <c r="W135" s="151">
        <v>402.18</v>
      </c>
      <c r="X135" s="151">
        <v>1.0011000000000001</v>
      </c>
      <c r="Y135" s="151">
        <v>0.98565999999999998</v>
      </c>
      <c r="Z135" s="151">
        <v>0.88151000000000002</v>
      </c>
      <c r="AA135" s="151">
        <v>146.6</v>
      </c>
      <c r="AB135" s="151">
        <v>7.2708000000000004</v>
      </c>
      <c r="AC135" s="151">
        <v>10.900499999999999</v>
      </c>
      <c r="AD135" s="151">
        <v>1375.72</v>
      </c>
      <c r="AE135" s="151">
        <v>1.7017</v>
      </c>
      <c r="AF135" s="151">
        <v>81.808899999999994</v>
      </c>
      <c r="AG135" s="151">
        <v>15766.29</v>
      </c>
    </row>
    <row r="136" spans="1:33">
      <c r="A136" s="160">
        <v>44875</v>
      </c>
      <c r="B136" s="151">
        <v>24.907299999999999</v>
      </c>
      <c r="C136" s="151">
        <v>17.727599999999999</v>
      </c>
      <c r="D136" s="151">
        <v>4.6912000000000003</v>
      </c>
      <c r="E136" s="151">
        <v>62.005899999999997</v>
      </c>
      <c r="F136" s="151">
        <v>18.877700000000001</v>
      </c>
      <c r="G136" s="151">
        <v>162.70400000000001</v>
      </c>
      <c r="H136" s="151">
        <v>5.4874000000000001</v>
      </c>
      <c r="I136" s="151">
        <v>19.7239</v>
      </c>
      <c r="J136" s="151">
        <v>476.79</v>
      </c>
      <c r="K136" s="151">
        <v>449.87740000000002</v>
      </c>
      <c r="L136" s="151">
        <v>15684.14</v>
      </c>
      <c r="M136" s="151">
        <v>37.692500000000003</v>
      </c>
      <c r="N136" s="151">
        <v>16.728200000000001</v>
      </c>
      <c r="O136" s="151">
        <v>4870.1899999999996</v>
      </c>
      <c r="P136" s="151">
        <v>902.13</v>
      </c>
      <c r="Q136" s="151">
        <v>1.36006</v>
      </c>
      <c r="R136" s="151">
        <v>3.9274</v>
      </c>
      <c r="S136" s="151">
        <v>1.54251</v>
      </c>
      <c r="T136" s="151">
        <v>10.291499999999999</v>
      </c>
      <c r="U136" s="151">
        <v>7.4391999999999996</v>
      </c>
      <c r="V136" s="151">
        <v>24.305</v>
      </c>
      <c r="W136" s="151">
        <v>400.86</v>
      </c>
      <c r="X136" s="151">
        <v>1.0208999999999999</v>
      </c>
      <c r="Y136" s="151">
        <v>0.98362000000000005</v>
      </c>
      <c r="Z136" s="151">
        <v>0.87144999999999995</v>
      </c>
      <c r="AA136" s="151">
        <v>143.91</v>
      </c>
      <c r="AB136" s="151">
        <v>7.3097000000000003</v>
      </c>
      <c r="AC136" s="151">
        <v>10.811299999999999</v>
      </c>
      <c r="AD136" s="151">
        <v>1378.91</v>
      </c>
      <c r="AE136" s="151">
        <v>1.6947000000000001</v>
      </c>
      <c r="AF136" s="151">
        <v>81.490099999999998</v>
      </c>
      <c r="AG136" s="151">
        <v>15684.14</v>
      </c>
    </row>
    <row r="137" spans="1:33">
      <c r="A137" s="160">
        <v>44876</v>
      </c>
      <c r="B137" s="151">
        <v>25.256</v>
      </c>
      <c r="C137" s="151">
        <v>17.838999999999999</v>
      </c>
      <c r="D137" s="151">
        <v>4.6852999999999998</v>
      </c>
      <c r="E137" s="151">
        <v>62.916899999999998</v>
      </c>
      <c r="F137" s="151">
        <v>19.245799999999999</v>
      </c>
      <c r="G137" s="151">
        <v>166.2062</v>
      </c>
      <c r="H137" s="151">
        <v>5.5175000000000001</v>
      </c>
      <c r="I137" s="151">
        <v>20.187200000000001</v>
      </c>
      <c r="J137" s="151">
        <v>476.93</v>
      </c>
      <c r="K137" s="151">
        <v>458.61020000000002</v>
      </c>
      <c r="L137" s="151">
        <v>15917.88</v>
      </c>
      <c r="M137" s="151">
        <v>38.048999999999999</v>
      </c>
      <c r="N137" s="151">
        <v>16.970099999999999</v>
      </c>
      <c r="O137" s="151">
        <v>4971.63</v>
      </c>
      <c r="P137" s="151">
        <v>918.02</v>
      </c>
      <c r="Q137" s="151">
        <v>1.37378</v>
      </c>
      <c r="R137" s="151">
        <v>3.9912999999999998</v>
      </c>
      <c r="S137" s="151">
        <v>1.5439700000000001</v>
      </c>
      <c r="T137" s="151">
        <v>10.269500000000001</v>
      </c>
      <c r="U137" s="151">
        <v>7.4382000000000001</v>
      </c>
      <c r="V137" s="151">
        <v>24.283999999999999</v>
      </c>
      <c r="W137" s="151">
        <v>405.49</v>
      </c>
      <c r="X137" s="151">
        <v>1.0347</v>
      </c>
      <c r="Y137" s="151">
        <v>0.97441</v>
      </c>
      <c r="Z137" s="151">
        <v>0.87461999999999995</v>
      </c>
      <c r="AA137" s="151">
        <v>143.61000000000001</v>
      </c>
      <c r="AB137" s="151">
        <v>7.3196000000000003</v>
      </c>
      <c r="AC137" s="151">
        <v>10.735099999999999</v>
      </c>
      <c r="AD137" s="151">
        <v>1343.92</v>
      </c>
      <c r="AE137" s="151">
        <v>1.6950000000000001</v>
      </c>
      <c r="AF137" s="151">
        <v>83.003299999999996</v>
      </c>
      <c r="AG137" s="151">
        <v>15917.88</v>
      </c>
    </row>
    <row r="138" spans="1:33">
      <c r="A138" s="160">
        <v>44879</v>
      </c>
      <c r="B138" s="151">
        <v>25.2439</v>
      </c>
      <c r="C138" s="151">
        <v>17.863199999999999</v>
      </c>
      <c r="D138" s="151">
        <v>4.7112999999999996</v>
      </c>
      <c r="E138" s="151">
        <v>63.326000000000001</v>
      </c>
      <c r="F138" s="151">
        <v>19.1952</v>
      </c>
      <c r="G138" s="151">
        <v>167.21549999999999</v>
      </c>
      <c r="H138" s="151">
        <v>5.5011000000000001</v>
      </c>
      <c r="I138" s="151">
        <v>19.982299999999999</v>
      </c>
      <c r="J138" s="151">
        <v>476.34</v>
      </c>
      <c r="K138" s="151">
        <v>458.5138</v>
      </c>
      <c r="L138" s="151">
        <v>16050.01</v>
      </c>
      <c r="M138" s="151">
        <v>37.912799999999997</v>
      </c>
      <c r="N138" s="151">
        <v>17.0154</v>
      </c>
      <c r="O138" s="151">
        <v>4966.8100000000004</v>
      </c>
      <c r="P138" s="151">
        <v>925.04</v>
      </c>
      <c r="Q138" s="151">
        <v>1.37503</v>
      </c>
      <c r="R138" s="151">
        <v>3.9842</v>
      </c>
      <c r="S138" s="151">
        <v>1.5409600000000001</v>
      </c>
      <c r="T138" s="151">
        <v>10.3239</v>
      </c>
      <c r="U138" s="151">
        <v>7.4383999999999997</v>
      </c>
      <c r="V138" s="151">
        <v>24.308</v>
      </c>
      <c r="W138" s="151">
        <v>408.77</v>
      </c>
      <c r="X138" s="151">
        <v>1.0327</v>
      </c>
      <c r="Y138" s="151">
        <v>0.97411000000000003</v>
      </c>
      <c r="Z138" s="151">
        <v>0.87836000000000003</v>
      </c>
      <c r="AA138" s="151">
        <v>144.47999999999999</v>
      </c>
      <c r="AB138" s="151">
        <v>7.3007999999999997</v>
      </c>
      <c r="AC138" s="151">
        <v>10.8299</v>
      </c>
      <c r="AD138" s="151">
        <v>1369.75</v>
      </c>
      <c r="AE138" s="151">
        <v>1.6941999999999999</v>
      </c>
      <c r="AF138" s="151">
        <v>83.799099999999996</v>
      </c>
      <c r="AG138" s="151">
        <v>16050.01</v>
      </c>
    </row>
    <row r="139" spans="1:33">
      <c r="A139" s="160">
        <v>44880</v>
      </c>
      <c r="B139" s="151">
        <v>25.302299999999999</v>
      </c>
      <c r="C139" s="151">
        <v>17.912700000000001</v>
      </c>
      <c r="D139" s="151">
        <v>4.7328000000000001</v>
      </c>
      <c r="E139" s="151">
        <v>63.3703</v>
      </c>
      <c r="F139" s="151">
        <v>19.2669</v>
      </c>
      <c r="G139" s="151">
        <v>168.36449999999999</v>
      </c>
      <c r="H139" s="151">
        <v>5.5011000000000001</v>
      </c>
      <c r="I139" s="151">
        <v>20.043800000000001</v>
      </c>
      <c r="J139" s="151">
        <v>476.05</v>
      </c>
      <c r="K139" s="151">
        <v>458.50869999999998</v>
      </c>
      <c r="L139" s="151">
        <v>16173.7</v>
      </c>
      <c r="M139" s="151">
        <v>38.1021</v>
      </c>
      <c r="N139" s="151">
        <v>17.076799999999999</v>
      </c>
      <c r="O139" s="151">
        <v>5033.16</v>
      </c>
      <c r="P139" s="151">
        <v>919.98</v>
      </c>
      <c r="Q139" s="151">
        <v>1.3742799999999999</v>
      </c>
      <c r="R139" s="151">
        <v>3.9517000000000002</v>
      </c>
      <c r="S139" s="151">
        <v>1.53189</v>
      </c>
      <c r="T139" s="151">
        <v>10.346500000000001</v>
      </c>
      <c r="U139" s="151">
        <v>7.4382000000000001</v>
      </c>
      <c r="V139" s="151">
        <v>24.364000000000001</v>
      </c>
      <c r="W139" s="151">
        <v>410.35</v>
      </c>
      <c r="X139" s="151">
        <v>1.0348999999999999</v>
      </c>
      <c r="Y139" s="151">
        <v>0.97729999999999995</v>
      </c>
      <c r="Z139" s="151">
        <v>0.87212000000000001</v>
      </c>
      <c r="AA139" s="151">
        <v>144.15</v>
      </c>
      <c r="AB139" s="151">
        <v>7.3287000000000004</v>
      </c>
      <c r="AC139" s="151">
        <v>10.8521</v>
      </c>
      <c r="AD139" s="151">
        <v>1362.44</v>
      </c>
      <c r="AE139" s="151">
        <v>1.6809000000000001</v>
      </c>
      <c r="AF139" s="151">
        <v>84.365600000000001</v>
      </c>
      <c r="AG139" s="151">
        <v>16173.7</v>
      </c>
    </row>
    <row r="140" spans="1:33">
      <c r="A140" s="160">
        <v>44881</v>
      </c>
      <c r="B140" s="151">
        <v>25.4481</v>
      </c>
      <c r="C140" s="151">
        <v>17.9404</v>
      </c>
      <c r="D140" s="151">
        <v>4.6965000000000003</v>
      </c>
      <c r="E140" s="151">
        <v>63.362400000000001</v>
      </c>
      <c r="F140" s="151">
        <v>19.3429</v>
      </c>
      <c r="G140" s="151">
        <v>168.6891</v>
      </c>
      <c r="H140" s="151">
        <v>5.6081000000000003</v>
      </c>
      <c r="I140" s="151">
        <v>20.097200000000001</v>
      </c>
      <c r="J140" s="151">
        <v>478.06</v>
      </c>
      <c r="K140" s="151">
        <v>460.76049999999998</v>
      </c>
      <c r="L140" s="151">
        <v>16241.29</v>
      </c>
      <c r="M140" s="151">
        <v>38.2498</v>
      </c>
      <c r="N140" s="151">
        <v>17.202100000000002</v>
      </c>
      <c r="O140" s="151">
        <v>5132.67</v>
      </c>
      <c r="P140" s="151">
        <v>945.58</v>
      </c>
      <c r="Q140" s="151">
        <v>1.3853500000000001</v>
      </c>
      <c r="R140" s="151">
        <v>3.9765999999999999</v>
      </c>
      <c r="S140" s="151">
        <v>1.5420199999999999</v>
      </c>
      <c r="T140" s="151">
        <v>10.3978</v>
      </c>
      <c r="U140" s="151">
        <v>7.4382000000000001</v>
      </c>
      <c r="V140" s="151">
        <v>24.353000000000002</v>
      </c>
      <c r="W140" s="151">
        <v>409.65</v>
      </c>
      <c r="X140" s="151">
        <v>1.0395000000000001</v>
      </c>
      <c r="Y140" s="151">
        <v>0.98197000000000001</v>
      </c>
      <c r="Z140" s="151">
        <v>0.87233000000000005</v>
      </c>
      <c r="AA140" s="151">
        <v>145.03</v>
      </c>
      <c r="AB140" s="151">
        <v>7.3670999999999998</v>
      </c>
      <c r="AC140" s="151">
        <v>10.894</v>
      </c>
      <c r="AD140" s="151">
        <v>1375.05</v>
      </c>
      <c r="AE140" s="151">
        <v>1.6910000000000001</v>
      </c>
      <c r="AF140" s="151">
        <v>84.729200000000006</v>
      </c>
      <c r="AG140" s="151">
        <v>16241.29</v>
      </c>
    </row>
    <row r="141" spans="1:33">
      <c r="A141" s="160">
        <v>44882</v>
      </c>
      <c r="B141" s="151">
        <v>25.402799999999999</v>
      </c>
      <c r="C141" s="151">
        <v>18.006599999999999</v>
      </c>
      <c r="D141" s="151">
        <v>4.7065999999999999</v>
      </c>
      <c r="E141" s="151">
        <v>62.6372</v>
      </c>
      <c r="F141" s="151">
        <v>19.251100000000001</v>
      </c>
      <c r="G141" s="151">
        <v>168.49510000000001</v>
      </c>
      <c r="H141" s="151">
        <v>5.6054000000000004</v>
      </c>
      <c r="I141" s="151">
        <v>20.126899999999999</v>
      </c>
      <c r="J141" s="151">
        <v>475.45</v>
      </c>
      <c r="K141" s="151">
        <v>458.738</v>
      </c>
      <c r="L141" s="151">
        <v>16271.44</v>
      </c>
      <c r="M141" s="151">
        <v>38.2425</v>
      </c>
      <c r="N141" s="151">
        <v>17.165199999999999</v>
      </c>
      <c r="O141" s="151">
        <v>5174.4799999999996</v>
      </c>
      <c r="P141" s="151">
        <v>952.92</v>
      </c>
      <c r="Q141" s="151">
        <v>1.3811</v>
      </c>
      <c r="R141" s="151">
        <v>3.9685000000000001</v>
      </c>
      <c r="S141" s="151">
        <v>1.5504800000000001</v>
      </c>
      <c r="T141" s="151">
        <v>10.4879</v>
      </c>
      <c r="U141" s="151">
        <v>7.4382000000000001</v>
      </c>
      <c r="V141" s="151">
        <v>24.402000000000001</v>
      </c>
      <c r="W141" s="151">
        <v>411.15</v>
      </c>
      <c r="X141" s="151">
        <v>1.0362</v>
      </c>
      <c r="Y141" s="151">
        <v>0.98682000000000003</v>
      </c>
      <c r="Z141" s="151">
        <v>0.87361</v>
      </c>
      <c r="AA141" s="151">
        <v>145.29</v>
      </c>
      <c r="AB141" s="151">
        <v>7.4074999999999998</v>
      </c>
      <c r="AC141" s="151">
        <v>10.996</v>
      </c>
      <c r="AD141" s="151">
        <v>1390.56</v>
      </c>
      <c r="AE141" s="151">
        <v>1.6906000000000001</v>
      </c>
      <c r="AF141" s="151">
        <v>84.617800000000003</v>
      </c>
      <c r="AG141" s="151">
        <v>16271.44</v>
      </c>
    </row>
    <row r="142" spans="1:33">
      <c r="A142" s="160">
        <v>44883</v>
      </c>
      <c r="B142" s="151">
        <v>25.311</v>
      </c>
      <c r="C142" s="151">
        <v>17.820699999999999</v>
      </c>
      <c r="D142" s="151">
        <v>4.6989999999999998</v>
      </c>
      <c r="E142" s="151">
        <v>62.616199999999999</v>
      </c>
      <c r="F142" s="151">
        <v>19.244700000000002</v>
      </c>
      <c r="G142" s="151">
        <v>168.60839999999999</v>
      </c>
      <c r="H142" s="151">
        <v>5.5514999999999999</v>
      </c>
      <c r="I142" s="151">
        <v>20.079899999999999</v>
      </c>
      <c r="J142" s="151">
        <v>476.99</v>
      </c>
      <c r="K142" s="151">
        <v>458.44400000000002</v>
      </c>
      <c r="L142" s="151">
        <v>16247.09</v>
      </c>
      <c r="M142" s="151">
        <v>38.118600000000001</v>
      </c>
      <c r="N142" s="151">
        <v>17.1921</v>
      </c>
      <c r="O142" s="151">
        <v>5156.16</v>
      </c>
      <c r="P142" s="151">
        <v>968.13</v>
      </c>
      <c r="Q142" s="151">
        <v>1.3810100000000001</v>
      </c>
      <c r="R142" s="151">
        <v>3.9573</v>
      </c>
      <c r="S142" s="151">
        <v>1.54714</v>
      </c>
      <c r="T142" s="151">
        <v>10.5212</v>
      </c>
      <c r="U142" s="151">
        <v>7.4377000000000004</v>
      </c>
      <c r="V142" s="151">
        <v>24.356000000000002</v>
      </c>
      <c r="W142" s="151">
        <v>406.69</v>
      </c>
      <c r="X142" s="151">
        <v>1.0325</v>
      </c>
      <c r="Y142" s="151">
        <v>0.98579000000000006</v>
      </c>
      <c r="Z142" s="151">
        <v>0.86841999999999997</v>
      </c>
      <c r="AA142" s="151">
        <v>144.91999999999999</v>
      </c>
      <c r="AB142" s="151">
        <v>7.3696000000000002</v>
      </c>
      <c r="AC142" s="151">
        <v>10.977499999999999</v>
      </c>
      <c r="AD142" s="151">
        <v>1389.35</v>
      </c>
      <c r="AE142" s="151">
        <v>1.6798</v>
      </c>
      <c r="AF142" s="151">
        <v>84.811700000000002</v>
      </c>
      <c r="AG142" s="151">
        <v>16247.09</v>
      </c>
    </row>
    <row r="143" spans="1:33">
      <c r="A143" s="153">
        <v>44886</v>
      </c>
      <c r="B143" s="151">
        <v>25.104600000000001</v>
      </c>
      <c r="C143" s="151">
        <v>17.756900000000002</v>
      </c>
      <c r="D143" s="151">
        <v>4.6970999999999998</v>
      </c>
      <c r="E143" s="151">
        <v>62.700800000000001</v>
      </c>
      <c r="F143" s="151">
        <v>19.073699999999999</v>
      </c>
      <c r="G143" s="151">
        <v>166.93799999999999</v>
      </c>
      <c r="H143" s="151">
        <v>5.4385000000000003</v>
      </c>
      <c r="I143" s="151">
        <v>20.013400000000001</v>
      </c>
      <c r="J143" s="151">
        <v>474.93</v>
      </c>
      <c r="K143" s="151">
        <v>455.04860000000002</v>
      </c>
      <c r="L143" s="151">
        <v>16112.07</v>
      </c>
      <c r="M143" s="151">
        <v>37.8172</v>
      </c>
      <c r="N143" s="151">
        <v>17.0779</v>
      </c>
      <c r="O143" s="151">
        <v>5065.71</v>
      </c>
      <c r="P143" s="151">
        <v>971.3</v>
      </c>
      <c r="Q143" s="151">
        <v>1.37754</v>
      </c>
      <c r="R143" s="151">
        <v>3.9317000000000002</v>
      </c>
      <c r="S143" s="151">
        <v>1.5506599999999999</v>
      </c>
      <c r="T143" s="151">
        <v>10.5124</v>
      </c>
      <c r="U143" s="151">
        <v>7.4375</v>
      </c>
      <c r="V143" s="151">
        <v>24.321999999999999</v>
      </c>
      <c r="W143" s="151">
        <v>408.76</v>
      </c>
      <c r="X143" s="151">
        <v>1.0242</v>
      </c>
      <c r="Y143" s="151">
        <v>0.98214999999999997</v>
      </c>
      <c r="Z143" s="151">
        <v>0.86617</v>
      </c>
      <c r="AA143" s="151">
        <v>145.57</v>
      </c>
      <c r="AB143" s="151">
        <v>7.3426999999999998</v>
      </c>
      <c r="AC143" s="151">
        <v>10.970800000000001</v>
      </c>
      <c r="AD143" s="151">
        <v>1391.54</v>
      </c>
      <c r="AE143" s="151">
        <v>1.6794</v>
      </c>
      <c r="AF143" s="151">
        <v>83.714399999999998</v>
      </c>
      <c r="AG143" s="151">
        <v>16112.07</v>
      </c>
    </row>
    <row r="144" spans="1:33">
      <c r="A144" s="153">
        <v>44887</v>
      </c>
      <c r="B144" s="151">
        <v>25.252199999999998</v>
      </c>
      <c r="C144" s="151">
        <v>17.760200000000001</v>
      </c>
      <c r="D144" s="151">
        <v>4.7039999999999997</v>
      </c>
      <c r="E144" s="151">
        <v>63.0276</v>
      </c>
      <c r="F144" s="151">
        <v>19.190100000000001</v>
      </c>
      <c r="G144" s="151">
        <v>169.33949999999999</v>
      </c>
      <c r="H144" s="151">
        <v>5.5255999999999998</v>
      </c>
      <c r="I144" s="151">
        <v>20.029699999999998</v>
      </c>
      <c r="J144" s="151">
        <v>478.22</v>
      </c>
      <c r="K144" s="151">
        <v>456.94319999999999</v>
      </c>
      <c r="L144" s="151">
        <v>16123.66</v>
      </c>
      <c r="M144" s="151">
        <v>38.043300000000002</v>
      </c>
      <c r="N144" s="151">
        <v>17.232600000000001</v>
      </c>
      <c r="O144" s="151">
        <v>5050.68</v>
      </c>
      <c r="P144" s="151">
        <v>953.54</v>
      </c>
      <c r="Q144" s="151">
        <v>1.37799</v>
      </c>
      <c r="R144" s="151">
        <v>3.9653</v>
      </c>
      <c r="S144" s="151">
        <v>1.54979</v>
      </c>
      <c r="T144" s="151">
        <v>10.422000000000001</v>
      </c>
      <c r="U144" s="151">
        <v>7.4371999999999998</v>
      </c>
      <c r="V144" s="151">
        <v>24.35</v>
      </c>
      <c r="W144" s="151">
        <v>405.96</v>
      </c>
      <c r="X144" s="151">
        <v>1.0304</v>
      </c>
      <c r="Y144" s="151">
        <v>0.98075000000000001</v>
      </c>
      <c r="Z144" s="151">
        <v>0.86685999999999996</v>
      </c>
      <c r="AA144" s="151">
        <v>145.53</v>
      </c>
      <c r="AB144" s="151">
        <v>7.3404999999999996</v>
      </c>
      <c r="AC144" s="151">
        <v>10.971</v>
      </c>
      <c r="AD144" s="151">
        <v>1390.85</v>
      </c>
      <c r="AE144" s="151">
        <v>1.6740999999999999</v>
      </c>
      <c r="AF144" s="151">
        <v>83.882999999999996</v>
      </c>
      <c r="AG144" s="151">
        <v>16123.66</v>
      </c>
    </row>
    <row r="145" spans="1:33">
      <c r="A145" s="153">
        <v>44888</v>
      </c>
      <c r="B145" s="151">
        <v>25.52</v>
      </c>
      <c r="C145" s="151">
        <v>17.6463</v>
      </c>
      <c r="D145" s="151">
        <v>4.7028999999999996</v>
      </c>
      <c r="E145" s="151">
        <v>63.201700000000002</v>
      </c>
      <c r="F145" s="151">
        <v>19.3645</v>
      </c>
      <c r="G145" s="151">
        <v>170.8759</v>
      </c>
      <c r="H145" s="151">
        <v>5.5655000000000001</v>
      </c>
      <c r="I145" s="151">
        <v>20.135000000000002</v>
      </c>
      <c r="J145" s="151">
        <v>483.21</v>
      </c>
      <c r="K145" s="151">
        <v>462.24220000000003</v>
      </c>
      <c r="L145" s="151">
        <v>16188.52</v>
      </c>
      <c r="M145" s="151">
        <v>38.3538</v>
      </c>
      <c r="N145" s="151">
        <v>17.416899999999998</v>
      </c>
      <c r="O145" s="151">
        <v>5065.08</v>
      </c>
      <c r="P145" s="151">
        <v>951.12</v>
      </c>
      <c r="Q145" s="151">
        <v>1.3883099999999999</v>
      </c>
      <c r="R145" s="151">
        <v>3.9956</v>
      </c>
      <c r="S145" s="151">
        <v>1.5444</v>
      </c>
      <c r="T145" s="151">
        <v>10.342599999999999</v>
      </c>
      <c r="U145" s="151">
        <v>7.4366000000000003</v>
      </c>
      <c r="V145" s="151">
        <v>24.364999999999998</v>
      </c>
      <c r="W145" s="151">
        <v>410.12</v>
      </c>
      <c r="X145" s="151">
        <v>1.0397000000000001</v>
      </c>
      <c r="Y145" s="151">
        <v>0.97975000000000001</v>
      </c>
      <c r="Z145" s="151">
        <v>0.86238999999999999</v>
      </c>
      <c r="AA145" s="151">
        <v>145.13999999999999</v>
      </c>
      <c r="AB145" s="151">
        <v>7.4131999999999998</v>
      </c>
      <c r="AC145" s="151">
        <v>10.8718</v>
      </c>
      <c r="AD145" s="151">
        <v>1396.72</v>
      </c>
      <c r="AE145" s="151">
        <v>1.6655</v>
      </c>
      <c r="AF145" s="151">
        <v>84.501599999999996</v>
      </c>
      <c r="AG145" s="151">
        <v>16188.52</v>
      </c>
    </row>
    <row r="146" spans="1:33">
      <c r="A146" s="153">
        <v>44889</v>
      </c>
      <c r="B146" s="151">
        <v>25.565999999999999</v>
      </c>
      <c r="C146" s="151">
        <v>17.723099999999999</v>
      </c>
      <c r="D146" s="151">
        <v>4.6959999999999997</v>
      </c>
      <c r="E146" s="151">
        <v>63.016500000000001</v>
      </c>
      <c r="F146" s="151">
        <v>19.399899999999999</v>
      </c>
      <c r="G146" s="151">
        <v>171.96010000000001</v>
      </c>
      <c r="H146" s="151">
        <v>5.532</v>
      </c>
      <c r="I146" s="151">
        <v>20.173500000000001</v>
      </c>
      <c r="J146" s="151">
        <v>484.44</v>
      </c>
      <c r="K146" s="151">
        <v>462.19630000000001</v>
      </c>
      <c r="L146" s="151">
        <v>16299.5</v>
      </c>
      <c r="M146" s="151">
        <v>38.482399999999998</v>
      </c>
      <c r="N146" s="151">
        <v>17.545999999999999</v>
      </c>
      <c r="O146" s="151">
        <v>5110</v>
      </c>
      <c r="P146" s="151">
        <v>947.71</v>
      </c>
      <c r="Q146" s="151">
        <v>1.38853</v>
      </c>
      <c r="R146" s="151">
        <v>4.0077999999999996</v>
      </c>
      <c r="S146" s="151">
        <v>1.53877</v>
      </c>
      <c r="T146" s="151">
        <v>10.3154</v>
      </c>
      <c r="U146" s="151">
        <v>7.4367000000000001</v>
      </c>
      <c r="V146" s="151">
        <v>24.401</v>
      </c>
      <c r="W146" s="151">
        <v>413.26</v>
      </c>
      <c r="X146" s="151">
        <v>1.0409999999999999</v>
      </c>
      <c r="Y146" s="151">
        <v>0.98219999999999996</v>
      </c>
      <c r="Z146" s="151">
        <v>0.85931999999999997</v>
      </c>
      <c r="AA146" s="151">
        <v>144.31</v>
      </c>
      <c r="AB146" s="151">
        <v>7.4452999999999996</v>
      </c>
      <c r="AC146" s="151">
        <v>10.831799999999999</v>
      </c>
      <c r="AD146" s="151">
        <v>1385.76</v>
      </c>
      <c r="AE146" s="151">
        <v>1.6623000000000001</v>
      </c>
      <c r="AF146" s="151">
        <v>85.042500000000004</v>
      </c>
      <c r="AG146" s="151">
        <v>16299.5</v>
      </c>
    </row>
    <row r="147" spans="1:33">
      <c r="A147" s="153">
        <v>44890</v>
      </c>
      <c r="B147" s="151">
        <v>25.558399999999999</v>
      </c>
      <c r="C147" s="151">
        <v>17.77</v>
      </c>
      <c r="D147" s="151">
        <v>4.6924999999999999</v>
      </c>
      <c r="E147" s="151">
        <v>62.9253</v>
      </c>
      <c r="F147" s="151">
        <v>19.3292</v>
      </c>
      <c r="G147" s="151">
        <v>172.2731</v>
      </c>
      <c r="H147" s="151">
        <v>5.6197999999999997</v>
      </c>
      <c r="I147" s="151">
        <v>20.0976</v>
      </c>
      <c r="J147" s="151">
        <v>484.08</v>
      </c>
      <c r="K147" s="151">
        <v>462.81020000000001</v>
      </c>
      <c r="L147" s="151">
        <v>16332.79</v>
      </c>
      <c r="M147" s="151">
        <v>38.416899999999998</v>
      </c>
      <c r="N147" s="151">
        <v>17.573899999999998</v>
      </c>
      <c r="O147" s="151">
        <v>5061.6499999999996</v>
      </c>
      <c r="P147" s="151">
        <v>958.58</v>
      </c>
      <c r="Q147" s="151">
        <v>1.3912800000000001</v>
      </c>
      <c r="R147" s="151">
        <v>4.0125999999999999</v>
      </c>
      <c r="S147" s="151">
        <v>1.54033</v>
      </c>
      <c r="T147" s="151">
        <v>10.2681</v>
      </c>
      <c r="U147" s="151">
        <v>7.4363000000000001</v>
      </c>
      <c r="V147" s="151">
        <v>24.347999999999999</v>
      </c>
      <c r="W147" s="151">
        <v>408.4</v>
      </c>
      <c r="X147" s="151">
        <v>1.0395000000000001</v>
      </c>
      <c r="Y147" s="151">
        <v>0.98319999999999996</v>
      </c>
      <c r="Z147" s="151">
        <v>0.85989000000000004</v>
      </c>
      <c r="AA147" s="151">
        <v>144.58000000000001</v>
      </c>
      <c r="AB147" s="151">
        <v>7.4436999999999998</v>
      </c>
      <c r="AC147" s="151">
        <v>10.849</v>
      </c>
      <c r="AD147" s="151">
        <v>1378.12</v>
      </c>
      <c r="AE147" s="151">
        <v>1.6644000000000001</v>
      </c>
      <c r="AF147" s="151">
        <v>84.902500000000003</v>
      </c>
      <c r="AG147" s="151">
        <v>16332.79</v>
      </c>
    </row>
    <row r="148" spans="1:33">
      <c r="A148" s="160">
        <v>44893</v>
      </c>
      <c r="B148" s="151">
        <v>25.401</v>
      </c>
      <c r="C148" s="151">
        <v>17.7576</v>
      </c>
      <c r="D148" s="151">
        <v>4.6844000000000001</v>
      </c>
      <c r="E148" s="151">
        <v>63.585500000000003</v>
      </c>
      <c r="F148" s="151">
        <v>19.273900000000001</v>
      </c>
      <c r="G148" s="151">
        <v>172.7715</v>
      </c>
      <c r="H148" s="151">
        <v>5.5457999999999998</v>
      </c>
      <c r="I148" s="151">
        <v>19.9603</v>
      </c>
      <c r="J148" s="151">
        <v>484.45</v>
      </c>
      <c r="K148" s="151">
        <v>460.5505</v>
      </c>
      <c r="L148" s="151">
        <v>16409.11</v>
      </c>
      <c r="M148" s="151">
        <v>38.183799999999998</v>
      </c>
      <c r="N148" s="151">
        <v>17.5212</v>
      </c>
      <c r="O148" s="151">
        <v>5014.3</v>
      </c>
      <c r="P148" s="151">
        <v>947.8</v>
      </c>
      <c r="Q148" s="151">
        <v>1.3955299999999999</v>
      </c>
      <c r="R148" s="151">
        <v>3.9870999999999999</v>
      </c>
      <c r="S148" s="151">
        <v>1.55477</v>
      </c>
      <c r="T148" s="151">
        <v>10.364800000000001</v>
      </c>
      <c r="U148" s="151">
        <v>7.4366000000000003</v>
      </c>
      <c r="V148" s="151">
        <v>24.326000000000001</v>
      </c>
      <c r="W148" s="151">
        <v>406.45</v>
      </c>
      <c r="X148" s="151">
        <v>1.034</v>
      </c>
      <c r="Y148" s="151">
        <v>0.98126999999999998</v>
      </c>
      <c r="Z148" s="151">
        <v>0.86456999999999995</v>
      </c>
      <c r="AA148" s="151">
        <v>143.66</v>
      </c>
      <c r="AB148" s="151">
        <v>7.5042</v>
      </c>
      <c r="AC148" s="151">
        <v>10.9114</v>
      </c>
      <c r="AD148" s="151">
        <v>1388.01</v>
      </c>
      <c r="AE148" s="151">
        <v>1.6779999999999999</v>
      </c>
      <c r="AF148" s="151">
        <v>85.313500000000005</v>
      </c>
      <c r="AG148" s="151">
        <v>16409.11</v>
      </c>
    </row>
    <row r="149" spans="1:33">
      <c r="A149" s="160">
        <v>44894</v>
      </c>
      <c r="B149" s="151">
        <v>25.360700000000001</v>
      </c>
      <c r="C149" s="151">
        <v>17.562799999999999</v>
      </c>
      <c r="D149" s="151">
        <v>4.6764000000000001</v>
      </c>
      <c r="E149" s="151">
        <v>63.296700000000001</v>
      </c>
      <c r="F149" s="151">
        <v>19.261700000000001</v>
      </c>
      <c r="G149" s="151">
        <v>172.65170000000001</v>
      </c>
      <c r="H149" s="151">
        <v>5.4558</v>
      </c>
      <c r="I149" s="151">
        <v>19.863800000000001</v>
      </c>
      <c r="J149" s="151">
        <v>483.62</v>
      </c>
      <c r="K149" s="151">
        <v>459.22579999999999</v>
      </c>
      <c r="L149" s="151">
        <v>16346.02</v>
      </c>
      <c r="M149" s="151">
        <v>38.145699999999998</v>
      </c>
      <c r="N149" s="151">
        <v>17.5852</v>
      </c>
      <c r="O149" s="151">
        <v>4974.8599999999997</v>
      </c>
      <c r="P149" s="151">
        <v>935.95</v>
      </c>
      <c r="Q149" s="151">
        <v>1.4026400000000001</v>
      </c>
      <c r="R149" s="151">
        <v>3.9788999999999999</v>
      </c>
      <c r="S149" s="151">
        <v>1.54447</v>
      </c>
      <c r="T149" s="151">
        <v>10.3368</v>
      </c>
      <c r="U149" s="151">
        <v>7.4368999999999996</v>
      </c>
      <c r="V149" s="151">
        <v>24.352</v>
      </c>
      <c r="W149" s="151">
        <v>405.93</v>
      </c>
      <c r="X149" s="151">
        <v>1.0329999999999999</v>
      </c>
      <c r="Y149" s="151">
        <v>0.98523000000000005</v>
      </c>
      <c r="Z149" s="151">
        <v>0.86431999999999998</v>
      </c>
      <c r="AA149" s="151">
        <v>143.26</v>
      </c>
      <c r="AB149" s="151">
        <v>7.4241999999999999</v>
      </c>
      <c r="AC149" s="151">
        <v>10.9283</v>
      </c>
      <c r="AD149" s="151">
        <v>1377.88</v>
      </c>
      <c r="AE149" s="151">
        <v>1.6655</v>
      </c>
      <c r="AF149" s="151">
        <v>84.715299999999999</v>
      </c>
      <c r="AG149" s="151">
        <v>16346.02</v>
      </c>
    </row>
    <row r="150" spans="1:33">
      <c r="A150" s="160">
        <v>44895</v>
      </c>
      <c r="B150" s="151">
        <v>25.555599999999998</v>
      </c>
      <c r="C150" s="151">
        <v>17.901299999999999</v>
      </c>
      <c r="D150" s="151">
        <v>4.6703000000000001</v>
      </c>
      <c r="E150" s="151">
        <v>63.732199999999999</v>
      </c>
      <c r="F150" s="151">
        <v>19.373799999999999</v>
      </c>
      <c r="G150" s="151">
        <v>172.5385</v>
      </c>
      <c r="H150" s="151">
        <v>5.4019000000000004</v>
      </c>
      <c r="I150" s="151">
        <v>20.0518</v>
      </c>
      <c r="J150" s="151">
        <v>488.15</v>
      </c>
      <c r="K150" s="151">
        <v>460.88170000000002</v>
      </c>
      <c r="L150" s="151">
        <v>16310.14</v>
      </c>
      <c r="M150" s="151">
        <v>38.437600000000003</v>
      </c>
      <c r="N150" s="151">
        <v>17.7514</v>
      </c>
      <c r="O150" s="151">
        <v>4980.46</v>
      </c>
      <c r="P150" s="151">
        <v>921.95</v>
      </c>
      <c r="Q150" s="151">
        <v>1.3957299999999999</v>
      </c>
      <c r="R150" s="151">
        <v>3.9773999999999998</v>
      </c>
      <c r="S150" s="151">
        <v>1.5331699999999999</v>
      </c>
      <c r="T150" s="151">
        <v>10.2448</v>
      </c>
      <c r="U150" s="151">
        <v>7.4372999999999996</v>
      </c>
      <c r="V150" s="151">
        <v>24.349</v>
      </c>
      <c r="W150" s="151">
        <v>408.98</v>
      </c>
      <c r="X150" s="151">
        <v>1.0406</v>
      </c>
      <c r="Y150" s="151">
        <v>0.98407999999999995</v>
      </c>
      <c r="Z150" s="151">
        <v>0.86302999999999996</v>
      </c>
      <c r="AA150" s="151">
        <v>143.68</v>
      </c>
      <c r="AB150" s="151">
        <v>7.3314000000000004</v>
      </c>
      <c r="AC150" s="151">
        <v>10.924200000000001</v>
      </c>
      <c r="AD150" s="151">
        <v>1362.9</v>
      </c>
      <c r="AE150" s="151">
        <v>1.6528</v>
      </c>
      <c r="AF150" s="151">
        <v>84.362099999999998</v>
      </c>
      <c r="AG150" s="151">
        <v>16310.14</v>
      </c>
    </row>
    <row r="151" spans="1:33">
      <c r="A151" s="160">
        <v>44896</v>
      </c>
      <c r="B151" s="151">
        <v>25.863</v>
      </c>
      <c r="C151" s="151">
        <v>18.5246</v>
      </c>
      <c r="D151" s="151">
        <v>4.6893000000000002</v>
      </c>
      <c r="E151" s="151">
        <v>65.117199999999997</v>
      </c>
      <c r="F151" s="151">
        <v>19.610399999999998</v>
      </c>
      <c r="G151" s="151">
        <v>176.22049999999999</v>
      </c>
      <c r="H151" s="151">
        <v>5.4641999999999999</v>
      </c>
      <c r="I151" s="151">
        <v>20.146100000000001</v>
      </c>
      <c r="J151" s="151">
        <v>492.51</v>
      </c>
      <c r="K151" s="151">
        <v>467.697</v>
      </c>
      <c r="L151" s="151">
        <v>16253.54</v>
      </c>
      <c r="M151" s="151">
        <v>38.892200000000003</v>
      </c>
      <c r="N151" s="151">
        <v>18.0169</v>
      </c>
      <c r="O151" s="151">
        <v>5009.4799999999996</v>
      </c>
      <c r="P151" s="151">
        <v>924.48</v>
      </c>
      <c r="Q151" s="151">
        <v>1.4131899999999999</v>
      </c>
      <c r="R151" s="151">
        <v>4.0227000000000004</v>
      </c>
      <c r="S151" s="151">
        <v>1.5441800000000001</v>
      </c>
      <c r="T151" s="151">
        <v>10.2376</v>
      </c>
      <c r="U151" s="151">
        <v>7.4368999999999996</v>
      </c>
      <c r="V151" s="151">
        <v>24.378</v>
      </c>
      <c r="W151" s="151">
        <v>412.16</v>
      </c>
      <c r="X151" s="151">
        <v>1.052</v>
      </c>
      <c r="Y151" s="151">
        <v>0.98607</v>
      </c>
      <c r="Z151" s="151">
        <v>0.85865999999999998</v>
      </c>
      <c r="AA151" s="151">
        <v>142.35</v>
      </c>
      <c r="AB151" s="151">
        <v>7.4024999999999999</v>
      </c>
      <c r="AC151" s="151">
        <v>10.842499999999999</v>
      </c>
      <c r="AD151" s="151">
        <v>1356.31</v>
      </c>
      <c r="AE151" s="151">
        <v>1.6546000000000001</v>
      </c>
      <c r="AF151" s="151">
        <v>84.81</v>
      </c>
      <c r="AG151" s="151">
        <v>16253.54</v>
      </c>
    </row>
    <row r="152" spans="1:33">
      <c r="A152" s="160">
        <v>44897</v>
      </c>
      <c r="B152" s="151">
        <v>25.896999999999998</v>
      </c>
      <c r="C152" s="151">
        <v>18.413900000000002</v>
      </c>
      <c r="D152" s="151">
        <v>4.6788999999999996</v>
      </c>
      <c r="E152" s="151">
        <v>65.367800000000003</v>
      </c>
      <c r="F152" s="151">
        <v>19.639099999999999</v>
      </c>
      <c r="G152" s="151">
        <v>176.92760000000001</v>
      </c>
      <c r="H152" s="151">
        <v>5.4977999999999998</v>
      </c>
      <c r="I152" s="151">
        <v>20.447199999999999</v>
      </c>
      <c r="J152" s="151">
        <v>495.86</v>
      </c>
      <c r="K152" s="151">
        <v>468.54300000000001</v>
      </c>
      <c r="L152" s="151">
        <v>16249.43</v>
      </c>
      <c r="M152" s="151">
        <v>38.831699999999998</v>
      </c>
      <c r="N152" s="151">
        <v>18.025200000000002</v>
      </c>
      <c r="O152" s="151">
        <v>5023.8100000000004</v>
      </c>
      <c r="P152" s="151">
        <v>924.31</v>
      </c>
      <c r="Q152" s="151">
        <v>1.4189799999999999</v>
      </c>
      <c r="R152" s="151">
        <v>4.0385999999999997</v>
      </c>
      <c r="S152" s="151">
        <v>1.5522</v>
      </c>
      <c r="T152" s="151">
        <v>10.3004</v>
      </c>
      <c r="U152" s="151">
        <v>7.4375999999999998</v>
      </c>
      <c r="V152" s="151">
        <v>24.363</v>
      </c>
      <c r="W152" s="151">
        <v>409.91</v>
      </c>
      <c r="X152" s="151">
        <v>1.0535000000000001</v>
      </c>
      <c r="Y152" s="151">
        <v>0.98733000000000004</v>
      </c>
      <c r="Z152" s="151">
        <v>0.85729999999999995</v>
      </c>
      <c r="AA152" s="151">
        <v>141.47999999999999</v>
      </c>
      <c r="AB152" s="151">
        <v>7.3712</v>
      </c>
      <c r="AC152" s="151">
        <v>10.8774</v>
      </c>
      <c r="AD152" s="151">
        <v>1368.45</v>
      </c>
      <c r="AE152" s="151">
        <v>1.6456999999999999</v>
      </c>
      <c r="AF152" s="151">
        <v>85.616699999999994</v>
      </c>
      <c r="AG152" s="151">
        <v>16249.43</v>
      </c>
    </row>
    <row r="153" spans="1:33">
      <c r="A153" s="160">
        <v>44900</v>
      </c>
      <c r="B153" s="151">
        <v>25.7895</v>
      </c>
      <c r="C153" s="151">
        <v>18.296900000000001</v>
      </c>
      <c r="D153" s="151">
        <v>4.7100999999999997</v>
      </c>
      <c r="E153" s="151">
        <v>65.694699999999997</v>
      </c>
      <c r="F153" s="151">
        <v>19.579000000000001</v>
      </c>
      <c r="G153" s="151">
        <v>177.5394</v>
      </c>
      <c r="H153" s="151">
        <v>5.5404</v>
      </c>
      <c r="I153" s="151">
        <v>20.7104</v>
      </c>
      <c r="J153" s="151">
        <v>493.62</v>
      </c>
      <c r="K153" s="151">
        <v>466.68040000000002</v>
      </c>
      <c r="L153" s="151">
        <v>16318.35</v>
      </c>
      <c r="M153" s="151">
        <v>38.749099999999999</v>
      </c>
      <c r="N153" s="151">
        <v>18.021100000000001</v>
      </c>
      <c r="O153" s="151">
        <v>5077.63</v>
      </c>
      <c r="P153" s="151">
        <v>934.84</v>
      </c>
      <c r="Q153" s="151">
        <v>1.4255599999999999</v>
      </c>
      <c r="R153" s="151">
        <v>4.0510999999999999</v>
      </c>
      <c r="S153" s="151">
        <v>1.5663400000000001</v>
      </c>
      <c r="T153" s="151">
        <v>10.438000000000001</v>
      </c>
      <c r="U153" s="151">
        <v>7.4374000000000002</v>
      </c>
      <c r="V153" s="151">
        <v>24.303999999999998</v>
      </c>
      <c r="W153" s="151">
        <v>413.6</v>
      </c>
      <c r="X153" s="151">
        <v>1.0490999999999999</v>
      </c>
      <c r="Y153" s="151">
        <v>0.98909000000000002</v>
      </c>
      <c r="Z153" s="151">
        <v>0.86053000000000002</v>
      </c>
      <c r="AA153" s="151">
        <v>143.5</v>
      </c>
      <c r="AB153" s="151">
        <v>7.3293999999999997</v>
      </c>
      <c r="AC153" s="151">
        <v>10.9269</v>
      </c>
      <c r="AD153" s="151">
        <v>1367.4</v>
      </c>
      <c r="AE153" s="151">
        <v>1.6612</v>
      </c>
      <c r="AF153" s="151">
        <v>86.364400000000003</v>
      </c>
      <c r="AG153" s="151">
        <v>16318.35</v>
      </c>
    </row>
    <row r="154" spans="1:33">
      <c r="A154" s="160">
        <v>44901</v>
      </c>
      <c r="B154" s="151">
        <v>25.763500000000001</v>
      </c>
      <c r="C154" s="151">
        <v>18.144500000000001</v>
      </c>
      <c r="D154" s="151">
        <v>4.6898999999999997</v>
      </c>
      <c r="E154" s="151">
        <v>66.150400000000005</v>
      </c>
      <c r="F154" s="151">
        <v>19.510899999999999</v>
      </c>
      <c r="G154" s="151">
        <v>177.72649999999999</v>
      </c>
      <c r="H154" s="151">
        <v>5.4836999999999998</v>
      </c>
      <c r="I154" s="151">
        <v>20.692399999999999</v>
      </c>
      <c r="J154" s="151">
        <v>492.89</v>
      </c>
      <c r="K154" s="151">
        <v>465.45060000000001</v>
      </c>
      <c r="L154" s="151">
        <v>16380.66</v>
      </c>
      <c r="M154" s="151">
        <v>38.651299999999999</v>
      </c>
      <c r="N154" s="151">
        <v>18.006799999999998</v>
      </c>
      <c r="O154" s="151">
        <v>5067.21</v>
      </c>
      <c r="P154" s="151">
        <v>921.95</v>
      </c>
      <c r="Q154" s="151">
        <v>1.42906</v>
      </c>
      <c r="R154" s="151">
        <v>4.0156000000000001</v>
      </c>
      <c r="S154" s="151">
        <v>1.5649900000000001</v>
      </c>
      <c r="T154" s="151">
        <v>10.484500000000001</v>
      </c>
      <c r="U154" s="151">
        <v>7.4378000000000002</v>
      </c>
      <c r="V154" s="151">
        <v>24.324999999999999</v>
      </c>
      <c r="W154" s="151">
        <v>410.66</v>
      </c>
      <c r="X154" s="151">
        <v>1.0467</v>
      </c>
      <c r="Y154" s="151">
        <v>0.98602999999999996</v>
      </c>
      <c r="Z154" s="151">
        <v>0.86250000000000004</v>
      </c>
      <c r="AA154" s="151">
        <v>143.38999999999999</v>
      </c>
      <c r="AB154" s="151">
        <v>7.3372999999999999</v>
      </c>
      <c r="AC154" s="151">
        <v>10.901300000000001</v>
      </c>
      <c r="AD154" s="151">
        <v>1380.8</v>
      </c>
      <c r="AE154" s="151">
        <v>1.6555</v>
      </c>
      <c r="AF154" s="151">
        <v>86.707400000000007</v>
      </c>
      <c r="AG154" s="151">
        <v>16380.66</v>
      </c>
    </row>
    <row r="155" spans="1:33">
      <c r="A155" s="160">
        <v>44902</v>
      </c>
      <c r="B155" s="151">
        <v>25.892600000000002</v>
      </c>
      <c r="C155" s="151">
        <v>18.020399999999999</v>
      </c>
      <c r="D155" s="151">
        <v>4.6912000000000003</v>
      </c>
      <c r="E155" s="151">
        <v>66.666300000000007</v>
      </c>
      <c r="F155" s="151">
        <v>19.597799999999999</v>
      </c>
      <c r="G155" s="151">
        <v>178.72749999999999</v>
      </c>
      <c r="H155" s="151">
        <v>5.4828000000000001</v>
      </c>
      <c r="I155" s="151">
        <v>20.674099999999999</v>
      </c>
      <c r="J155" s="151">
        <v>497.38</v>
      </c>
      <c r="K155" s="151">
        <v>467.98489999999998</v>
      </c>
      <c r="L155" s="151">
        <v>16384.439999999999</v>
      </c>
      <c r="M155" s="151">
        <v>38.813000000000002</v>
      </c>
      <c r="N155" s="151">
        <v>18.113900000000001</v>
      </c>
      <c r="O155" s="151">
        <v>5076.07</v>
      </c>
      <c r="P155" s="151">
        <v>909.7</v>
      </c>
      <c r="Q155" s="151">
        <v>1.43438</v>
      </c>
      <c r="R155" s="151">
        <v>4.0168999999999997</v>
      </c>
      <c r="S155" s="151">
        <v>1.5623</v>
      </c>
      <c r="T155" s="151">
        <v>10.5318</v>
      </c>
      <c r="U155" s="151">
        <v>7.4375</v>
      </c>
      <c r="V155" s="151">
        <v>24.283999999999999</v>
      </c>
      <c r="W155" s="151">
        <v>410.92</v>
      </c>
      <c r="X155" s="151">
        <v>1.0506</v>
      </c>
      <c r="Y155" s="151">
        <v>0.98841000000000001</v>
      </c>
      <c r="Z155" s="151">
        <v>0.86070999999999998</v>
      </c>
      <c r="AA155" s="151">
        <v>143.52000000000001</v>
      </c>
      <c r="AB155" s="151">
        <v>7.3349000000000002</v>
      </c>
      <c r="AC155" s="151">
        <v>10.913600000000001</v>
      </c>
      <c r="AD155" s="151">
        <v>1379.04</v>
      </c>
      <c r="AE155" s="151">
        <v>1.6536999999999999</v>
      </c>
      <c r="AF155" s="151">
        <v>86.414199999999994</v>
      </c>
      <c r="AG155" s="151">
        <v>16384.439999999999</v>
      </c>
    </row>
    <row r="156" spans="1:33">
      <c r="A156" s="160">
        <v>44903</v>
      </c>
      <c r="B156" s="151">
        <v>25.973500000000001</v>
      </c>
      <c r="C156" s="151">
        <v>18.121400000000001</v>
      </c>
      <c r="D156" s="151">
        <v>4.6817000000000002</v>
      </c>
      <c r="E156" s="151">
        <v>66.724199999999996</v>
      </c>
      <c r="F156" s="151">
        <v>19.679300000000001</v>
      </c>
      <c r="G156" s="151">
        <v>178.72749999999999</v>
      </c>
      <c r="H156" s="151">
        <v>5.5069999999999997</v>
      </c>
      <c r="I156" s="151">
        <v>20.722000000000001</v>
      </c>
      <c r="J156" s="151">
        <v>497.67</v>
      </c>
      <c r="K156" s="151">
        <v>469.64370000000002</v>
      </c>
      <c r="L156" s="151">
        <v>16440.12</v>
      </c>
      <c r="M156" s="151">
        <v>38.953600000000002</v>
      </c>
      <c r="N156" s="151">
        <v>18.2864</v>
      </c>
      <c r="O156" s="151">
        <v>5087.03</v>
      </c>
      <c r="P156" s="151">
        <v>911.41</v>
      </c>
      <c r="Q156" s="151">
        <v>1.43516</v>
      </c>
      <c r="R156" s="151">
        <v>4.0324999999999998</v>
      </c>
      <c r="S156" s="151">
        <v>1.55945</v>
      </c>
      <c r="T156" s="151">
        <v>10.522500000000001</v>
      </c>
      <c r="U156" s="151">
        <v>7.4377000000000004</v>
      </c>
      <c r="V156" s="151">
        <v>24.297000000000001</v>
      </c>
      <c r="W156" s="151">
        <v>417.88</v>
      </c>
      <c r="X156" s="151">
        <v>1.0556000000000001</v>
      </c>
      <c r="Y156" s="151">
        <v>0.98838000000000004</v>
      </c>
      <c r="Z156" s="151">
        <v>0.86263000000000001</v>
      </c>
      <c r="AA156" s="151">
        <v>144.27000000000001</v>
      </c>
      <c r="AB156" s="151">
        <v>7.3471000000000002</v>
      </c>
      <c r="AC156" s="151">
        <v>10.909599999999999</v>
      </c>
      <c r="AD156" s="151">
        <v>1385.95</v>
      </c>
      <c r="AE156" s="151">
        <v>1.6551</v>
      </c>
      <c r="AF156" s="151">
        <v>86.506</v>
      </c>
      <c r="AG156" s="151">
        <v>16440.12</v>
      </c>
    </row>
    <row r="157" spans="1:33">
      <c r="A157" s="160">
        <v>44904</v>
      </c>
      <c r="B157" s="151">
        <v>25.936599999999999</v>
      </c>
      <c r="C157" s="151">
        <v>18.303799999999999</v>
      </c>
      <c r="D157" s="151">
        <v>4.6863000000000001</v>
      </c>
      <c r="E157" s="151">
        <v>65.936999999999998</v>
      </c>
      <c r="F157" s="151">
        <v>19.675599999999999</v>
      </c>
      <c r="G157" s="151">
        <v>178.72749999999999</v>
      </c>
      <c r="H157" s="151">
        <v>5.5255000000000001</v>
      </c>
      <c r="I157" s="151">
        <v>20.839500000000001</v>
      </c>
      <c r="J157" s="151">
        <v>495.27</v>
      </c>
      <c r="K157" s="151">
        <v>469.59350000000001</v>
      </c>
      <c r="L157" s="151">
        <v>16462.189999999999</v>
      </c>
      <c r="M157" s="151">
        <v>38.729999999999997</v>
      </c>
      <c r="N157" s="151">
        <v>18.307300000000001</v>
      </c>
      <c r="O157" s="151">
        <v>5071.75</v>
      </c>
      <c r="P157" s="151">
        <v>905.94</v>
      </c>
      <c r="Q157" s="151">
        <v>1.43841</v>
      </c>
      <c r="R157" s="151">
        <v>4.0658000000000003</v>
      </c>
      <c r="S157" s="151">
        <v>1.5508599999999999</v>
      </c>
      <c r="T157" s="151">
        <v>10.532299999999999</v>
      </c>
      <c r="U157" s="151">
        <v>7.4378000000000002</v>
      </c>
      <c r="V157" s="151">
        <v>24.297999999999998</v>
      </c>
      <c r="W157" s="151">
        <v>418.46</v>
      </c>
      <c r="X157" s="151">
        <v>1.054</v>
      </c>
      <c r="Y157" s="151">
        <v>0.98416999999999999</v>
      </c>
      <c r="Z157" s="151">
        <v>0.85921999999999998</v>
      </c>
      <c r="AA157" s="151">
        <v>143.85</v>
      </c>
      <c r="AB157" s="151">
        <v>7.3228999999999997</v>
      </c>
      <c r="AC157" s="151">
        <v>10.8781</v>
      </c>
      <c r="AD157" s="151">
        <v>1376.09</v>
      </c>
      <c r="AE157" s="151">
        <v>1.6452</v>
      </c>
      <c r="AF157" s="151">
        <v>86.877200000000002</v>
      </c>
      <c r="AG157" s="151">
        <v>16462.189999999999</v>
      </c>
    </row>
    <row r="158" spans="1:33">
      <c r="A158" s="160">
        <v>44907</v>
      </c>
      <c r="B158" s="151">
        <v>25.980499999999999</v>
      </c>
      <c r="C158" s="151">
        <v>18.517600000000002</v>
      </c>
      <c r="D158" s="151">
        <v>4.6919000000000004</v>
      </c>
      <c r="E158" s="151">
        <v>66.238100000000003</v>
      </c>
      <c r="F158" s="151">
        <v>19.639199999999999</v>
      </c>
      <c r="G158" s="151">
        <v>180.54159999999999</v>
      </c>
      <c r="H158" s="151">
        <v>5.5763999999999996</v>
      </c>
      <c r="I158" s="151">
        <v>20.921700000000001</v>
      </c>
      <c r="J158" s="151">
        <v>495.23</v>
      </c>
      <c r="K158" s="151">
        <v>468.25540000000001</v>
      </c>
      <c r="L158" s="151">
        <v>16477.37</v>
      </c>
      <c r="M158" s="151">
        <v>38.901600000000002</v>
      </c>
      <c r="N158" s="151">
        <v>18.327500000000001</v>
      </c>
      <c r="O158" s="151">
        <v>5109.41</v>
      </c>
      <c r="P158" s="151">
        <v>904.19</v>
      </c>
      <c r="Q158" s="151">
        <v>1.4368399999999999</v>
      </c>
      <c r="R158" s="151">
        <v>4.0415000000000001</v>
      </c>
      <c r="S158" s="151">
        <v>1.5621100000000001</v>
      </c>
      <c r="T158" s="151">
        <v>10.533200000000001</v>
      </c>
      <c r="U158" s="151">
        <v>7.4379999999999997</v>
      </c>
      <c r="V158" s="151">
        <v>24.312000000000001</v>
      </c>
      <c r="W158" s="151">
        <v>415.09</v>
      </c>
      <c r="X158" s="151">
        <v>1.0537000000000001</v>
      </c>
      <c r="Y158" s="151">
        <v>0.98643000000000003</v>
      </c>
      <c r="Z158" s="151">
        <v>0.85887000000000002</v>
      </c>
      <c r="AA158" s="151">
        <v>145.05000000000001</v>
      </c>
      <c r="AB158" s="151">
        <v>7.3661000000000003</v>
      </c>
      <c r="AC158" s="151">
        <v>10.8855</v>
      </c>
      <c r="AD158" s="151">
        <v>1375.23</v>
      </c>
      <c r="AE158" s="151">
        <v>1.6511</v>
      </c>
      <c r="AF158" s="151">
        <v>87.164000000000001</v>
      </c>
      <c r="AG158" s="151">
        <v>16477.37</v>
      </c>
    </row>
    <row r="159" spans="1:33">
      <c r="A159" s="160">
        <v>44908</v>
      </c>
      <c r="B159" s="151">
        <v>26.209199999999999</v>
      </c>
      <c r="C159" s="151">
        <v>18.342400000000001</v>
      </c>
      <c r="D159" s="151">
        <v>4.6868999999999996</v>
      </c>
      <c r="E159" s="151">
        <v>66.853999999999999</v>
      </c>
      <c r="F159" s="151">
        <v>19.799700000000001</v>
      </c>
      <c r="G159" s="151">
        <v>182.36869999999999</v>
      </c>
      <c r="H159" s="151">
        <v>5.6368999999999998</v>
      </c>
      <c r="I159" s="151">
        <v>20.764399999999998</v>
      </c>
      <c r="J159" s="151">
        <v>499.69</v>
      </c>
      <c r="K159" s="151">
        <v>473.26949999999999</v>
      </c>
      <c r="L159" s="151">
        <v>16514.22</v>
      </c>
      <c r="M159" s="151">
        <v>39.266100000000002</v>
      </c>
      <c r="N159" s="151">
        <v>18.570599999999999</v>
      </c>
      <c r="O159" s="151">
        <v>5058.8500000000004</v>
      </c>
      <c r="P159" s="151">
        <v>914.11</v>
      </c>
      <c r="Q159" s="151">
        <v>1.4402600000000001</v>
      </c>
      <c r="R159" s="151">
        <v>4.0673000000000004</v>
      </c>
      <c r="S159" s="151">
        <v>1.55091</v>
      </c>
      <c r="T159" s="151">
        <v>10.3949</v>
      </c>
      <c r="U159" s="151">
        <v>7.4387999999999996</v>
      </c>
      <c r="V159" s="151">
        <v>24.312000000000001</v>
      </c>
      <c r="W159" s="151">
        <v>410.49</v>
      </c>
      <c r="X159" s="151">
        <v>1.0632999999999999</v>
      </c>
      <c r="Y159" s="151">
        <v>0.98734</v>
      </c>
      <c r="Z159" s="151">
        <v>0.85980999999999996</v>
      </c>
      <c r="AA159" s="151">
        <v>144.15</v>
      </c>
      <c r="AB159" s="151">
        <v>7.3912000000000004</v>
      </c>
      <c r="AC159" s="151">
        <v>10.8605</v>
      </c>
      <c r="AD159" s="151">
        <v>1372.44</v>
      </c>
      <c r="AE159" s="151">
        <v>1.6451</v>
      </c>
      <c r="AF159" s="151">
        <v>87.295299999999997</v>
      </c>
      <c r="AG159" s="151">
        <v>16514.22</v>
      </c>
    </row>
    <row r="160" spans="1:33">
      <c r="A160" s="160">
        <v>44909</v>
      </c>
      <c r="B160" s="151">
        <v>26.403400000000001</v>
      </c>
      <c r="C160" s="151">
        <v>18.348400000000002</v>
      </c>
      <c r="D160" s="151">
        <v>4.681</v>
      </c>
      <c r="E160" s="151">
        <v>69.019900000000007</v>
      </c>
      <c r="F160" s="151">
        <v>19.907499999999999</v>
      </c>
      <c r="G160" s="151">
        <v>183.30869999999999</v>
      </c>
      <c r="H160" s="151">
        <v>5.6497000000000002</v>
      </c>
      <c r="I160" s="151">
        <v>20.979900000000001</v>
      </c>
      <c r="J160" s="151">
        <v>502.22</v>
      </c>
      <c r="K160" s="151">
        <v>477.67380000000003</v>
      </c>
      <c r="L160" s="151">
        <v>16599.32</v>
      </c>
      <c r="M160" s="151">
        <v>39.463999999999999</v>
      </c>
      <c r="N160" s="151">
        <v>18.720300000000002</v>
      </c>
      <c r="O160" s="151">
        <v>5093.18</v>
      </c>
      <c r="P160" s="151">
        <v>932.22</v>
      </c>
      <c r="Q160" s="151">
        <v>1.44716</v>
      </c>
      <c r="R160" s="151">
        <v>4.0873999999999997</v>
      </c>
      <c r="S160" s="151">
        <v>1.5562800000000001</v>
      </c>
      <c r="T160" s="151">
        <v>10.3802</v>
      </c>
      <c r="U160" s="151">
        <v>7.4385000000000003</v>
      </c>
      <c r="V160" s="151">
        <v>24.266999999999999</v>
      </c>
      <c r="W160" s="151">
        <v>404.78</v>
      </c>
      <c r="X160" s="151">
        <v>1.0682</v>
      </c>
      <c r="Y160" s="151">
        <v>0.98743999999999998</v>
      </c>
      <c r="Z160" s="151">
        <v>0.85958000000000001</v>
      </c>
      <c r="AA160" s="151">
        <v>144.71</v>
      </c>
      <c r="AB160" s="151">
        <v>7.4047000000000001</v>
      </c>
      <c r="AC160" s="151">
        <v>10.852600000000001</v>
      </c>
      <c r="AD160" s="151">
        <v>1375.98</v>
      </c>
      <c r="AE160" s="151">
        <v>1.6549</v>
      </c>
      <c r="AF160" s="151">
        <v>87.906000000000006</v>
      </c>
      <c r="AG160" s="151">
        <v>16599.32</v>
      </c>
    </row>
    <row r="161" spans="1:33">
      <c r="A161" s="160">
        <v>44910</v>
      </c>
      <c r="B161" s="151">
        <v>26.218</v>
      </c>
      <c r="C161" s="151">
        <v>18.5989</v>
      </c>
      <c r="D161" s="151">
        <v>4.6908000000000003</v>
      </c>
      <c r="E161" s="151">
        <v>68.763199999999998</v>
      </c>
      <c r="F161" s="151">
        <v>19.820499999999999</v>
      </c>
      <c r="G161" s="151">
        <v>182.75839999999999</v>
      </c>
      <c r="H161" s="151">
        <v>5.6459999999999999</v>
      </c>
      <c r="I161" s="151">
        <v>20.9998</v>
      </c>
      <c r="J161" s="151">
        <v>497.13</v>
      </c>
      <c r="K161" s="151">
        <v>477.76659999999998</v>
      </c>
      <c r="L161" s="151">
        <v>16591.78</v>
      </c>
      <c r="M161" s="151">
        <v>39.215200000000003</v>
      </c>
      <c r="N161" s="151">
        <v>18.657299999999999</v>
      </c>
      <c r="O161" s="151">
        <v>5081.25</v>
      </c>
      <c r="P161" s="151">
        <v>936.69</v>
      </c>
      <c r="Q161" s="151">
        <v>1.4515499999999999</v>
      </c>
      <c r="R161" s="151">
        <v>4.0770999999999997</v>
      </c>
      <c r="S161" s="151">
        <v>1.58561</v>
      </c>
      <c r="T161" s="151">
        <v>10.4872</v>
      </c>
      <c r="U161" s="151">
        <v>7.4375</v>
      </c>
      <c r="V161" s="151">
        <v>24.257000000000001</v>
      </c>
      <c r="W161" s="151">
        <v>406.52</v>
      </c>
      <c r="X161" s="151">
        <v>1.0628</v>
      </c>
      <c r="Y161" s="151">
        <v>0.98685</v>
      </c>
      <c r="Z161" s="151">
        <v>0.87265000000000004</v>
      </c>
      <c r="AA161" s="151">
        <v>146.43</v>
      </c>
      <c r="AB161" s="151">
        <v>7.4204999999999997</v>
      </c>
      <c r="AC161" s="151">
        <v>10.993499999999999</v>
      </c>
      <c r="AD161" s="151">
        <v>1387.56</v>
      </c>
      <c r="AE161" s="151">
        <v>1.6751</v>
      </c>
      <c r="AF161" s="151">
        <v>87.895300000000006</v>
      </c>
      <c r="AG161" s="151">
        <v>16591.78</v>
      </c>
    </row>
    <row r="162" spans="1:33">
      <c r="A162" s="160">
        <v>44911</v>
      </c>
      <c r="B162" s="151">
        <v>26.141300000000001</v>
      </c>
      <c r="C162" s="151">
        <v>18.688600000000001</v>
      </c>
      <c r="D162" s="151">
        <v>4.6890000000000001</v>
      </c>
      <c r="E162" s="151">
        <v>68.546899999999994</v>
      </c>
      <c r="F162" s="151">
        <v>19.775700000000001</v>
      </c>
      <c r="G162" s="151">
        <v>183.14779999999999</v>
      </c>
      <c r="H162" s="151">
        <v>5.6212999999999997</v>
      </c>
      <c r="I162" s="151">
        <v>20.942499999999999</v>
      </c>
      <c r="J162" s="151">
        <v>495.06</v>
      </c>
      <c r="K162" s="151">
        <v>477.16579999999999</v>
      </c>
      <c r="L162" s="151">
        <v>16625.7</v>
      </c>
      <c r="M162" s="151">
        <v>39.0764</v>
      </c>
      <c r="N162" s="151">
        <v>18.729299999999999</v>
      </c>
      <c r="O162" s="151">
        <v>5080.2299999999996</v>
      </c>
      <c r="P162" s="151">
        <v>943.55</v>
      </c>
      <c r="Q162" s="151">
        <v>1.4501999999999999</v>
      </c>
      <c r="R162" s="151">
        <v>4.0742000000000003</v>
      </c>
      <c r="S162" s="151">
        <v>1.58257</v>
      </c>
      <c r="T162" s="151">
        <v>10.480700000000001</v>
      </c>
      <c r="U162" s="151">
        <v>7.4375</v>
      </c>
      <c r="V162" s="151">
        <v>24.227</v>
      </c>
      <c r="W162" s="151">
        <v>405.61</v>
      </c>
      <c r="X162" s="151">
        <v>1.0586</v>
      </c>
      <c r="Y162" s="151">
        <v>0.98855000000000004</v>
      </c>
      <c r="Z162" s="151">
        <v>0.87158999999999998</v>
      </c>
      <c r="AA162" s="151">
        <v>144.83000000000001</v>
      </c>
      <c r="AB162" s="151">
        <v>7.4089999999999998</v>
      </c>
      <c r="AC162" s="151">
        <v>11.027799999999999</v>
      </c>
      <c r="AD162" s="151">
        <v>1393.48</v>
      </c>
      <c r="AE162" s="151">
        <v>1.6611</v>
      </c>
      <c r="AF162" s="151">
        <v>87.933499999999995</v>
      </c>
      <c r="AG162" s="151">
        <v>16625.7</v>
      </c>
    </row>
    <row r="163" spans="1:33">
      <c r="A163" s="160">
        <v>44914</v>
      </c>
      <c r="B163" s="151">
        <v>26.232099999999999</v>
      </c>
      <c r="C163" s="151">
        <v>18.351199999999999</v>
      </c>
      <c r="D163" s="151">
        <v>4.6890000000000001</v>
      </c>
      <c r="E163" s="151">
        <v>72.656899999999993</v>
      </c>
      <c r="F163" s="151">
        <v>19.784400000000002</v>
      </c>
      <c r="G163" s="151">
        <v>184.43940000000001</v>
      </c>
      <c r="H163" s="151">
        <v>5.62</v>
      </c>
      <c r="I163" s="151">
        <v>20.994800000000001</v>
      </c>
      <c r="J163" s="151">
        <v>496.24</v>
      </c>
      <c r="K163" s="151">
        <v>478.29610000000002</v>
      </c>
      <c r="L163" s="151">
        <v>16597.02</v>
      </c>
      <c r="M163" s="151">
        <v>39.168999999999997</v>
      </c>
      <c r="N163" s="151">
        <v>18.773499999999999</v>
      </c>
      <c r="O163" s="151">
        <v>5077.38</v>
      </c>
      <c r="P163" s="151">
        <v>944.29</v>
      </c>
      <c r="Q163" s="151">
        <v>1.4474800000000001</v>
      </c>
      <c r="R163" s="151">
        <v>4.0724999999999998</v>
      </c>
      <c r="S163" s="151">
        <v>1.58304</v>
      </c>
      <c r="T163" s="151">
        <v>10.5069</v>
      </c>
      <c r="U163" s="151">
        <v>7.4387999999999996</v>
      </c>
      <c r="V163" s="151">
        <v>24.253</v>
      </c>
      <c r="W163" s="151">
        <v>403.19</v>
      </c>
      <c r="X163" s="151">
        <v>1.0607</v>
      </c>
      <c r="Y163" s="151">
        <v>0.98494999999999999</v>
      </c>
      <c r="Z163" s="151">
        <v>0.87321000000000004</v>
      </c>
      <c r="AA163" s="151">
        <v>145.21</v>
      </c>
      <c r="AB163" s="151">
        <v>7.4069000000000003</v>
      </c>
      <c r="AC163" s="151">
        <v>11.024800000000001</v>
      </c>
      <c r="AD163" s="151">
        <v>1381.85</v>
      </c>
      <c r="AE163" s="151">
        <v>1.6657999999999999</v>
      </c>
      <c r="AF163" s="151">
        <v>87.812899999999999</v>
      </c>
      <c r="AG163" s="151">
        <v>16597.02</v>
      </c>
    </row>
    <row r="164" spans="1:33">
      <c r="A164" s="160">
        <v>44915</v>
      </c>
      <c r="B164" s="151">
        <v>26.246600000000001</v>
      </c>
      <c r="C164" s="151">
        <v>18.386199999999999</v>
      </c>
      <c r="D164" s="151">
        <v>4.6718999999999999</v>
      </c>
      <c r="E164" s="151">
        <v>74.600899999999996</v>
      </c>
      <c r="F164" s="151">
        <v>19.829999999999998</v>
      </c>
      <c r="G164" s="151">
        <v>184.58420000000001</v>
      </c>
      <c r="H164" s="151">
        <v>5.5232999999999999</v>
      </c>
      <c r="I164" s="151">
        <v>20.995799999999999</v>
      </c>
      <c r="J164" s="151">
        <v>499.23</v>
      </c>
      <c r="K164" s="151">
        <v>479.59249999999997</v>
      </c>
      <c r="L164" s="151">
        <v>16589.57</v>
      </c>
      <c r="M164" s="151">
        <v>39.232300000000002</v>
      </c>
      <c r="N164" s="151">
        <v>18.908999999999999</v>
      </c>
      <c r="O164" s="151">
        <v>5059.46</v>
      </c>
      <c r="P164" s="151">
        <v>942.07</v>
      </c>
      <c r="Q164" s="151">
        <v>1.4461200000000001</v>
      </c>
      <c r="R164" s="151">
        <v>4.0609999999999999</v>
      </c>
      <c r="S164" s="151">
        <v>1.59076</v>
      </c>
      <c r="T164" s="151">
        <v>10.4649</v>
      </c>
      <c r="U164" s="151">
        <v>7.4390000000000001</v>
      </c>
      <c r="V164" s="151">
        <v>24.193000000000001</v>
      </c>
      <c r="W164" s="151">
        <v>401.93</v>
      </c>
      <c r="X164" s="151">
        <v>1.0624</v>
      </c>
      <c r="Y164" s="151">
        <v>0.98380000000000001</v>
      </c>
      <c r="Z164" s="151">
        <v>0.87192999999999998</v>
      </c>
      <c r="AA164" s="151">
        <v>139.94999999999999</v>
      </c>
      <c r="AB164" s="151">
        <v>7.4147999999999996</v>
      </c>
      <c r="AC164" s="151">
        <v>11.0731</v>
      </c>
      <c r="AD164" s="151">
        <v>1369.39</v>
      </c>
      <c r="AE164" s="151">
        <v>1.6738</v>
      </c>
      <c r="AF164" s="151">
        <v>88.033799999999999</v>
      </c>
      <c r="AG164" s="151">
        <v>16589.57</v>
      </c>
    </row>
    <row r="165" spans="1:33">
      <c r="A165" s="160">
        <v>44916</v>
      </c>
      <c r="B165" s="151">
        <v>26.2303</v>
      </c>
      <c r="C165" s="151">
        <v>18.236599999999999</v>
      </c>
      <c r="D165" s="151">
        <v>4.6589999999999998</v>
      </c>
      <c r="E165" s="151">
        <v>76.566500000000005</v>
      </c>
      <c r="F165" s="151">
        <v>19.8019</v>
      </c>
      <c r="G165" s="151">
        <v>184.71870000000001</v>
      </c>
      <c r="H165" s="151">
        <v>5.5193000000000003</v>
      </c>
      <c r="I165" s="151">
        <v>20.8401</v>
      </c>
      <c r="J165" s="151">
        <v>497.53</v>
      </c>
      <c r="K165" s="151">
        <v>480.72070000000002</v>
      </c>
      <c r="L165" s="151">
        <v>16578.2</v>
      </c>
      <c r="M165" s="151">
        <v>39.1417</v>
      </c>
      <c r="N165" s="151">
        <v>18.935300000000002</v>
      </c>
      <c r="O165" s="151">
        <v>5054.63</v>
      </c>
      <c r="P165" s="151">
        <v>926.83</v>
      </c>
      <c r="Q165" s="151">
        <v>1.4436500000000001</v>
      </c>
      <c r="R165" s="151">
        <v>4.0396999999999998</v>
      </c>
      <c r="S165" s="151">
        <v>1.5810599999999999</v>
      </c>
      <c r="T165" s="151">
        <v>10.433400000000001</v>
      </c>
      <c r="U165" s="151">
        <v>7.4368999999999996</v>
      </c>
      <c r="V165" s="151">
        <v>24.189</v>
      </c>
      <c r="W165" s="151">
        <v>401.57</v>
      </c>
      <c r="X165" s="151">
        <v>1.0605</v>
      </c>
      <c r="Y165" s="151">
        <v>0.98270000000000002</v>
      </c>
      <c r="Z165" s="151">
        <v>0.87763000000000002</v>
      </c>
      <c r="AA165" s="151">
        <v>140.46</v>
      </c>
      <c r="AB165" s="151">
        <v>7.4131999999999998</v>
      </c>
      <c r="AC165" s="151">
        <v>11.0541</v>
      </c>
      <c r="AD165" s="151">
        <v>1364.78</v>
      </c>
      <c r="AE165" s="151">
        <v>1.6845000000000001</v>
      </c>
      <c r="AF165" s="151">
        <v>87.914000000000001</v>
      </c>
      <c r="AG165" s="151">
        <v>16578.2</v>
      </c>
    </row>
    <row r="166" spans="1:33">
      <c r="A166" s="160">
        <v>44917</v>
      </c>
      <c r="B166" s="151">
        <v>26.2271</v>
      </c>
      <c r="C166" s="151">
        <v>18.187799999999999</v>
      </c>
      <c r="D166" s="151">
        <v>4.6414</v>
      </c>
      <c r="E166" s="151">
        <v>72.315700000000007</v>
      </c>
      <c r="F166" s="151">
        <v>19.8</v>
      </c>
      <c r="G166" s="151">
        <v>184.7312</v>
      </c>
      <c r="H166" s="151">
        <v>5.4823000000000004</v>
      </c>
      <c r="I166" s="151">
        <v>20.730899999999998</v>
      </c>
      <c r="J166" s="151">
        <v>492.39</v>
      </c>
      <c r="K166" s="151">
        <v>480.44150000000002</v>
      </c>
      <c r="L166" s="151">
        <v>16570.689999999999</v>
      </c>
      <c r="M166" s="151">
        <v>39.111899999999999</v>
      </c>
      <c r="N166" s="151">
        <v>18.953700000000001</v>
      </c>
      <c r="O166" s="151">
        <v>5038.79</v>
      </c>
      <c r="P166" s="151">
        <v>920.53</v>
      </c>
      <c r="Q166" s="151">
        <v>1.4474499999999999</v>
      </c>
      <c r="R166" s="151">
        <v>4.0384000000000002</v>
      </c>
      <c r="S166" s="151">
        <v>1.58914</v>
      </c>
      <c r="T166" s="151">
        <v>10.464600000000001</v>
      </c>
      <c r="U166" s="151">
        <v>7.4368999999999996</v>
      </c>
      <c r="V166" s="151">
        <v>24.216999999999999</v>
      </c>
      <c r="W166" s="151">
        <v>400.57</v>
      </c>
      <c r="X166" s="151">
        <v>1.0596000000000001</v>
      </c>
      <c r="Y166" s="151">
        <v>0.98665000000000003</v>
      </c>
      <c r="Z166" s="151">
        <v>0.88017000000000001</v>
      </c>
      <c r="AA166" s="151">
        <v>140.22</v>
      </c>
      <c r="AB166" s="151">
        <v>7.3989000000000003</v>
      </c>
      <c r="AC166" s="151">
        <v>11.0959</v>
      </c>
      <c r="AD166" s="151">
        <v>1357.29</v>
      </c>
      <c r="AE166" s="151">
        <v>1.6971000000000001</v>
      </c>
      <c r="AF166" s="151">
        <v>88.124499999999998</v>
      </c>
      <c r="AG166" s="151">
        <v>16570.689999999999</v>
      </c>
    </row>
    <row r="167" spans="1:33">
      <c r="A167" s="160">
        <v>44918</v>
      </c>
      <c r="B167" s="151">
        <v>26.277799999999999</v>
      </c>
      <c r="C167" s="151">
        <v>18.072500000000002</v>
      </c>
      <c r="D167" s="151">
        <v>4.6405000000000003</v>
      </c>
      <c r="E167" s="151">
        <v>73.382300000000001</v>
      </c>
      <c r="F167" s="151">
        <v>19.8203</v>
      </c>
      <c r="G167" s="151">
        <v>185.6892</v>
      </c>
      <c r="H167" s="151">
        <v>5.4798999999999998</v>
      </c>
      <c r="I167" s="151">
        <v>20.569199999999999</v>
      </c>
      <c r="J167" s="151">
        <v>490.43</v>
      </c>
      <c r="K167" s="151">
        <v>482.10770000000002</v>
      </c>
      <c r="L167" s="151">
        <v>16538.68</v>
      </c>
      <c r="M167" s="151">
        <v>39.178600000000003</v>
      </c>
      <c r="N167" s="151">
        <v>19.039000000000001</v>
      </c>
      <c r="O167" s="151">
        <v>5026.84</v>
      </c>
      <c r="P167" s="151">
        <v>932.56</v>
      </c>
      <c r="Q167" s="151">
        <v>1.44259</v>
      </c>
      <c r="R167" s="151">
        <v>4.0526999999999997</v>
      </c>
      <c r="S167" s="151">
        <v>1.5797600000000001</v>
      </c>
      <c r="T167" s="151">
        <v>10.500299999999999</v>
      </c>
      <c r="U167" s="151">
        <v>7.4366000000000003</v>
      </c>
      <c r="V167" s="151">
        <v>24.213999999999999</v>
      </c>
      <c r="W167" s="151">
        <v>400.14</v>
      </c>
      <c r="X167" s="151">
        <v>1.0617000000000001</v>
      </c>
      <c r="Y167" s="151">
        <v>0.99107000000000001</v>
      </c>
      <c r="Z167" s="151">
        <v>0.88110999999999995</v>
      </c>
      <c r="AA167" s="151">
        <v>141.05000000000001</v>
      </c>
      <c r="AB167" s="151">
        <v>7.4215</v>
      </c>
      <c r="AC167" s="151">
        <v>11.1853</v>
      </c>
      <c r="AD167" s="151">
        <v>1359.01</v>
      </c>
      <c r="AE167" s="151">
        <v>1.6901999999999999</v>
      </c>
      <c r="AF167" s="151">
        <v>87.911000000000001</v>
      </c>
      <c r="AG167" s="151">
        <v>16538.68</v>
      </c>
    </row>
    <row r="168" spans="1:33">
      <c r="A168" s="160">
        <v>44921</v>
      </c>
      <c r="B168" s="151">
        <v>26.299199999999999</v>
      </c>
      <c r="C168" s="151">
        <v>18.0945</v>
      </c>
      <c r="D168" s="151">
        <v>4.6440999999999999</v>
      </c>
      <c r="E168" s="151">
        <v>73.485600000000005</v>
      </c>
      <c r="F168" s="151">
        <v>19.895</v>
      </c>
      <c r="G168" s="151">
        <v>186.86269999999999</v>
      </c>
      <c r="H168" s="151">
        <v>5.5505000000000004</v>
      </c>
      <c r="I168" s="151">
        <v>20.639500000000002</v>
      </c>
      <c r="J168" s="151">
        <v>491.33</v>
      </c>
      <c r="K168" s="151">
        <v>481.55149999999998</v>
      </c>
      <c r="L168" s="151">
        <v>16601.16</v>
      </c>
      <c r="M168" s="151">
        <v>39.271700000000003</v>
      </c>
      <c r="N168" s="151">
        <v>19.055099999999999</v>
      </c>
      <c r="O168" s="151">
        <v>5032.21</v>
      </c>
      <c r="P168" s="151">
        <v>938.98</v>
      </c>
      <c r="Q168" s="151">
        <v>1.4446099999999999</v>
      </c>
      <c r="R168" s="151">
        <v>4.0572999999999997</v>
      </c>
      <c r="S168" s="151">
        <v>1.5813900000000001</v>
      </c>
      <c r="T168" s="151">
        <v>10.4666</v>
      </c>
      <c r="U168" s="151">
        <v>7.4370000000000003</v>
      </c>
      <c r="V168" s="151">
        <v>24.204000000000001</v>
      </c>
      <c r="W168" s="151">
        <v>400.25</v>
      </c>
      <c r="X168" s="151">
        <v>1.0637000000000001</v>
      </c>
      <c r="Y168" s="151">
        <v>0.99219000000000002</v>
      </c>
      <c r="Z168" s="151">
        <v>0.88112999999999997</v>
      </c>
      <c r="AA168" s="151">
        <v>141.35</v>
      </c>
      <c r="AB168" s="151">
        <v>7.3981000000000003</v>
      </c>
      <c r="AC168" s="151">
        <v>11.1685</v>
      </c>
      <c r="AD168" s="151">
        <v>1355.56</v>
      </c>
      <c r="AE168" s="151">
        <v>1.6895</v>
      </c>
      <c r="AF168" s="151">
        <v>87.802099999999996</v>
      </c>
      <c r="AG168" s="151">
        <v>16601.16</v>
      </c>
    </row>
    <row r="169" spans="1:33">
      <c r="A169" s="160">
        <v>44922</v>
      </c>
      <c r="B169" s="151">
        <v>26.294899999999998</v>
      </c>
      <c r="C169" s="151">
        <v>18.3141</v>
      </c>
      <c r="D169" s="151">
        <v>4.6807999999999996</v>
      </c>
      <c r="E169" s="151">
        <v>74.309399999999997</v>
      </c>
      <c r="F169" s="151">
        <v>19.909199999999998</v>
      </c>
      <c r="G169" s="151">
        <v>187.2758</v>
      </c>
      <c r="H169" s="151">
        <v>5.633</v>
      </c>
      <c r="I169" s="151">
        <v>20.7331</v>
      </c>
      <c r="J169" s="151">
        <v>490.23</v>
      </c>
      <c r="K169" s="151">
        <v>482.56049999999999</v>
      </c>
      <c r="L169" s="151">
        <v>16680.78</v>
      </c>
      <c r="M169" s="151">
        <v>39.29</v>
      </c>
      <c r="N169" s="151">
        <v>19.099799999999998</v>
      </c>
      <c r="O169" s="151">
        <v>5069.8100000000004</v>
      </c>
      <c r="P169" s="151">
        <v>931.01</v>
      </c>
      <c r="Q169" s="151">
        <v>1.4388000000000001</v>
      </c>
      <c r="R169" s="151">
        <v>4.0622999999999996</v>
      </c>
      <c r="S169" s="151">
        <v>1.5804400000000001</v>
      </c>
      <c r="T169" s="151">
        <v>10.465400000000001</v>
      </c>
      <c r="U169" s="151">
        <v>7.4367999999999999</v>
      </c>
      <c r="V169" s="151">
        <v>24.260999999999999</v>
      </c>
      <c r="W169" s="151">
        <v>400.67</v>
      </c>
      <c r="X169" s="151">
        <v>1.0640000000000001</v>
      </c>
      <c r="Y169" s="151">
        <v>0.98858000000000001</v>
      </c>
      <c r="Z169" s="151">
        <v>0.88454999999999995</v>
      </c>
      <c r="AA169" s="151">
        <v>142.03</v>
      </c>
      <c r="AB169" s="151">
        <v>7.4119000000000002</v>
      </c>
      <c r="AC169" s="151">
        <v>11.1433</v>
      </c>
      <c r="AD169" s="151">
        <v>1350.14</v>
      </c>
      <c r="AE169" s="151">
        <v>1.6954</v>
      </c>
      <c r="AF169" s="151">
        <v>88.323999999999998</v>
      </c>
      <c r="AG169" s="151">
        <v>16680.78</v>
      </c>
    </row>
    <row r="170" spans="1:33">
      <c r="A170" s="160">
        <v>44923</v>
      </c>
      <c r="B170" s="151">
        <v>26.281199999999998</v>
      </c>
      <c r="C170" s="151">
        <v>18.1585</v>
      </c>
      <c r="D170" s="151">
        <v>4.6875</v>
      </c>
      <c r="E170" s="151">
        <v>77.1845</v>
      </c>
      <c r="F170" s="151">
        <v>19.860099999999999</v>
      </c>
      <c r="G170" s="151">
        <v>187.465</v>
      </c>
      <c r="H170" s="151">
        <v>5.5837000000000003</v>
      </c>
      <c r="I170" s="151">
        <v>20.621300000000002</v>
      </c>
      <c r="J170" s="151">
        <v>491.72</v>
      </c>
      <c r="K170" s="151">
        <v>482.55799999999999</v>
      </c>
      <c r="L170" s="151">
        <v>16704.849999999999</v>
      </c>
      <c r="M170" s="151">
        <v>39.174500000000002</v>
      </c>
      <c r="N170" s="151">
        <v>19.112500000000001</v>
      </c>
      <c r="O170" s="151">
        <v>5077.37</v>
      </c>
      <c r="P170" s="151">
        <v>914.82</v>
      </c>
      <c r="Q170" s="151">
        <v>1.4441200000000001</v>
      </c>
      <c r="R170" s="151">
        <v>4.0534999999999997</v>
      </c>
      <c r="S170" s="151">
        <v>1.5750999999999999</v>
      </c>
      <c r="T170" s="151">
        <v>10.5047</v>
      </c>
      <c r="U170" s="151">
        <v>7.4363000000000001</v>
      </c>
      <c r="V170" s="151">
        <v>24.212</v>
      </c>
      <c r="W170" s="151">
        <v>401.54</v>
      </c>
      <c r="X170" s="151">
        <v>1.0611999999999999</v>
      </c>
      <c r="Y170" s="151">
        <v>0.98587000000000002</v>
      </c>
      <c r="Z170" s="151">
        <v>0.88305</v>
      </c>
      <c r="AA170" s="151">
        <v>142.71</v>
      </c>
      <c r="AB170" s="151">
        <v>7.4306000000000001</v>
      </c>
      <c r="AC170" s="151">
        <v>11.1195</v>
      </c>
      <c r="AD170" s="151">
        <v>1349.55</v>
      </c>
      <c r="AE170" s="151">
        <v>1.6823999999999999</v>
      </c>
      <c r="AF170" s="151">
        <v>88.140699999999995</v>
      </c>
      <c r="AG170" s="151">
        <v>16704.849999999999</v>
      </c>
    </row>
    <row r="171" spans="1:33">
      <c r="A171" s="160">
        <v>44924</v>
      </c>
      <c r="B171" s="151">
        <v>26.384399999999999</v>
      </c>
      <c r="C171" s="151">
        <v>18.108899999999998</v>
      </c>
      <c r="D171" s="151">
        <v>4.6767000000000003</v>
      </c>
      <c r="E171" s="151">
        <v>78.565100000000001</v>
      </c>
      <c r="F171" s="151">
        <v>19.9803</v>
      </c>
      <c r="G171" s="151">
        <v>188.8432</v>
      </c>
      <c r="H171" s="151">
        <v>5.6317000000000004</v>
      </c>
      <c r="I171" s="151">
        <v>20.7562</v>
      </c>
      <c r="J171" s="151">
        <v>492.25</v>
      </c>
      <c r="K171" s="151">
        <v>491.51819999999998</v>
      </c>
      <c r="L171" s="151">
        <v>16641.8</v>
      </c>
      <c r="M171" s="151">
        <v>39.400500000000001</v>
      </c>
      <c r="N171" s="151">
        <v>19.245000000000001</v>
      </c>
      <c r="O171" s="151">
        <v>5182.17</v>
      </c>
      <c r="P171" s="151">
        <v>912.45</v>
      </c>
      <c r="Q171" s="151">
        <v>1.44442</v>
      </c>
      <c r="R171" s="151">
        <v>4.0693999999999999</v>
      </c>
      <c r="S171" s="151">
        <v>1.5727800000000001</v>
      </c>
      <c r="T171" s="151">
        <v>10.532500000000001</v>
      </c>
      <c r="U171" s="151">
        <v>7.4363999999999999</v>
      </c>
      <c r="V171" s="151">
        <v>24.184999999999999</v>
      </c>
      <c r="W171" s="151">
        <v>399.82</v>
      </c>
      <c r="X171" s="151">
        <v>1.0661</v>
      </c>
      <c r="Y171" s="151">
        <v>0.98429</v>
      </c>
      <c r="Z171" s="151">
        <v>0.88441999999999998</v>
      </c>
      <c r="AA171" s="151">
        <v>141.84</v>
      </c>
      <c r="AB171" s="151">
        <v>7.4180999999999999</v>
      </c>
      <c r="AC171" s="151">
        <v>11.158799999999999</v>
      </c>
      <c r="AD171" s="151">
        <v>1343.06</v>
      </c>
      <c r="AE171" s="151">
        <v>1.6798999999999999</v>
      </c>
      <c r="AF171" s="151">
        <v>88.259699999999995</v>
      </c>
      <c r="AG171" s="151">
        <v>16641.8</v>
      </c>
    </row>
    <row r="172" spans="1:33">
      <c r="A172" s="160">
        <v>44925</v>
      </c>
      <c r="B172" s="151">
        <v>26.495899999999999</v>
      </c>
      <c r="C172" s="151">
        <v>18.240500000000001</v>
      </c>
      <c r="D172" s="151">
        <v>4.6852</v>
      </c>
      <c r="E172" s="151">
        <v>79.225800000000007</v>
      </c>
      <c r="F172" s="151">
        <v>19.983499999999999</v>
      </c>
      <c r="G172" s="151">
        <v>189.69730000000001</v>
      </c>
      <c r="H172" s="151">
        <v>5.6595000000000004</v>
      </c>
      <c r="I172" s="151">
        <v>20.874300000000002</v>
      </c>
      <c r="J172" s="151">
        <v>495.61</v>
      </c>
      <c r="K172" s="151">
        <v>493.27159999999998</v>
      </c>
      <c r="L172" s="151">
        <v>16613.39</v>
      </c>
      <c r="M172" s="151">
        <v>39.506999999999998</v>
      </c>
      <c r="N172" s="151">
        <v>19.3337</v>
      </c>
      <c r="O172" s="151">
        <v>5194.8999999999996</v>
      </c>
      <c r="P172" s="151">
        <v>908.16</v>
      </c>
      <c r="Q172" s="151">
        <v>1.45055</v>
      </c>
      <c r="R172" s="151">
        <v>4.0751999999999997</v>
      </c>
      <c r="S172" s="151">
        <v>1.57172</v>
      </c>
      <c r="T172" s="151">
        <v>10.4994</v>
      </c>
      <c r="U172" s="151">
        <v>7.4367000000000001</v>
      </c>
      <c r="V172" s="151">
        <v>24.164000000000001</v>
      </c>
      <c r="W172" s="151">
        <v>399.64</v>
      </c>
      <c r="X172" s="151">
        <v>1.0705</v>
      </c>
      <c r="Y172" s="151">
        <v>0.98956</v>
      </c>
      <c r="Z172" s="151">
        <v>0.88534000000000002</v>
      </c>
      <c r="AA172" s="151">
        <v>140.41</v>
      </c>
      <c r="AB172" s="151">
        <v>7.3632</v>
      </c>
      <c r="AC172" s="151">
        <v>11.160399999999999</v>
      </c>
      <c r="AD172" s="151">
        <v>1342.6</v>
      </c>
      <c r="AE172" s="151">
        <v>1.6859</v>
      </c>
      <c r="AF172" s="151">
        <v>88.154399999999995</v>
      </c>
      <c r="AG172" s="151">
        <v>16613.39</v>
      </c>
    </row>
    <row r="173" spans="1:33">
      <c r="A173" s="160">
        <v>44928</v>
      </c>
      <c r="B173" s="151">
        <v>26.379200000000001</v>
      </c>
      <c r="C173" s="151">
        <v>18.1416</v>
      </c>
      <c r="D173" s="151">
        <v>4.6684000000000001</v>
      </c>
      <c r="E173" s="151">
        <v>83.173900000000003</v>
      </c>
      <c r="F173" s="151">
        <v>19.973400000000002</v>
      </c>
      <c r="G173" s="151">
        <v>189.91980000000001</v>
      </c>
      <c r="H173" s="151">
        <v>5.7164999999999999</v>
      </c>
      <c r="I173" s="151">
        <v>20.7653</v>
      </c>
      <c r="J173" s="151">
        <v>493.68</v>
      </c>
      <c r="K173" s="151">
        <v>493.1465</v>
      </c>
      <c r="L173" s="151">
        <v>16629.63</v>
      </c>
      <c r="M173" s="151">
        <v>39.398800000000001</v>
      </c>
      <c r="N173" s="151">
        <v>19.337700000000002</v>
      </c>
      <c r="O173" s="151">
        <v>5168.45</v>
      </c>
      <c r="P173" s="151">
        <v>906.2</v>
      </c>
      <c r="Q173" s="151">
        <v>1.44791</v>
      </c>
      <c r="R173" s="151">
        <v>4.0559000000000003</v>
      </c>
      <c r="S173" s="151">
        <v>1.5682199999999999</v>
      </c>
      <c r="T173" s="151">
        <v>10.514900000000001</v>
      </c>
      <c r="U173" s="151">
        <v>7.4368999999999996</v>
      </c>
      <c r="V173" s="151">
        <v>24.15</v>
      </c>
      <c r="W173" s="151">
        <v>401.46</v>
      </c>
      <c r="X173" s="151">
        <v>1.0667</v>
      </c>
      <c r="Y173" s="151">
        <v>0.98558999999999997</v>
      </c>
      <c r="Z173" s="151">
        <v>0.88534999999999997</v>
      </c>
      <c r="AA173" s="151">
        <v>139.44999999999999</v>
      </c>
      <c r="AB173" s="151">
        <v>7.3498999999999999</v>
      </c>
      <c r="AC173" s="151">
        <v>11.160500000000001</v>
      </c>
      <c r="AD173" s="151">
        <v>1357.26</v>
      </c>
      <c r="AE173" s="151">
        <v>1.6888000000000001</v>
      </c>
      <c r="AF173" s="151">
        <v>88.370199999999997</v>
      </c>
      <c r="AG173" s="151">
        <v>16629.63</v>
      </c>
    </row>
    <row r="174" spans="1:33">
      <c r="A174" s="160">
        <v>44929</v>
      </c>
      <c r="B174" s="151">
        <v>26.139500000000002</v>
      </c>
      <c r="C174" s="151">
        <v>17.947299999999998</v>
      </c>
      <c r="D174" s="151">
        <v>4.6757</v>
      </c>
      <c r="E174" s="151">
        <v>76.591300000000004</v>
      </c>
      <c r="F174" s="151">
        <v>19.779800000000002</v>
      </c>
      <c r="G174" s="151">
        <v>188.1259</v>
      </c>
      <c r="H174" s="151">
        <v>5.7638999999999996</v>
      </c>
      <c r="I174" s="151">
        <v>20.470600000000001</v>
      </c>
      <c r="J174" s="151">
        <v>488.12</v>
      </c>
      <c r="K174" s="151">
        <v>486.85930000000002</v>
      </c>
      <c r="L174" s="151">
        <v>16461.86</v>
      </c>
      <c r="M174" s="151">
        <v>38.766500000000001</v>
      </c>
      <c r="N174" s="151">
        <v>19.1447</v>
      </c>
      <c r="O174" s="151">
        <v>5162.6499999999996</v>
      </c>
      <c r="P174" s="151">
        <v>904.83</v>
      </c>
      <c r="Q174" s="151">
        <v>1.4419</v>
      </c>
      <c r="R174" s="151">
        <v>4.0312999999999999</v>
      </c>
      <c r="S174" s="151">
        <v>1.5678300000000001</v>
      </c>
      <c r="T174" s="151">
        <v>10.6409</v>
      </c>
      <c r="U174" s="151">
        <v>7.4370000000000003</v>
      </c>
      <c r="V174" s="151">
        <v>24.074999999999999</v>
      </c>
      <c r="W174" s="151">
        <v>400.08</v>
      </c>
      <c r="X174" s="151">
        <v>1.0548</v>
      </c>
      <c r="Y174" s="151">
        <v>0.98716999999999999</v>
      </c>
      <c r="Z174" s="151">
        <v>0.88134000000000001</v>
      </c>
      <c r="AA174" s="151">
        <v>138.19</v>
      </c>
      <c r="AB174" s="151">
        <v>7.3000999999999996</v>
      </c>
      <c r="AC174" s="151">
        <v>11.1534</v>
      </c>
      <c r="AD174" s="151">
        <v>1355.4</v>
      </c>
      <c r="AE174" s="151">
        <v>1.6873</v>
      </c>
      <c r="AF174" s="151">
        <v>87.413799999999995</v>
      </c>
      <c r="AG174" s="151">
        <v>16461.86</v>
      </c>
    </row>
    <row r="175" spans="1:33">
      <c r="A175" s="160">
        <v>44930</v>
      </c>
      <c r="B175" s="151">
        <v>28.045300000000001</v>
      </c>
      <c r="C175" s="151">
        <v>17.889399999999998</v>
      </c>
      <c r="D175" s="151">
        <v>4.6672000000000002</v>
      </c>
      <c r="E175" s="151">
        <v>77.115600000000001</v>
      </c>
      <c r="F175" s="151">
        <v>19.900300000000001</v>
      </c>
      <c r="G175" s="151">
        <v>189.511</v>
      </c>
      <c r="H175" s="151">
        <v>5.7590000000000003</v>
      </c>
      <c r="I175" s="151">
        <v>20.5519</v>
      </c>
      <c r="J175" s="151">
        <v>493.99</v>
      </c>
      <c r="K175" s="151">
        <v>488.86759999999998</v>
      </c>
      <c r="L175" s="151">
        <v>16543.16</v>
      </c>
      <c r="M175" s="151">
        <v>39.0976</v>
      </c>
      <c r="N175" s="151">
        <v>19.3353</v>
      </c>
      <c r="O175" s="151">
        <v>5230.43</v>
      </c>
      <c r="P175" s="151">
        <v>907.52</v>
      </c>
      <c r="Q175" s="151">
        <v>1.42919</v>
      </c>
      <c r="R175" s="151">
        <v>4.0648</v>
      </c>
      <c r="S175" s="151">
        <v>1.55019</v>
      </c>
      <c r="T175" s="151">
        <v>10.6957</v>
      </c>
      <c r="U175" s="151">
        <v>7.4371</v>
      </c>
      <c r="V175" s="151">
        <v>23.981999999999999</v>
      </c>
      <c r="W175" s="151">
        <v>395.67</v>
      </c>
      <c r="X175" s="151">
        <v>1.0604</v>
      </c>
      <c r="Y175" s="151">
        <v>0.98609999999999998</v>
      </c>
      <c r="Z175" s="151">
        <v>0.87961</v>
      </c>
      <c r="AA175" s="151">
        <v>140.63999999999999</v>
      </c>
      <c r="AB175" s="151">
        <v>7.3091999999999997</v>
      </c>
      <c r="AC175" s="151">
        <v>11.150499999999999</v>
      </c>
      <c r="AD175" s="151">
        <v>1346.21</v>
      </c>
      <c r="AE175" s="151">
        <v>1.6851</v>
      </c>
      <c r="AF175" s="151">
        <v>87.860799999999998</v>
      </c>
      <c r="AG175" s="151">
        <v>16543.16</v>
      </c>
    </row>
    <row r="176" spans="1:33">
      <c r="A176" s="160">
        <v>44931</v>
      </c>
      <c r="B176" s="151">
        <v>28.6173</v>
      </c>
      <c r="C176" s="151">
        <v>18.059999999999999</v>
      </c>
      <c r="D176" s="151">
        <v>4.6848999999999998</v>
      </c>
      <c r="E176" s="151">
        <v>76.320300000000003</v>
      </c>
      <c r="F176" s="151">
        <v>19.758900000000001</v>
      </c>
      <c r="G176" s="151">
        <v>188.4102</v>
      </c>
      <c r="H176" s="151">
        <v>5.6308999999999996</v>
      </c>
      <c r="I176" s="151">
        <v>20.334800000000001</v>
      </c>
      <c r="J176" s="151">
        <v>490.11</v>
      </c>
      <c r="K176" s="151">
        <v>484.76440000000002</v>
      </c>
      <c r="L176" s="151">
        <v>16583.96</v>
      </c>
      <c r="M176" s="151">
        <v>38.693800000000003</v>
      </c>
      <c r="N176" s="151">
        <v>19.1526</v>
      </c>
      <c r="O176" s="151">
        <v>5227.72</v>
      </c>
      <c r="P176" s="151">
        <v>902.97</v>
      </c>
      <c r="Q176" s="151">
        <v>1.42777</v>
      </c>
      <c r="R176" s="151">
        <v>4.0193000000000003</v>
      </c>
      <c r="S176" s="151">
        <v>1.5584199999999999</v>
      </c>
      <c r="T176" s="151">
        <v>10.7806</v>
      </c>
      <c r="U176" s="151">
        <v>7.4371</v>
      </c>
      <c r="V176" s="151">
        <v>24.055</v>
      </c>
      <c r="W176" s="151">
        <v>396.05</v>
      </c>
      <c r="X176" s="151">
        <v>1.0522</v>
      </c>
      <c r="Y176" s="151">
        <v>0.98511000000000004</v>
      </c>
      <c r="Z176" s="151">
        <v>0.88329000000000002</v>
      </c>
      <c r="AA176" s="151">
        <v>140.38</v>
      </c>
      <c r="AB176" s="151">
        <v>7.2499000000000002</v>
      </c>
      <c r="AC176" s="151">
        <v>11.2469</v>
      </c>
      <c r="AD176" s="151">
        <v>1348.94</v>
      </c>
      <c r="AE176" s="151">
        <v>1.6887000000000001</v>
      </c>
      <c r="AF176" s="151">
        <v>87.683099999999996</v>
      </c>
      <c r="AG176" s="151">
        <v>16583.96</v>
      </c>
    </row>
    <row r="177" spans="1:33">
      <c r="A177" s="160">
        <v>44932</v>
      </c>
      <c r="B177" s="151">
        <v>28.949100000000001</v>
      </c>
      <c r="C177" s="151">
        <v>18.207899999999999</v>
      </c>
      <c r="D177" s="151">
        <v>4.6909000000000001</v>
      </c>
      <c r="E177" s="151">
        <v>77.091300000000004</v>
      </c>
      <c r="F177" s="151">
        <v>19.877300000000002</v>
      </c>
      <c r="G177" s="151">
        <v>190.67500000000001</v>
      </c>
      <c r="H177" s="151">
        <v>5.5622999999999996</v>
      </c>
      <c r="I177" s="151">
        <v>20.3764</v>
      </c>
      <c r="J177" s="151">
        <v>494.31</v>
      </c>
      <c r="K177" s="151">
        <v>490.96690000000001</v>
      </c>
      <c r="L177" s="151">
        <v>16440.64</v>
      </c>
      <c r="M177" s="151">
        <v>39.113300000000002</v>
      </c>
      <c r="N177" s="151">
        <v>19.361000000000001</v>
      </c>
      <c r="O177" s="151">
        <v>5172.84</v>
      </c>
      <c r="P177" s="151">
        <v>893.82</v>
      </c>
      <c r="Q177" s="151">
        <v>1.431</v>
      </c>
      <c r="R177" s="151">
        <v>4.0339</v>
      </c>
      <c r="S177" s="151">
        <v>1.54844</v>
      </c>
      <c r="T177" s="151">
        <v>10.636200000000001</v>
      </c>
      <c r="U177" s="151">
        <v>7.4377000000000004</v>
      </c>
      <c r="V177" s="151">
        <v>24.024999999999999</v>
      </c>
      <c r="W177" s="151">
        <v>393.95</v>
      </c>
      <c r="X177" s="151">
        <v>1.0644</v>
      </c>
      <c r="Y177" s="151">
        <v>0.98768999999999996</v>
      </c>
      <c r="Z177" s="151">
        <v>0.88022</v>
      </c>
      <c r="AA177" s="151">
        <v>140.58000000000001</v>
      </c>
      <c r="AB177" s="151">
        <v>7.2643000000000004</v>
      </c>
      <c r="AC177" s="151">
        <v>11.200100000000001</v>
      </c>
      <c r="AD177" s="151">
        <v>1334.72</v>
      </c>
      <c r="AE177" s="151">
        <v>1.6763999999999999</v>
      </c>
      <c r="AF177" s="151">
        <v>86.937100000000001</v>
      </c>
      <c r="AG177" s="151">
        <v>16440.64</v>
      </c>
    </row>
    <row r="178" spans="1:33">
      <c r="A178" s="160">
        <v>44935</v>
      </c>
      <c r="B178" s="151">
        <v>29.625499999999999</v>
      </c>
      <c r="C178" s="151">
        <v>18.158300000000001</v>
      </c>
      <c r="D178" s="151">
        <v>4.6955</v>
      </c>
      <c r="E178" s="151">
        <v>74.630499999999998</v>
      </c>
      <c r="F178" s="151">
        <v>20.0778</v>
      </c>
      <c r="G178" s="151">
        <v>193.62280000000001</v>
      </c>
      <c r="H178" s="151">
        <v>5.6430999999999996</v>
      </c>
      <c r="I178" s="151">
        <v>20.5547</v>
      </c>
      <c r="J178" s="151">
        <v>496.25</v>
      </c>
      <c r="K178" s="151">
        <v>494.89479999999998</v>
      </c>
      <c r="L178" s="151">
        <v>16646.669999999998</v>
      </c>
      <c r="M178" s="151">
        <v>39.668300000000002</v>
      </c>
      <c r="N178" s="151">
        <v>19.613700000000001</v>
      </c>
      <c r="O178" s="151">
        <v>5217.3100000000004</v>
      </c>
      <c r="P178" s="151">
        <v>903.75</v>
      </c>
      <c r="Q178" s="151">
        <v>1.4367300000000001</v>
      </c>
      <c r="R178" s="151">
        <v>4.0846</v>
      </c>
      <c r="S178" s="151">
        <v>1.5525100000000001</v>
      </c>
      <c r="T178" s="151">
        <v>10.673500000000001</v>
      </c>
      <c r="U178" s="151">
        <v>7.4374000000000002</v>
      </c>
      <c r="V178" s="151">
        <v>24.001000000000001</v>
      </c>
      <c r="W178" s="151">
        <v>396.49</v>
      </c>
      <c r="X178" s="151">
        <v>1.073</v>
      </c>
      <c r="Y178" s="151">
        <v>0.98877000000000004</v>
      </c>
      <c r="Z178" s="151">
        <v>0.88082000000000005</v>
      </c>
      <c r="AA178" s="151">
        <v>141.53</v>
      </c>
      <c r="AB178" s="151">
        <v>7.2747000000000002</v>
      </c>
      <c r="AC178" s="151">
        <v>11.1654</v>
      </c>
      <c r="AD178" s="151">
        <v>1329.04</v>
      </c>
      <c r="AE178" s="151">
        <v>1.6842999999999999</v>
      </c>
      <c r="AF178" s="151">
        <v>87.898799999999994</v>
      </c>
      <c r="AG178" s="151">
        <v>16646.669999999998</v>
      </c>
    </row>
    <row r="179" spans="1:33">
      <c r="A179" s="160">
        <v>44936</v>
      </c>
      <c r="B179" s="151">
        <v>29.703399999999998</v>
      </c>
      <c r="C179" s="151">
        <v>18.258600000000001</v>
      </c>
      <c r="D179" s="151">
        <v>4.6920000000000002</v>
      </c>
      <c r="E179" s="151">
        <v>74.678399999999996</v>
      </c>
      <c r="F179" s="151">
        <v>20.160699999999999</v>
      </c>
      <c r="G179" s="151">
        <v>193.60560000000001</v>
      </c>
      <c r="H179" s="151">
        <v>5.5869</v>
      </c>
      <c r="I179" s="151">
        <v>20.467199999999998</v>
      </c>
      <c r="J179" s="151">
        <v>496.49</v>
      </c>
      <c r="K179" s="151">
        <v>494.70389999999998</v>
      </c>
      <c r="L179" s="151">
        <v>16722.23</v>
      </c>
      <c r="M179" s="151">
        <v>39.578800000000001</v>
      </c>
      <c r="N179" s="151">
        <v>19.667400000000001</v>
      </c>
      <c r="O179" s="151">
        <v>5139.91</v>
      </c>
      <c r="P179" s="151">
        <v>887.16</v>
      </c>
      <c r="Q179" s="151">
        <v>1.44116</v>
      </c>
      <c r="R179" s="151">
        <v>4.0720999999999998</v>
      </c>
      <c r="S179" s="151">
        <v>1.5578799999999999</v>
      </c>
      <c r="T179" s="151">
        <v>10.720599999999999</v>
      </c>
      <c r="U179" s="151">
        <v>7.4375999999999998</v>
      </c>
      <c r="V179" s="151">
        <v>23.975000000000001</v>
      </c>
      <c r="W179" s="151">
        <v>398.49</v>
      </c>
      <c r="X179" s="151">
        <v>1.0732999999999999</v>
      </c>
      <c r="Y179" s="151">
        <v>0.99058000000000002</v>
      </c>
      <c r="Z179" s="151">
        <v>0.88334999999999997</v>
      </c>
      <c r="AA179" s="151">
        <v>141.96</v>
      </c>
      <c r="AB179" s="151">
        <v>7.2796000000000003</v>
      </c>
      <c r="AC179" s="151">
        <v>11.1762</v>
      </c>
      <c r="AD179" s="151">
        <v>1333.29</v>
      </c>
      <c r="AE179" s="151">
        <v>1.6848000000000001</v>
      </c>
      <c r="AF179" s="151">
        <v>87.8874</v>
      </c>
      <c r="AG179" s="151">
        <v>16722.23</v>
      </c>
    </row>
    <row r="180" spans="1:33">
      <c r="A180" s="160">
        <v>44937</v>
      </c>
      <c r="B180" s="151">
        <v>31.964200000000002</v>
      </c>
      <c r="C180" s="151">
        <v>18.1997</v>
      </c>
      <c r="D180" s="151">
        <v>4.6870000000000003</v>
      </c>
      <c r="E180" s="151">
        <v>74.296099999999996</v>
      </c>
      <c r="F180" s="151">
        <v>20.197700000000001</v>
      </c>
      <c r="G180" s="151">
        <v>194.1678</v>
      </c>
      <c r="H180" s="151">
        <v>5.5541999999999998</v>
      </c>
      <c r="I180" s="151">
        <v>20.363299999999999</v>
      </c>
      <c r="J180" s="151">
        <v>497.51</v>
      </c>
      <c r="K180" s="151">
        <v>496.03440000000001</v>
      </c>
      <c r="L180" s="151">
        <v>16610.04</v>
      </c>
      <c r="M180" s="151">
        <v>39.5246</v>
      </c>
      <c r="N180" s="151">
        <v>19.729299999999999</v>
      </c>
      <c r="O180" s="151">
        <v>5087.99</v>
      </c>
      <c r="P180" s="151">
        <v>885.13</v>
      </c>
      <c r="Q180" s="151">
        <v>1.44417</v>
      </c>
      <c r="R180" s="151">
        <v>4.0643000000000002</v>
      </c>
      <c r="S180" s="151">
        <v>1.5578799999999999</v>
      </c>
      <c r="T180" s="151">
        <v>10.7599</v>
      </c>
      <c r="U180" s="151">
        <v>7.4378000000000002</v>
      </c>
      <c r="V180" s="151">
        <v>24.032</v>
      </c>
      <c r="W180" s="151">
        <v>398.24</v>
      </c>
      <c r="X180" s="151">
        <v>1.0757000000000001</v>
      </c>
      <c r="Y180" s="151">
        <v>1.0019400000000001</v>
      </c>
      <c r="Z180" s="151">
        <v>0.88561999999999996</v>
      </c>
      <c r="AA180" s="151">
        <v>142.51</v>
      </c>
      <c r="AB180" s="151">
        <v>7.2747000000000002</v>
      </c>
      <c r="AC180" s="151">
        <v>11.255599999999999</v>
      </c>
      <c r="AD180" s="151">
        <v>1337.49</v>
      </c>
      <c r="AE180" s="151">
        <v>1.6904999999999999</v>
      </c>
      <c r="AF180" s="151">
        <v>87.6434</v>
      </c>
      <c r="AG180" s="151">
        <v>16610.04</v>
      </c>
    </row>
    <row r="181" spans="1:33">
      <c r="A181" s="160">
        <v>44938</v>
      </c>
      <c r="B181" s="151">
        <v>32.0824</v>
      </c>
      <c r="C181" s="151">
        <v>18.184899999999999</v>
      </c>
      <c r="D181" s="151">
        <v>4.6946000000000003</v>
      </c>
      <c r="E181" s="151">
        <v>73.924099999999996</v>
      </c>
      <c r="F181" s="151">
        <v>20.374099999999999</v>
      </c>
      <c r="G181" s="151">
        <v>196.3304</v>
      </c>
      <c r="H181" s="151">
        <v>5.5357000000000003</v>
      </c>
      <c r="I181" s="151">
        <v>20.446899999999999</v>
      </c>
      <c r="J181" s="151">
        <v>501.59</v>
      </c>
      <c r="K181" s="151">
        <v>500.54579999999999</v>
      </c>
      <c r="L181" s="151">
        <v>16481.599999999999</v>
      </c>
      <c r="M181" s="151">
        <v>40.063899999999997</v>
      </c>
      <c r="N181" s="151">
        <v>19.9436</v>
      </c>
      <c r="O181" s="151">
        <v>5084.25</v>
      </c>
      <c r="P181" s="151">
        <v>887.77</v>
      </c>
      <c r="Q181" s="151">
        <v>1.45096</v>
      </c>
      <c r="R181" s="151">
        <v>4.1055000000000001</v>
      </c>
      <c r="S181" s="151">
        <v>1.5573699999999999</v>
      </c>
      <c r="T181" s="151">
        <v>10.7341</v>
      </c>
      <c r="U181" s="151">
        <v>7.4385000000000003</v>
      </c>
      <c r="V181" s="151">
        <v>24.036000000000001</v>
      </c>
      <c r="W181" s="151">
        <v>397.18</v>
      </c>
      <c r="X181" s="151">
        <v>1.0852999999999999</v>
      </c>
      <c r="Y181" s="151">
        <v>1.0066299999999999</v>
      </c>
      <c r="Z181" s="151">
        <v>0.88885000000000003</v>
      </c>
      <c r="AA181" s="151">
        <v>140.31</v>
      </c>
      <c r="AB181" s="151">
        <v>7.3082000000000003</v>
      </c>
      <c r="AC181" s="151">
        <v>11.2943</v>
      </c>
      <c r="AD181" s="151">
        <v>1340.85</v>
      </c>
      <c r="AE181" s="151">
        <v>1.6971000000000001</v>
      </c>
      <c r="AF181" s="151">
        <v>87.789400000000001</v>
      </c>
      <c r="AG181" s="151">
        <v>16481.599999999999</v>
      </c>
    </row>
    <row r="182" spans="1:33">
      <c r="A182" s="160">
        <v>44939</v>
      </c>
      <c r="B182" s="151">
        <v>32.013300000000001</v>
      </c>
      <c r="C182" s="151">
        <v>18.223299999999998</v>
      </c>
      <c r="D182" s="151">
        <v>4.6936</v>
      </c>
      <c r="E182" s="151">
        <v>74.744399999999999</v>
      </c>
      <c r="F182" s="151">
        <v>20.360499999999998</v>
      </c>
      <c r="G182" s="151">
        <v>196.29640000000001</v>
      </c>
      <c r="H182" s="151">
        <v>5.5274000000000001</v>
      </c>
      <c r="I182" s="151">
        <v>20.325500000000002</v>
      </c>
      <c r="J182" s="151">
        <v>500.71</v>
      </c>
      <c r="K182" s="151">
        <v>499.60570000000001</v>
      </c>
      <c r="L182" s="151">
        <v>16453.91</v>
      </c>
      <c r="M182" s="151">
        <v>39.935200000000002</v>
      </c>
      <c r="N182" s="151">
        <v>19.9314</v>
      </c>
      <c r="O182" s="151">
        <v>5078.43</v>
      </c>
      <c r="P182" s="151">
        <v>895.68</v>
      </c>
      <c r="Q182" s="151">
        <v>1.4506399999999999</v>
      </c>
      <c r="R182" s="151">
        <v>4.1218000000000004</v>
      </c>
      <c r="S182" s="151">
        <v>1.5550299999999999</v>
      </c>
      <c r="T182" s="151">
        <v>10.724299999999999</v>
      </c>
      <c r="U182" s="151">
        <v>7.4397000000000002</v>
      </c>
      <c r="V182" s="151">
        <v>23.997</v>
      </c>
      <c r="W182" s="151">
        <v>396.41</v>
      </c>
      <c r="X182" s="151">
        <v>1.083</v>
      </c>
      <c r="Y182" s="151">
        <v>1.00383</v>
      </c>
      <c r="Z182" s="151">
        <v>0.88568999999999998</v>
      </c>
      <c r="AA182" s="151">
        <v>138.51</v>
      </c>
      <c r="AB182" s="151">
        <v>7.2586000000000004</v>
      </c>
      <c r="AC182" s="151">
        <v>11.260999999999999</v>
      </c>
      <c r="AD182" s="151">
        <v>1348.53</v>
      </c>
      <c r="AE182" s="151">
        <v>1.6999</v>
      </c>
      <c r="AF182" s="151">
        <v>88.194000000000003</v>
      </c>
      <c r="AG182" s="151">
        <v>16453.91</v>
      </c>
    </row>
    <row r="183" spans="1:33">
      <c r="A183" s="160">
        <v>44942</v>
      </c>
      <c r="B183" s="151">
        <v>32.076599999999999</v>
      </c>
      <c r="C183" s="151">
        <v>18.420000000000002</v>
      </c>
      <c r="D183" s="151">
        <v>4.6893000000000002</v>
      </c>
      <c r="E183" s="151">
        <v>73.988600000000005</v>
      </c>
      <c r="F183" s="151">
        <v>20.344899999999999</v>
      </c>
      <c r="G183" s="151">
        <v>197.03630000000001</v>
      </c>
      <c r="H183" s="151">
        <v>5.5754999999999999</v>
      </c>
      <c r="I183" s="151">
        <v>20.321999999999999</v>
      </c>
      <c r="J183" s="151">
        <v>501.68</v>
      </c>
      <c r="K183" s="151">
        <v>499.11950000000002</v>
      </c>
      <c r="L183" s="151">
        <v>16256.88</v>
      </c>
      <c r="M183" s="151">
        <v>39.905799999999999</v>
      </c>
      <c r="N183" s="151">
        <v>19.959399999999999</v>
      </c>
      <c r="O183" s="151">
        <v>5050.03</v>
      </c>
      <c r="P183" s="151">
        <v>891.04</v>
      </c>
      <c r="Q183" s="151">
        <v>1.45102</v>
      </c>
      <c r="R183" s="151">
        <v>4.1398999999999999</v>
      </c>
      <c r="S183" s="151">
        <v>1.55602</v>
      </c>
      <c r="T183" s="151">
        <v>10.72</v>
      </c>
      <c r="U183" s="151">
        <v>7.4387999999999996</v>
      </c>
      <c r="V183" s="151">
        <v>24.018000000000001</v>
      </c>
      <c r="W183" s="151">
        <v>398.81</v>
      </c>
      <c r="X183" s="151">
        <v>1.0822000000000001</v>
      </c>
      <c r="Y183" s="151">
        <v>1.00223</v>
      </c>
      <c r="Z183" s="151">
        <v>0.88748000000000005</v>
      </c>
      <c r="AA183" s="151">
        <v>139.13999999999999</v>
      </c>
      <c r="AB183" s="151">
        <v>7.2830000000000004</v>
      </c>
      <c r="AC183" s="151">
        <v>11.2745</v>
      </c>
      <c r="AD183" s="151">
        <v>1340.7</v>
      </c>
      <c r="AE183" s="151">
        <v>1.6958</v>
      </c>
      <c r="AF183" s="151">
        <v>88.328699999999998</v>
      </c>
      <c r="AG183" s="151">
        <v>16256.88</v>
      </c>
    </row>
    <row r="184" spans="1:33">
      <c r="A184" s="160">
        <v>44943</v>
      </c>
      <c r="B184" s="151">
        <v>31.919899999999998</v>
      </c>
      <c r="C184" s="151">
        <v>18.395600000000002</v>
      </c>
      <c r="D184" s="151">
        <v>4.6999000000000004</v>
      </c>
      <c r="E184" s="151">
        <v>73.964299999999994</v>
      </c>
      <c r="F184" s="151">
        <v>20.229600000000001</v>
      </c>
      <c r="G184" s="151">
        <v>196.76240000000001</v>
      </c>
      <c r="H184" s="151">
        <v>5.5092999999999996</v>
      </c>
      <c r="I184" s="151">
        <v>20.132000000000001</v>
      </c>
      <c r="J184" s="151">
        <v>500.95</v>
      </c>
      <c r="K184" s="151">
        <v>498.25</v>
      </c>
      <c r="L184" s="151">
        <v>16421.419999999998</v>
      </c>
      <c r="M184" s="151">
        <v>39.679400000000001</v>
      </c>
      <c r="N184" s="151">
        <v>19.922699999999999</v>
      </c>
      <c r="O184" s="151">
        <v>5101.25</v>
      </c>
      <c r="P184" s="151">
        <v>884.05</v>
      </c>
      <c r="Q184" s="151">
        <v>1.4443900000000001</v>
      </c>
      <c r="R184" s="151">
        <v>4.1486999999999998</v>
      </c>
      <c r="S184" s="151">
        <v>1.5438700000000001</v>
      </c>
      <c r="T184" s="151">
        <v>10.645899999999999</v>
      </c>
      <c r="U184" s="151">
        <v>7.4383999999999997</v>
      </c>
      <c r="V184" s="151">
        <v>23.943000000000001</v>
      </c>
      <c r="W184" s="151">
        <v>396.95</v>
      </c>
      <c r="X184" s="151">
        <v>1.0788</v>
      </c>
      <c r="Y184" s="151">
        <v>0.99468999999999996</v>
      </c>
      <c r="Z184" s="151">
        <v>0.87792999999999999</v>
      </c>
      <c r="AA184" s="151">
        <v>138.24</v>
      </c>
      <c r="AB184" s="151">
        <v>7.3112000000000004</v>
      </c>
      <c r="AC184" s="151">
        <v>11.2392</v>
      </c>
      <c r="AD184" s="151">
        <v>1341.7</v>
      </c>
      <c r="AE184" s="151">
        <v>1.6789000000000001</v>
      </c>
      <c r="AF184" s="151">
        <v>88.433899999999994</v>
      </c>
      <c r="AG184" s="151">
        <v>16421.419999999998</v>
      </c>
    </row>
    <row r="185" spans="1:33">
      <c r="A185" s="160">
        <v>44944</v>
      </c>
      <c r="B185" s="151">
        <v>32.003</v>
      </c>
      <c r="C185" s="151">
        <v>18.450900000000001</v>
      </c>
      <c r="D185" s="151">
        <v>4.7160000000000002</v>
      </c>
      <c r="E185" s="151">
        <v>74.611900000000006</v>
      </c>
      <c r="F185" s="151">
        <v>20.2607</v>
      </c>
      <c r="G185" s="151">
        <v>197.3408</v>
      </c>
      <c r="H185" s="151">
        <v>5.5917000000000003</v>
      </c>
      <c r="I185" s="151">
        <v>20.390999999999998</v>
      </c>
      <c r="J185" s="151">
        <v>500.98</v>
      </c>
      <c r="K185" s="151">
        <v>497.91649999999998</v>
      </c>
      <c r="L185" s="151">
        <v>16354.2</v>
      </c>
      <c r="M185" s="151">
        <v>39.681899999999999</v>
      </c>
      <c r="N185" s="151">
        <v>20.1371</v>
      </c>
      <c r="O185" s="151">
        <v>5071.8999999999996</v>
      </c>
      <c r="P185" s="151">
        <v>889.12</v>
      </c>
      <c r="Q185" s="151">
        <v>1.45644</v>
      </c>
      <c r="R185" s="151">
        <v>4.1455000000000002</v>
      </c>
      <c r="S185" s="151">
        <v>1.55464</v>
      </c>
      <c r="T185" s="151">
        <v>10.680099999999999</v>
      </c>
      <c r="U185" s="151">
        <v>7.4401000000000002</v>
      </c>
      <c r="V185" s="151">
        <v>23.963000000000001</v>
      </c>
      <c r="W185" s="151">
        <v>394.38</v>
      </c>
      <c r="X185" s="151">
        <v>1.0793999999999999</v>
      </c>
      <c r="Y185" s="151">
        <v>0.98934</v>
      </c>
      <c r="Z185" s="151">
        <v>0.87431999999999999</v>
      </c>
      <c r="AA185" s="151">
        <v>139.13999999999999</v>
      </c>
      <c r="AB185" s="151">
        <v>7.2931999999999997</v>
      </c>
      <c r="AC185" s="151">
        <v>11.157</v>
      </c>
      <c r="AD185" s="151">
        <v>1336.52</v>
      </c>
      <c r="AE185" s="151">
        <v>1.6758999999999999</v>
      </c>
      <c r="AF185" s="151">
        <v>88.323899999999995</v>
      </c>
      <c r="AG185" s="151">
        <v>16354.2</v>
      </c>
    </row>
    <row r="186" spans="1:33">
      <c r="A186" s="160">
        <v>44945</v>
      </c>
      <c r="B186" s="151">
        <v>32.318199999999997</v>
      </c>
      <c r="C186" s="151">
        <v>18.719200000000001</v>
      </c>
      <c r="D186" s="151">
        <v>4.7215999999999996</v>
      </c>
      <c r="E186" s="151">
        <v>75.099500000000006</v>
      </c>
      <c r="F186" s="151">
        <v>20.334900000000001</v>
      </c>
      <c r="G186" s="151">
        <v>198.0189</v>
      </c>
      <c r="H186" s="151">
        <v>5.6059999999999999</v>
      </c>
      <c r="I186" s="151">
        <v>20.575500000000002</v>
      </c>
      <c r="J186" s="151">
        <v>501.64</v>
      </c>
      <c r="K186" s="151">
        <v>499.62459999999999</v>
      </c>
      <c r="L186" s="151">
        <v>16342.41</v>
      </c>
      <c r="M186" s="151">
        <v>39.981999999999999</v>
      </c>
      <c r="N186" s="151">
        <v>20.063500000000001</v>
      </c>
      <c r="O186" s="151">
        <v>5056.46</v>
      </c>
      <c r="P186" s="151">
        <v>898.22</v>
      </c>
      <c r="Q186" s="151">
        <v>1.45852</v>
      </c>
      <c r="R186" s="151">
        <v>4.1772</v>
      </c>
      <c r="S186" s="151">
        <v>1.5677300000000001</v>
      </c>
      <c r="T186" s="151">
        <v>10.713800000000001</v>
      </c>
      <c r="U186" s="151">
        <v>7.4394999999999998</v>
      </c>
      <c r="V186" s="151">
        <v>23.925999999999998</v>
      </c>
      <c r="W186" s="151">
        <v>394.18</v>
      </c>
      <c r="X186" s="151">
        <v>1.0832999999999999</v>
      </c>
      <c r="Y186" s="151">
        <v>0.99209999999999998</v>
      </c>
      <c r="Z186" s="151">
        <v>0.87424000000000002</v>
      </c>
      <c r="AA186" s="151">
        <v>139.1</v>
      </c>
      <c r="AB186" s="151">
        <v>7.3387000000000002</v>
      </c>
      <c r="AC186" s="151">
        <v>11.1768</v>
      </c>
      <c r="AD186" s="151">
        <v>1331.29</v>
      </c>
      <c r="AE186" s="151">
        <v>1.6935</v>
      </c>
      <c r="AF186" s="151">
        <v>88.078000000000003</v>
      </c>
      <c r="AG186" s="151">
        <v>16342.41</v>
      </c>
    </row>
    <row r="187" spans="1:33">
      <c r="A187" s="160">
        <v>44946</v>
      </c>
      <c r="B187" s="151">
        <v>32.394799999999996</v>
      </c>
      <c r="C187" s="151">
        <v>18.570399999999999</v>
      </c>
      <c r="D187" s="151">
        <v>4.7061000000000002</v>
      </c>
      <c r="E187" s="151">
        <v>74.969800000000006</v>
      </c>
      <c r="F187" s="151">
        <v>20.387699999999999</v>
      </c>
      <c r="G187" s="151">
        <v>198.9187</v>
      </c>
      <c r="H187" s="151">
        <v>5.6529999999999996</v>
      </c>
      <c r="I187" s="151">
        <v>20.4879</v>
      </c>
      <c r="J187" s="151">
        <v>502.6</v>
      </c>
      <c r="K187" s="151">
        <v>500.59609999999998</v>
      </c>
      <c r="L187" s="151">
        <v>16343.67</v>
      </c>
      <c r="M187" s="151">
        <v>40.072400000000002</v>
      </c>
      <c r="N187" s="151">
        <v>20.114000000000001</v>
      </c>
      <c r="O187" s="151">
        <v>5007.6400000000003</v>
      </c>
      <c r="P187" s="151">
        <v>886.58</v>
      </c>
      <c r="Q187" s="151">
        <v>1.45262</v>
      </c>
      <c r="R187" s="151">
        <v>4.1825000000000001</v>
      </c>
      <c r="S187" s="151">
        <v>1.5592699999999999</v>
      </c>
      <c r="T187" s="151">
        <v>10.7233</v>
      </c>
      <c r="U187" s="151">
        <v>7.4398999999999997</v>
      </c>
      <c r="V187" s="151">
        <v>23.911999999999999</v>
      </c>
      <c r="W187" s="151">
        <v>392.63</v>
      </c>
      <c r="X187" s="151">
        <v>1.0855999999999999</v>
      </c>
      <c r="Y187" s="151">
        <v>0.99890000000000001</v>
      </c>
      <c r="Z187" s="151">
        <v>0.87563999999999997</v>
      </c>
      <c r="AA187" s="151">
        <v>140.68</v>
      </c>
      <c r="AB187" s="151">
        <v>7.3701999999999996</v>
      </c>
      <c r="AC187" s="151">
        <v>11.1739</v>
      </c>
      <c r="AD187" s="151">
        <v>1337.53</v>
      </c>
      <c r="AE187" s="151">
        <v>1.6842999999999999</v>
      </c>
      <c r="AF187" s="151">
        <v>87.867000000000004</v>
      </c>
      <c r="AG187" s="151">
        <v>16343.67</v>
      </c>
    </row>
    <row r="188" spans="1:33">
      <c r="A188" s="160">
        <v>44949</v>
      </c>
      <c r="B188" s="151">
        <v>32.485599999999998</v>
      </c>
      <c r="C188" s="151">
        <v>18.671600000000002</v>
      </c>
      <c r="D188" s="151">
        <v>4.7065000000000001</v>
      </c>
      <c r="E188" s="151">
        <v>74.920400000000001</v>
      </c>
      <c r="F188" s="151">
        <v>20.444800000000001</v>
      </c>
      <c r="G188" s="151">
        <v>200.26859999999999</v>
      </c>
      <c r="H188" s="151">
        <v>5.6464999999999996</v>
      </c>
      <c r="I188" s="151">
        <v>20.459900000000001</v>
      </c>
      <c r="J188" s="151">
        <v>502.58</v>
      </c>
      <c r="K188" s="151">
        <v>500.45209999999997</v>
      </c>
      <c r="L188" s="151">
        <v>16432.39</v>
      </c>
      <c r="M188" s="151">
        <v>40.128700000000002</v>
      </c>
      <c r="N188" s="151">
        <v>20.292000000000002</v>
      </c>
      <c r="O188" s="151">
        <v>4934.3500000000004</v>
      </c>
      <c r="P188" s="151">
        <v>884.26</v>
      </c>
      <c r="Q188" s="151">
        <v>1.4533799999999999</v>
      </c>
      <c r="R188" s="151">
        <v>4.2211999999999996</v>
      </c>
      <c r="S188" s="151">
        <v>1.5468</v>
      </c>
      <c r="T188" s="151">
        <v>10.673500000000001</v>
      </c>
      <c r="U188" s="151">
        <v>7.4390000000000001</v>
      </c>
      <c r="V188" s="151">
        <v>23.867999999999999</v>
      </c>
      <c r="W188" s="151">
        <v>395.43</v>
      </c>
      <c r="X188" s="151">
        <v>1.0871999999999999</v>
      </c>
      <c r="Y188" s="151">
        <v>1.0021500000000001</v>
      </c>
      <c r="Z188" s="151">
        <v>0.87834999999999996</v>
      </c>
      <c r="AA188" s="151">
        <v>142.06</v>
      </c>
      <c r="AB188" s="151">
        <v>7.3750999999999998</v>
      </c>
      <c r="AC188" s="151">
        <v>11.1302</v>
      </c>
      <c r="AD188" s="151">
        <v>1338.35</v>
      </c>
      <c r="AE188" s="151">
        <v>1.6752</v>
      </c>
      <c r="AF188" s="151">
        <v>88.817400000000006</v>
      </c>
      <c r="AG188" s="151">
        <v>16432.39</v>
      </c>
    </row>
    <row r="189" spans="1:33">
      <c r="A189" s="160">
        <v>44950</v>
      </c>
      <c r="B189" s="151">
        <v>32.519500000000001</v>
      </c>
      <c r="C189" s="151">
        <v>18.724799999999998</v>
      </c>
      <c r="D189" s="151">
        <v>4.7127999999999997</v>
      </c>
      <c r="E189" s="151">
        <v>75.5274</v>
      </c>
      <c r="F189" s="151">
        <v>20.505400000000002</v>
      </c>
      <c r="G189" s="151">
        <v>201.00489999999999</v>
      </c>
      <c r="H189" s="151">
        <v>5.5967000000000002</v>
      </c>
      <c r="I189" s="151">
        <v>20.4618</v>
      </c>
      <c r="J189" s="151">
        <v>502.96</v>
      </c>
      <c r="K189" s="151">
        <v>501.99889999999999</v>
      </c>
      <c r="L189" s="151">
        <v>16195.11</v>
      </c>
      <c r="M189" s="151">
        <v>40.191800000000001</v>
      </c>
      <c r="N189" s="151">
        <v>20.4742</v>
      </c>
      <c r="O189" s="151">
        <v>4921.82</v>
      </c>
      <c r="P189" s="151">
        <v>873.63</v>
      </c>
      <c r="Q189" s="151">
        <v>1.45553</v>
      </c>
      <c r="R189" s="151">
        <v>4.2392000000000003</v>
      </c>
      <c r="S189" s="151">
        <v>1.54491</v>
      </c>
      <c r="T189" s="151">
        <v>10.7341</v>
      </c>
      <c r="U189" s="151">
        <v>7.4391999999999996</v>
      </c>
      <c r="V189" s="151">
        <v>23.867999999999999</v>
      </c>
      <c r="W189" s="151">
        <v>389.33</v>
      </c>
      <c r="X189" s="151">
        <v>1.0887</v>
      </c>
      <c r="Y189" s="151">
        <v>1.0043500000000001</v>
      </c>
      <c r="Z189" s="151">
        <v>0.88268000000000002</v>
      </c>
      <c r="AA189" s="151">
        <v>141.72</v>
      </c>
      <c r="AB189" s="151">
        <v>7.3842999999999996</v>
      </c>
      <c r="AC189" s="151">
        <v>11.114000000000001</v>
      </c>
      <c r="AD189" s="151">
        <v>1338.9</v>
      </c>
      <c r="AE189" s="151">
        <v>1.6738</v>
      </c>
      <c r="AF189" s="151">
        <v>88.753100000000003</v>
      </c>
      <c r="AG189" s="151">
        <v>16195.11</v>
      </c>
    </row>
    <row r="190" spans="1:33">
      <c r="A190" s="160">
        <v>44951</v>
      </c>
      <c r="B190" s="151">
        <v>32.633800000000001</v>
      </c>
      <c r="C190" s="151">
        <v>18.678100000000001</v>
      </c>
      <c r="D190" s="151">
        <v>4.7156000000000002</v>
      </c>
      <c r="E190" s="151">
        <v>75.559600000000003</v>
      </c>
      <c r="F190" s="151">
        <v>20.517800000000001</v>
      </c>
      <c r="G190" s="151">
        <v>201.72460000000001</v>
      </c>
      <c r="H190" s="151">
        <v>5.5407999999999999</v>
      </c>
      <c r="I190" s="151">
        <v>20.510100000000001</v>
      </c>
      <c r="J190" s="151">
        <v>503.68</v>
      </c>
      <c r="K190" s="151">
        <v>503.24439999999998</v>
      </c>
      <c r="L190" s="151">
        <v>16278.87</v>
      </c>
      <c r="M190" s="151">
        <v>40.146599999999999</v>
      </c>
      <c r="N190" s="151">
        <v>20.5914</v>
      </c>
      <c r="O190" s="151">
        <v>4942.8999999999996</v>
      </c>
      <c r="P190" s="151">
        <v>875.41</v>
      </c>
      <c r="Q190" s="151">
        <v>1.4617899999999999</v>
      </c>
      <c r="R190" s="151">
        <v>4.2460000000000004</v>
      </c>
      <c r="S190" s="151">
        <v>1.5369299999999999</v>
      </c>
      <c r="T190" s="151">
        <v>10.8095</v>
      </c>
      <c r="U190" s="151">
        <v>7.4382999999999999</v>
      </c>
      <c r="V190" s="151">
        <v>23.765999999999998</v>
      </c>
      <c r="W190" s="151">
        <v>386.3</v>
      </c>
      <c r="X190" s="151">
        <v>1.0915999999999999</v>
      </c>
      <c r="Y190" s="151">
        <v>1.002</v>
      </c>
      <c r="Z190" s="151">
        <v>0.88005999999999995</v>
      </c>
      <c r="AA190" s="151">
        <v>141.44999999999999</v>
      </c>
      <c r="AB190" s="151">
        <v>7.4036</v>
      </c>
      <c r="AC190" s="151">
        <v>11.1386</v>
      </c>
      <c r="AD190" s="151">
        <v>1344.56</v>
      </c>
      <c r="AE190" s="151">
        <v>1.6852</v>
      </c>
      <c r="AF190" s="151">
        <v>88.784000000000006</v>
      </c>
      <c r="AG190" s="151">
        <v>16278.87</v>
      </c>
    </row>
    <row r="191" spans="1:33">
      <c r="A191" s="160">
        <v>44952</v>
      </c>
      <c r="B191" s="151">
        <v>32.563200000000002</v>
      </c>
      <c r="C191" s="151">
        <v>18.723700000000001</v>
      </c>
      <c r="D191" s="151">
        <v>4.7110000000000003</v>
      </c>
      <c r="E191" s="151">
        <v>75.828800000000001</v>
      </c>
      <c r="F191" s="151">
        <v>20.502600000000001</v>
      </c>
      <c r="G191" s="151">
        <v>201.3355</v>
      </c>
      <c r="H191" s="151">
        <v>5.5227000000000004</v>
      </c>
      <c r="I191" s="151">
        <v>20.4709</v>
      </c>
      <c r="J191" s="151">
        <v>502.44</v>
      </c>
      <c r="K191" s="151">
        <v>502.30309999999997</v>
      </c>
      <c r="L191" s="151">
        <v>16309.02</v>
      </c>
      <c r="M191" s="151">
        <v>40.182000000000002</v>
      </c>
      <c r="N191" s="151">
        <v>20.573</v>
      </c>
      <c r="O191" s="151">
        <v>4908.6400000000003</v>
      </c>
      <c r="P191" s="151">
        <v>872.78</v>
      </c>
      <c r="Q191" s="151">
        <v>1.45096</v>
      </c>
      <c r="R191" s="151">
        <v>4.1729000000000003</v>
      </c>
      <c r="S191" s="151">
        <v>1.53087</v>
      </c>
      <c r="T191" s="151">
        <v>10.7447</v>
      </c>
      <c r="U191" s="151">
        <v>7.4374000000000002</v>
      </c>
      <c r="V191" s="151">
        <v>23.811</v>
      </c>
      <c r="W191" s="151">
        <v>387.95</v>
      </c>
      <c r="X191" s="151">
        <v>1.0891999999999999</v>
      </c>
      <c r="Y191" s="151">
        <v>1.00247</v>
      </c>
      <c r="Z191" s="151">
        <v>0.87768999999999997</v>
      </c>
      <c r="AA191" s="151">
        <v>141.83000000000001</v>
      </c>
      <c r="AB191" s="151">
        <v>7.3864999999999998</v>
      </c>
      <c r="AC191" s="151">
        <v>11.1845</v>
      </c>
      <c r="AD191" s="151">
        <v>1343.61</v>
      </c>
      <c r="AE191" s="151">
        <v>1.6786000000000001</v>
      </c>
      <c r="AF191" s="151">
        <v>88.784000000000006</v>
      </c>
      <c r="AG191" s="151">
        <v>16309.02</v>
      </c>
    </row>
    <row r="192" spans="1:33">
      <c r="A192" s="160">
        <v>44953</v>
      </c>
      <c r="B192" s="151">
        <v>32.498399999999997</v>
      </c>
      <c r="C192" s="151">
        <v>18.666599999999999</v>
      </c>
      <c r="D192" s="151">
        <v>4.7065999999999999</v>
      </c>
      <c r="E192" s="151">
        <v>75.811000000000007</v>
      </c>
      <c r="F192" s="151">
        <v>20.450800000000001</v>
      </c>
      <c r="G192" s="151">
        <v>201.7242</v>
      </c>
      <c r="H192" s="151">
        <v>5.5510000000000002</v>
      </c>
      <c r="I192" s="151">
        <v>20.398199999999999</v>
      </c>
      <c r="J192" s="151">
        <v>500.53</v>
      </c>
      <c r="K192" s="151">
        <v>500.98</v>
      </c>
      <c r="L192" s="151">
        <v>16316.08</v>
      </c>
      <c r="M192" s="151">
        <v>40.130800000000001</v>
      </c>
      <c r="N192" s="151">
        <v>20.555</v>
      </c>
      <c r="O192" s="151">
        <v>4972.43</v>
      </c>
      <c r="P192" s="151">
        <v>877.05</v>
      </c>
      <c r="Q192" s="151">
        <v>1.44668</v>
      </c>
      <c r="R192" s="151">
        <v>4.1581999999999999</v>
      </c>
      <c r="S192" s="151">
        <v>1.53044</v>
      </c>
      <c r="T192" s="151">
        <v>10.7454</v>
      </c>
      <c r="U192" s="151">
        <v>7.4379</v>
      </c>
      <c r="V192" s="151">
        <v>23.81</v>
      </c>
      <c r="W192" s="151">
        <v>390.35</v>
      </c>
      <c r="X192" s="151">
        <v>1.0868</v>
      </c>
      <c r="Y192" s="151">
        <v>1.0012700000000001</v>
      </c>
      <c r="Z192" s="151">
        <v>0.87743000000000004</v>
      </c>
      <c r="AA192" s="151">
        <v>141.15</v>
      </c>
      <c r="AB192" s="151">
        <v>7.3731999999999998</v>
      </c>
      <c r="AC192" s="151">
        <v>11.206200000000001</v>
      </c>
      <c r="AD192" s="151">
        <v>1338.74</v>
      </c>
      <c r="AE192" s="151">
        <v>1.6728000000000001</v>
      </c>
      <c r="AF192" s="151">
        <v>88.727999999999994</v>
      </c>
      <c r="AG192" s="151">
        <v>16316.08</v>
      </c>
    </row>
    <row r="193" spans="1:33">
      <c r="A193" s="160">
        <v>44956</v>
      </c>
      <c r="B193" s="151">
        <v>32.612299999999998</v>
      </c>
      <c r="C193" s="151">
        <v>18.883099999999999</v>
      </c>
      <c r="D193" s="151">
        <v>4.7104999999999997</v>
      </c>
      <c r="E193" s="151">
        <v>76.404700000000005</v>
      </c>
      <c r="F193" s="151">
        <v>20.414899999999999</v>
      </c>
      <c r="G193" s="151">
        <v>202.5839</v>
      </c>
      <c r="H193" s="151">
        <v>5.5548999999999999</v>
      </c>
      <c r="I193" s="151">
        <v>20.374500000000001</v>
      </c>
      <c r="J193" s="151">
        <v>499</v>
      </c>
      <c r="K193" s="151">
        <v>500.72620000000001</v>
      </c>
      <c r="L193" s="151">
        <v>16290.76</v>
      </c>
      <c r="M193" s="151">
        <v>39.992400000000004</v>
      </c>
      <c r="N193" s="151">
        <v>20.5898</v>
      </c>
      <c r="O193" s="151">
        <v>5053.24</v>
      </c>
      <c r="P193" s="151">
        <v>881.88</v>
      </c>
      <c r="Q193" s="151">
        <v>1.4525999999999999</v>
      </c>
      <c r="R193" s="151">
        <v>4.1802999999999999</v>
      </c>
      <c r="S193" s="151">
        <v>1.5369900000000001</v>
      </c>
      <c r="T193" s="151">
        <v>10.821899999999999</v>
      </c>
      <c r="U193" s="151">
        <v>7.4383999999999997</v>
      </c>
      <c r="V193" s="151">
        <v>23.841999999999999</v>
      </c>
      <c r="W193" s="151">
        <v>390.11</v>
      </c>
      <c r="X193" s="151">
        <v>1.0851</v>
      </c>
      <c r="Y193" s="151">
        <v>1.00387</v>
      </c>
      <c r="Z193" s="151">
        <v>0.87856000000000001</v>
      </c>
      <c r="AA193" s="151">
        <v>141.52000000000001</v>
      </c>
      <c r="AB193" s="151">
        <v>7.3284000000000002</v>
      </c>
      <c r="AC193" s="151">
        <v>11.280799999999999</v>
      </c>
      <c r="AD193" s="151">
        <v>1335.12</v>
      </c>
      <c r="AE193" s="151">
        <v>1.6775</v>
      </c>
      <c r="AF193" s="151">
        <v>88.844399999999993</v>
      </c>
      <c r="AG193" s="151">
        <v>16290.76</v>
      </c>
    </row>
    <row r="194" spans="1:33">
      <c r="A194" s="160">
        <v>44957</v>
      </c>
      <c r="B194" s="151">
        <v>32.781500000000001</v>
      </c>
      <c r="C194" s="151">
        <v>18.9132</v>
      </c>
      <c r="D194" s="151">
        <v>4.7088000000000001</v>
      </c>
      <c r="E194" s="151">
        <v>76.176299999999998</v>
      </c>
      <c r="F194" s="151">
        <v>20.4392</v>
      </c>
      <c r="G194" s="151">
        <v>203.15530000000001</v>
      </c>
      <c r="H194" s="151">
        <v>5.5182000000000002</v>
      </c>
      <c r="I194" s="151">
        <v>20.463100000000001</v>
      </c>
      <c r="J194" s="151">
        <v>500.51</v>
      </c>
      <c r="K194" s="151">
        <v>501.15629999999999</v>
      </c>
      <c r="L194" s="151">
        <v>16194.66</v>
      </c>
      <c r="M194" s="151">
        <v>40.1051</v>
      </c>
      <c r="N194" s="151">
        <v>20.693899999999999</v>
      </c>
      <c r="O194" s="151">
        <v>5073.8599999999997</v>
      </c>
      <c r="P194" s="151">
        <v>870.05</v>
      </c>
      <c r="Q194" s="151">
        <v>1.44553</v>
      </c>
      <c r="R194" s="151">
        <v>4.1795999999999998</v>
      </c>
      <c r="S194" s="151">
        <v>1.5396099999999999</v>
      </c>
      <c r="T194" s="151">
        <v>10.852</v>
      </c>
      <c r="U194" s="151">
        <v>7.4387999999999996</v>
      </c>
      <c r="V194" s="151">
        <v>23.774000000000001</v>
      </c>
      <c r="W194" s="151">
        <v>391.12</v>
      </c>
      <c r="X194" s="151">
        <v>1.0863</v>
      </c>
      <c r="Y194" s="151">
        <v>0.99509999999999998</v>
      </c>
      <c r="Z194" s="151">
        <v>0.88161</v>
      </c>
      <c r="AA194" s="151">
        <v>141.32</v>
      </c>
      <c r="AB194" s="151">
        <v>7.3445</v>
      </c>
      <c r="AC194" s="151">
        <v>11.367699999999999</v>
      </c>
      <c r="AD194" s="151">
        <v>1333.9</v>
      </c>
      <c r="AE194" s="151">
        <v>1.6869000000000001</v>
      </c>
      <c r="AF194" s="151">
        <v>88.734200000000001</v>
      </c>
      <c r="AG194" s="151">
        <v>16194.66</v>
      </c>
    </row>
    <row r="195" spans="1:33">
      <c r="A195" s="160">
        <v>44958</v>
      </c>
      <c r="B195" s="151">
        <v>33.201000000000001</v>
      </c>
      <c r="C195" s="151">
        <v>18.734500000000001</v>
      </c>
      <c r="D195" s="151">
        <v>4.7041000000000004</v>
      </c>
      <c r="E195" s="151">
        <v>76.629400000000004</v>
      </c>
      <c r="F195" s="151">
        <v>20.674800000000001</v>
      </c>
      <c r="G195" s="151">
        <v>204.2593</v>
      </c>
      <c r="H195" s="151">
        <v>5.5514000000000001</v>
      </c>
      <c r="I195" s="151">
        <v>20.4452</v>
      </c>
      <c r="J195" s="151">
        <v>506.26</v>
      </c>
      <c r="K195" s="151">
        <v>506.17880000000002</v>
      </c>
      <c r="L195" s="151">
        <v>16302.19</v>
      </c>
      <c r="M195" s="151">
        <v>40.604599999999998</v>
      </c>
      <c r="N195" s="151">
        <v>20.8325</v>
      </c>
      <c r="O195" s="151">
        <v>5045.72</v>
      </c>
      <c r="P195" s="151">
        <v>860.75</v>
      </c>
      <c r="Q195" s="151">
        <v>1.4606399999999999</v>
      </c>
      <c r="R195" s="151">
        <v>4.2046999999999999</v>
      </c>
      <c r="S195" s="151">
        <v>1.5400199999999999</v>
      </c>
      <c r="T195" s="151">
        <v>10.8941</v>
      </c>
      <c r="U195" s="151">
        <v>7.4393000000000002</v>
      </c>
      <c r="V195" s="151">
        <v>23.779</v>
      </c>
      <c r="W195" s="151">
        <v>389.32</v>
      </c>
      <c r="X195" s="151">
        <v>1.099</v>
      </c>
      <c r="Y195" s="151">
        <v>0.99833000000000005</v>
      </c>
      <c r="Z195" s="151">
        <v>0.8881</v>
      </c>
      <c r="AA195" s="151">
        <v>141.69999999999999</v>
      </c>
      <c r="AB195" s="151">
        <v>7.36</v>
      </c>
      <c r="AC195" s="151">
        <v>11.3643</v>
      </c>
      <c r="AD195" s="151">
        <v>1338.76</v>
      </c>
      <c r="AE195" s="151">
        <v>1.6895</v>
      </c>
      <c r="AF195" s="151">
        <v>89.186999999999998</v>
      </c>
      <c r="AG195" s="151">
        <v>16302.19</v>
      </c>
    </row>
    <row r="196" spans="1:33">
      <c r="A196" s="160">
        <v>44959</v>
      </c>
      <c r="B196" s="151">
        <v>33.048999999999999</v>
      </c>
      <c r="C196" s="151">
        <v>18.625900000000001</v>
      </c>
      <c r="D196" s="151">
        <v>4.6881000000000004</v>
      </c>
      <c r="E196" s="151">
        <v>77.049199999999999</v>
      </c>
      <c r="F196" s="151">
        <v>20.531199999999998</v>
      </c>
      <c r="G196" s="151">
        <v>204.6046</v>
      </c>
      <c r="H196" s="151">
        <v>5.5053000000000001</v>
      </c>
      <c r="I196" s="151">
        <v>20.369399999999999</v>
      </c>
      <c r="J196" s="151">
        <v>501.02</v>
      </c>
      <c r="K196" s="151">
        <v>502.88010000000003</v>
      </c>
      <c r="L196" s="151">
        <v>16383.5</v>
      </c>
      <c r="M196" s="151">
        <v>40.320799999999998</v>
      </c>
      <c r="N196" s="151">
        <v>20.896699999999999</v>
      </c>
      <c r="O196" s="151">
        <v>5035.91</v>
      </c>
      <c r="P196" s="151">
        <v>851.77</v>
      </c>
      <c r="Q196" s="151">
        <v>1.4527000000000001</v>
      </c>
      <c r="R196" s="151">
        <v>4.1840999999999999</v>
      </c>
      <c r="S196" s="151">
        <v>1.5415399999999999</v>
      </c>
      <c r="T196" s="151">
        <v>10.962899999999999</v>
      </c>
      <c r="U196" s="151">
        <v>7.4413999999999998</v>
      </c>
      <c r="V196" s="151">
        <v>23.734000000000002</v>
      </c>
      <c r="W196" s="151">
        <v>385.97</v>
      </c>
      <c r="X196" s="151">
        <v>1.091</v>
      </c>
      <c r="Y196" s="151">
        <v>0.99628000000000005</v>
      </c>
      <c r="Z196" s="151">
        <v>0.89244999999999997</v>
      </c>
      <c r="AA196" s="151">
        <v>140.41999999999999</v>
      </c>
      <c r="AB196" s="151">
        <v>7.35</v>
      </c>
      <c r="AC196" s="151">
        <v>11.313700000000001</v>
      </c>
      <c r="AD196" s="151">
        <v>1344.96</v>
      </c>
      <c r="AE196" s="151">
        <v>1.6848000000000001</v>
      </c>
      <c r="AF196" s="151">
        <v>90.390199999999993</v>
      </c>
      <c r="AG196" s="151">
        <v>16383.5</v>
      </c>
    </row>
    <row r="197" spans="1:33">
      <c r="A197" s="160">
        <v>44960</v>
      </c>
      <c r="B197" s="151">
        <v>32.698</v>
      </c>
      <c r="C197" s="151">
        <v>18.871500000000001</v>
      </c>
      <c r="D197" s="151">
        <v>4.7176</v>
      </c>
      <c r="E197" s="151">
        <v>76.680800000000005</v>
      </c>
      <c r="F197" s="151">
        <v>20.322900000000001</v>
      </c>
      <c r="G197" s="151">
        <v>203.5027</v>
      </c>
      <c r="H197" s="151">
        <v>5.5407000000000002</v>
      </c>
      <c r="I197" s="151">
        <v>20.475999999999999</v>
      </c>
      <c r="J197" s="151">
        <v>494.55</v>
      </c>
      <c r="K197" s="151">
        <v>499.13440000000003</v>
      </c>
      <c r="L197" s="151">
        <v>16245.73</v>
      </c>
      <c r="M197" s="151">
        <v>39.8568</v>
      </c>
      <c r="N197" s="151">
        <v>20.745699999999999</v>
      </c>
      <c r="O197" s="151">
        <v>5083.67</v>
      </c>
      <c r="P197" s="151">
        <v>861.62</v>
      </c>
      <c r="Q197" s="151">
        <v>1.4462699999999999</v>
      </c>
      <c r="R197" s="151">
        <v>4.1501000000000001</v>
      </c>
      <c r="S197" s="151">
        <v>1.55945</v>
      </c>
      <c r="T197" s="151">
        <v>11.030799999999999</v>
      </c>
      <c r="U197" s="151">
        <v>7.4438000000000004</v>
      </c>
      <c r="V197" s="151">
        <v>23.771000000000001</v>
      </c>
      <c r="W197" s="151">
        <v>388.23</v>
      </c>
      <c r="X197" s="151">
        <v>1.0794999999999999</v>
      </c>
      <c r="Y197" s="151">
        <v>0.99963999999999997</v>
      </c>
      <c r="Z197" s="151">
        <v>0.89554999999999996</v>
      </c>
      <c r="AA197" s="151">
        <v>141.62</v>
      </c>
      <c r="AB197" s="151">
        <v>7.3348000000000004</v>
      </c>
      <c r="AC197" s="151">
        <v>11.3771</v>
      </c>
      <c r="AD197" s="151">
        <v>1338.75</v>
      </c>
      <c r="AE197" s="151">
        <v>1.7052</v>
      </c>
      <c r="AF197" s="151">
        <v>89.472499999999997</v>
      </c>
      <c r="AG197" s="151">
        <v>16245.73</v>
      </c>
    </row>
    <row r="198" spans="1:33">
      <c r="A198" s="160">
        <v>44963</v>
      </c>
      <c r="B198" s="151">
        <v>32.429900000000004</v>
      </c>
      <c r="C198" s="151">
        <v>18.940899999999999</v>
      </c>
      <c r="D198" s="151">
        <v>4.7461000000000002</v>
      </c>
      <c r="E198" s="151">
        <v>76.920599999999993</v>
      </c>
      <c r="F198" s="151">
        <v>20.195599999999999</v>
      </c>
      <c r="G198" s="151">
        <v>202.57210000000001</v>
      </c>
      <c r="H198" s="151">
        <v>5.5274000000000001</v>
      </c>
      <c r="I198" s="151">
        <v>20.5609</v>
      </c>
      <c r="J198" s="151">
        <v>490.67</v>
      </c>
      <c r="K198" s="151">
        <v>494.87619999999998</v>
      </c>
      <c r="L198" s="151">
        <v>16239.07</v>
      </c>
      <c r="M198" s="151">
        <v>39.529499999999999</v>
      </c>
      <c r="N198" s="151">
        <v>20.561499999999999</v>
      </c>
      <c r="O198" s="151">
        <v>5126.2</v>
      </c>
      <c r="P198" s="151">
        <v>864.49</v>
      </c>
      <c r="Q198" s="151">
        <v>1.4421299999999999</v>
      </c>
      <c r="R198" s="151">
        <v>4.1224999999999996</v>
      </c>
      <c r="S198" s="151">
        <v>1.5583199999999999</v>
      </c>
      <c r="T198" s="151">
        <v>11.0906</v>
      </c>
      <c r="U198" s="151">
        <v>7.4427000000000003</v>
      </c>
      <c r="V198" s="151">
        <v>23.863</v>
      </c>
      <c r="W198" s="151">
        <v>394.48</v>
      </c>
      <c r="X198" s="151">
        <v>1.0726</v>
      </c>
      <c r="Y198" s="151">
        <v>0.99565000000000003</v>
      </c>
      <c r="Z198" s="151">
        <v>0.89234000000000002</v>
      </c>
      <c r="AA198" s="151">
        <v>142.28</v>
      </c>
      <c r="AB198" s="151">
        <v>7.2896999999999998</v>
      </c>
      <c r="AC198" s="151">
        <v>11.3971</v>
      </c>
      <c r="AD198" s="151">
        <v>1349.64</v>
      </c>
      <c r="AE198" s="151">
        <v>1.7013</v>
      </c>
      <c r="AF198" s="151">
        <v>89.087599999999995</v>
      </c>
      <c r="AG198" s="151">
        <v>16239.07</v>
      </c>
    </row>
    <row r="199" spans="1:33">
      <c r="A199" s="160">
        <v>44964</v>
      </c>
      <c r="B199" s="151">
        <v>32.506599999999999</v>
      </c>
      <c r="C199" s="151">
        <v>18.859400000000001</v>
      </c>
      <c r="D199" s="151">
        <v>4.7515999999999998</v>
      </c>
      <c r="E199" s="151">
        <v>77.087199999999996</v>
      </c>
      <c r="F199" s="151">
        <v>20.2043</v>
      </c>
      <c r="G199" s="151">
        <v>203.96369999999999</v>
      </c>
      <c r="H199" s="151">
        <v>5.5823999999999998</v>
      </c>
      <c r="I199" s="151">
        <v>20.277899999999999</v>
      </c>
      <c r="J199" s="151">
        <v>489.65</v>
      </c>
      <c r="K199" s="151">
        <v>493.85379999999998</v>
      </c>
      <c r="L199" s="151">
        <v>16187.36</v>
      </c>
      <c r="M199" s="151">
        <v>39.635100000000001</v>
      </c>
      <c r="N199" s="151">
        <v>20.538599999999999</v>
      </c>
      <c r="O199" s="151">
        <v>5089.24</v>
      </c>
      <c r="P199" s="151">
        <v>854.36</v>
      </c>
      <c r="Q199" s="151">
        <v>1.43733</v>
      </c>
      <c r="R199" s="151">
        <v>4.1191000000000004</v>
      </c>
      <c r="S199" s="151">
        <v>1.54128</v>
      </c>
      <c r="T199" s="151">
        <v>11.0656</v>
      </c>
      <c r="U199" s="151">
        <v>7.4412000000000003</v>
      </c>
      <c r="V199" s="151">
        <v>23.786999999999999</v>
      </c>
      <c r="W199" s="151">
        <v>391.45</v>
      </c>
      <c r="X199" s="151">
        <v>1.0726</v>
      </c>
      <c r="Y199" s="151">
        <v>0.98895999999999995</v>
      </c>
      <c r="Z199" s="151">
        <v>0.89039000000000001</v>
      </c>
      <c r="AA199" s="151">
        <v>140.6</v>
      </c>
      <c r="AB199" s="151">
        <v>7.2605000000000004</v>
      </c>
      <c r="AC199" s="151">
        <v>11.340299999999999</v>
      </c>
      <c r="AD199" s="151">
        <v>1350.46</v>
      </c>
      <c r="AE199" s="151">
        <v>1.6956</v>
      </c>
      <c r="AF199" s="151">
        <v>88.576999999999998</v>
      </c>
      <c r="AG199" s="151">
        <v>16187.36</v>
      </c>
    </row>
    <row r="200" spans="1:33">
      <c r="A200" s="160">
        <v>44965</v>
      </c>
      <c r="B200" s="151">
        <v>32.537700000000001</v>
      </c>
      <c r="C200" s="151">
        <v>19.034500000000001</v>
      </c>
      <c r="D200" s="151">
        <v>4.7397</v>
      </c>
      <c r="E200" s="151">
        <v>78.406099999999995</v>
      </c>
      <c r="F200" s="151">
        <v>20.174600000000002</v>
      </c>
      <c r="G200" s="151">
        <v>203.7653</v>
      </c>
      <c r="H200" s="151">
        <v>5.5719000000000003</v>
      </c>
      <c r="I200" s="151">
        <v>20.287199999999999</v>
      </c>
      <c r="J200" s="151">
        <v>487.77</v>
      </c>
      <c r="K200" s="151">
        <v>493.97059999999999</v>
      </c>
      <c r="L200" s="151">
        <v>16230.68</v>
      </c>
      <c r="M200" s="151">
        <v>39.561199999999999</v>
      </c>
      <c r="N200" s="151">
        <v>20.643899999999999</v>
      </c>
      <c r="O200" s="151">
        <v>5109.51</v>
      </c>
      <c r="P200" s="151">
        <v>857.39</v>
      </c>
      <c r="Q200" s="151">
        <v>1.44042</v>
      </c>
      <c r="R200" s="151">
        <v>4.1536</v>
      </c>
      <c r="S200" s="151">
        <v>1.5466500000000001</v>
      </c>
      <c r="T200" s="151">
        <v>11.059200000000001</v>
      </c>
      <c r="U200" s="151">
        <v>7.4397000000000002</v>
      </c>
      <c r="V200" s="151">
        <v>23.765000000000001</v>
      </c>
      <c r="W200" s="151">
        <v>386.42</v>
      </c>
      <c r="X200" s="151">
        <v>1.0711999999999999</v>
      </c>
      <c r="Y200" s="151">
        <v>0.98665000000000003</v>
      </c>
      <c r="Z200" s="151">
        <v>0.88749999999999996</v>
      </c>
      <c r="AA200" s="151">
        <v>140.77000000000001</v>
      </c>
      <c r="AB200" s="151">
        <v>7.2893999999999997</v>
      </c>
      <c r="AC200" s="151">
        <v>11.3477</v>
      </c>
      <c r="AD200" s="151">
        <v>1352.15</v>
      </c>
      <c r="AE200" s="151">
        <v>1.6987000000000001</v>
      </c>
      <c r="AF200" s="151">
        <v>88.731399999999994</v>
      </c>
      <c r="AG200" s="151">
        <v>16230.68</v>
      </c>
    </row>
    <row r="201" spans="1:33">
      <c r="A201" s="160">
        <v>44966</v>
      </c>
      <c r="B201" s="151">
        <v>32.755600000000001</v>
      </c>
      <c r="C201" s="151">
        <v>19.0701</v>
      </c>
      <c r="D201" s="151">
        <v>4.7557999999999998</v>
      </c>
      <c r="E201" s="151">
        <v>78.515000000000001</v>
      </c>
      <c r="F201" s="151">
        <v>20.239999999999998</v>
      </c>
      <c r="G201" s="151">
        <v>204.4366</v>
      </c>
      <c r="H201" s="151">
        <v>5.6624999999999996</v>
      </c>
      <c r="I201" s="151">
        <v>20.156400000000001</v>
      </c>
      <c r="J201" s="151">
        <v>485.81</v>
      </c>
      <c r="K201" s="151">
        <v>495.29349999999999</v>
      </c>
      <c r="L201" s="151">
        <v>16234.03</v>
      </c>
      <c r="M201" s="151">
        <v>39.512300000000003</v>
      </c>
      <c r="N201" s="151">
        <v>20.687799999999999</v>
      </c>
      <c r="O201" s="151">
        <v>5090.82</v>
      </c>
      <c r="P201" s="151">
        <v>860.38</v>
      </c>
      <c r="Q201" s="151">
        <v>1.44482</v>
      </c>
      <c r="R201" s="151">
        <v>4.1452</v>
      </c>
      <c r="S201" s="151">
        <v>1.5484100000000001</v>
      </c>
      <c r="T201" s="151">
        <v>10.9298</v>
      </c>
      <c r="U201" s="151">
        <v>7.4428000000000001</v>
      </c>
      <c r="V201" s="151">
        <v>23.702999999999999</v>
      </c>
      <c r="W201" s="151">
        <v>387.78</v>
      </c>
      <c r="X201" s="151">
        <v>1.0740000000000001</v>
      </c>
      <c r="Y201" s="151">
        <v>0.99034</v>
      </c>
      <c r="Z201" s="151">
        <v>0.88604000000000005</v>
      </c>
      <c r="AA201" s="151">
        <v>141.32</v>
      </c>
      <c r="AB201" s="151">
        <v>7.2881</v>
      </c>
      <c r="AC201" s="151">
        <v>11.113899999999999</v>
      </c>
      <c r="AD201" s="151">
        <v>1354.92</v>
      </c>
      <c r="AE201" s="151">
        <v>1.6975</v>
      </c>
      <c r="AF201" s="151">
        <v>88.817999999999998</v>
      </c>
      <c r="AG201" s="151">
        <v>16234.03</v>
      </c>
    </row>
    <row r="202" spans="1:33">
      <c r="A202" s="160">
        <v>44967</v>
      </c>
      <c r="B202" s="151">
        <v>32.5762</v>
      </c>
      <c r="C202" s="151">
        <v>19.061699999999998</v>
      </c>
      <c r="D202" s="151">
        <v>4.7716000000000003</v>
      </c>
      <c r="E202" s="151">
        <v>78.903499999999994</v>
      </c>
      <c r="F202" s="151">
        <v>20.113600000000002</v>
      </c>
      <c r="G202" s="151">
        <v>203.29419999999999</v>
      </c>
      <c r="H202" s="151">
        <v>5.5682</v>
      </c>
      <c r="I202" s="151">
        <v>19.9283</v>
      </c>
      <c r="J202" s="151">
        <v>481.69</v>
      </c>
      <c r="K202" s="151">
        <v>492.30799999999999</v>
      </c>
      <c r="L202" s="151">
        <v>16257.17</v>
      </c>
      <c r="M202" s="151">
        <v>39.347000000000001</v>
      </c>
      <c r="N202" s="151">
        <v>20.587599999999998</v>
      </c>
      <c r="O202" s="151">
        <v>5119.8100000000004</v>
      </c>
      <c r="P202" s="151">
        <v>856.02</v>
      </c>
      <c r="Q202" s="151">
        <v>1.4246099999999999</v>
      </c>
      <c r="R202" s="151">
        <v>4.1017999999999999</v>
      </c>
      <c r="S202" s="151">
        <v>1.54379</v>
      </c>
      <c r="T202" s="151">
        <v>10.839399999999999</v>
      </c>
      <c r="U202" s="151">
        <v>7.4474999999999998</v>
      </c>
      <c r="V202" s="151">
        <v>23.722999999999999</v>
      </c>
      <c r="W202" s="151">
        <v>387.04</v>
      </c>
      <c r="X202" s="151">
        <v>1.0678000000000001</v>
      </c>
      <c r="Y202" s="151">
        <v>0.98628000000000005</v>
      </c>
      <c r="Z202" s="151">
        <v>0.88531000000000004</v>
      </c>
      <c r="AA202" s="151">
        <v>140.38999999999999</v>
      </c>
      <c r="AB202" s="151">
        <v>7.2718999999999996</v>
      </c>
      <c r="AC202" s="151">
        <v>11.174099999999999</v>
      </c>
      <c r="AD202" s="151">
        <v>1355.72</v>
      </c>
      <c r="AE202" s="151">
        <v>1.6931</v>
      </c>
      <c r="AF202" s="151">
        <v>88.333600000000004</v>
      </c>
      <c r="AG202" s="151">
        <v>16257.17</v>
      </c>
    </row>
    <row r="203" spans="1:33">
      <c r="A203" s="160">
        <v>44970</v>
      </c>
      <c r="B203" s="151">
        <v>32.742800000000003</v>
      </c>
      <c r="C203" s="151">
        <v>19.147400000000001</v>
      </c>
      <c r="D203" s="151">
        <v>4.7864000000000004</v>
      </c>
      <c r="E203" s="151">
        <v>79.438900000000004</v>
      </c>
      <c r="F203" s="151">
        <v>20.1922</v>
      </c>
      <c r="G203" s="151">
        <v>205.41460000000001</v>
      </c>
      <c r="H203" s="151">
        <v>5.5442</v>
      </c>
      <c r="I203" s="151">
        <v>19.918399999999998</v>
      </c>
      <c r="J203" s="151">
        <v>484.79</v>
      </c>
      <c r="K203" s="151">
        <v>494.64060000000001</v>
      </c>
      <c r="L203" s="151">
        <v>16218.41</v>
      </c>
      <c r="M203" s="151">
        <v>39.533700000000003</v>
      </c>
      <c r="N203" s="151">
        <v>20.697299999999998</v>
      </c>
      <c r="O203" s="151">
        <v>5134.37</v>
      </c>
      <c r="P203" s="151">
        <v>849.93</v>
      </c>
      <c r="Q203" s="151">
        <v>1.42961</v>
      </c>
      <c r="R203" s="151">
        <v>4.1364999999999998</v>
      </c>
      <c r="S203" s="151">
        <v>1.5392600000000001</v>
      </c>
      <c r="T203" s="151">
        <v>10.825900000000001</v>
      </c>
      <c r="U203" s="151">
        <v>7.4501999999999997</v>
      </c>
      <c r="V203" s="151">
        <v>23.768999999999998</v>
      </c>
      <c r="W203" s="151">
        <v>382.83</v>
      </c>
      <c r="X203" s="151">
        <v>1.0723</v>
      </c>
      <c r="Y203" s="151">
        <v>0.98595999999999995</v>
      </c>
      <c r="Z203" s="151">
        <v>0.88363999999999998</v>
      </c>
      <c r="AA203" s="151">
        <v>141.99</v>
      </c>
      <c r="AB203" s="151">
        <v>7.3148</v>
      </c>
      <c r="AC203" s="151">
        <v>11.128500000000001</v>
      </c>
      <c r="AD203" s="151">
        <v>1361.29</v>
      </c>
      <c r="AE203" s="151">
        <v>1.6866000000000001</v>
      </c>
      <c r="AF203" s="151">
        <v>88.340800000000002</v>
      </c>
      <c r="AG203" s="151">
        <v>16218.41</v>
      </c>
    </row>
    <row r="204" spans="1:33">
      <c r="A204" s="160">
        <v>44971</v>
      </c>
      <c r="B204" s="151">
        <v>32.839500000000001</v>
      </c>
      <c r="C204" s="151">
        <v>19.211600000000001</v>
      </c>
      <c r="D204" s="151">
        <v>4.774</v>
      </c>
      <c r="E204" s="151">
        <v>78.872299999999996</v>
      </c>
      <c r="F204" s="151">
        <v>20.2408</v>
      </c>
      <c r="G204" s="151">
        <v>205.96260000000001</v>
      </c>
      <c r="H204" s="151">
        <v>5.5707000000000004</v>
      </c>
      <c r="I204" s="151">
        <v>19.895600000000002</v>
      </c>
      <c r="J204" s="151">
        <v>482.89</v>
      </c>
      <c r="K204" s="151">
        <v>495.07510000000002</v>
      </c>
      <c r="L204" s="151">
        <v>16301.84</v>
      </c>
      <c r="M204" s="151">
        <v>39.462000000000003</v>
      </c>
      <c r="N204" s="151">
        <v>20.741399999999999</v>
      </c>
      <c r="O204" s="151">
        <v>5145.1499999999996</v>
      </c>
      <c r="P204" s="151">
        <v>844.52</v>
      </c>
      <c r="Q204" s="151">
        <v>1.43201</v>
      </c>
      <c r="R204" s="151">
        <v>4.1445999999999996</v>
      </c>
      <c r="S204" s="151">
        <v>1.53671</v>
      </c>
      <c r="T204" s="151">
        <v>10.884499999999999</v>
      </c>
      <c r="U204" s="151">
        <v>7.4515000000000002</v>
      </c>
      <c r="V204" s="151">
        <v>23.702999999999999</v>
      </c>
      <c r="W204" s="151">
        <v>378.03</v>
      </c>
      <c r="X204" s="151">
        <v>1.0738000000000001</v>
      </c>
      <c r="Y204" s="151">
        <v>0.98956999999999995</v>
      </c>
      <c r="Z204" s="151">
        <v>0.88216000000000006</v>
      </c>
      <c r="AA204" s="151">
        <v>142.91999999999999</v>
      </c>
      <c r="AB204" s="151">
        <v>7.3254999999999999</v>
      </c>
      <c r="AC204" s="151">
        <v>11.1258</v>
      </c>
      <c r="AD204" s="151">
        <v>1362.15</v>
      </c>
      <c r="AE204" s="151">
        <v>1.6943999999999999</v>
      </c>
      <c r="AF204" s="151">
        <v>89.073499999999996</v>
      </c>
      <c r="AG204" s="151">
        <v>16301.84</v>
      </c>
    </row>
    <row r="205" spans="1:33">
      <c r="A205" s="160">
        <v>44972</v>
      </c>
      <c r="B205" s="151">
        <v>32.658700000000003</v>
      </c>
      <c r="C205" s="151">
        <v>19.2714</v>
      </c>
      <c r="D205" s="151">
        <v>4.7595000000000001</v>
      </c>
      <c r="E205" s="151">
        <v>79.488100000000003</v>
      </c>
      <c r="F205" s="151">
        <v>20.163900000000002</v>
      </c>
      <c r="G205" s="151">
        <v>205.23070000000001</v>
      </c>
      <c r="H205" s="151">
        <v>5.5769000000000002</v>
      </c>
      <c r="I205" s="151">
        <v>19.866800000000001</v>
      </c>
      <c r="J205" s="151">
        <v>478.01</v>
      </c>
      <c r="K205" s="151">
        <v>492.53640000000001</v>
      </c>
      <c r="L205" s="151">
        <v>16306.16</v>
      </c>
      <c r="M205" s="151">
        <v>39.464100000000002</v>
      </c>
      <c r="N205" s="151">
        <v>20.652200000000001</v>
      </c>
      <c r="O205" s="151">
        <v>5248.2</v>
      </c>
      <c r="P205" s="151">
        <v>848.05</v>
      </c>
      <c r="Q205" s="151">
        <v>1.4317200000000001</v>
      </c>
      <c r="R205" s="151">
        <v>4.1269999999999998</v>
      </c>
      <c r="S205" s="151">
        <v>1.54843</v>
      </c>
      <c r="T205" s="151">
        <v>10.9191</v>
      </c>
      <c r="U205" s="151">
        <v>7.4512</v>
      </c>
      <c r="V205" s="151">
        <v>23.635000000000002</v>
      </c>
      <c r="W205" s="151">
        <v>380.12</v>
      </c>
      <c r="X205" s="151">
        <v>1.0689</v>
      </c>
      <c r="Y205" s="151">
        <v>0.98723000000000005</v>
      </c>
      <c r="Z205" s="151">
        <v>0.88827</v>
      </c>
      <c r="AA205" s="151">
        <v>143.4</v>
      </c>
      <c r="AB205" s="151">
        <v>7.3181000000000003</v>
      </c>
      <c r="AC205" s="151">
        <v>11.1462</v>
      </c>
      <c r="AD205" s="151">
        <v>1375.27</v>
      </c>
      <c r="AE205" s="151">
        <v>1.7020999999999999</v>
      </c>
      <c r="AF205" s="151">
        <v>88.816000000000003</v>
      </c>
      <c r="AG205" s="151">
        <v>16306.16</v>
      </c>
    </row>
    <row r="206" spans="1:33">
      <c r="A206" s="160">
        <v>44973</v>
      </c>
      <c r="B206" s="151">
        <v>32.611800000000002</v>
      </c>
      <c r="C206" s="151">
        <v>19.386500000000002</v>
      </c>
      <c r="D206" s="151">
        <v>4.7679</v>
      </c>
      <c r="E206" s="151">
        <v>79.885599999999997</v>
      </c>
      <c r="F206" s="151">
        <v>20.209199999999999</v>
      </c>
      <c r="G206" s="151">
        <v>206.11580000000001</v>
      </c>
      <c r="H206" s="151">
        <v>5.5724</v>
      </c>
      <c r="I206" s="151">
        <v>19.774100000000001</v>
      </c>
      <c r="J206" s="151">
        <v>474</v>
      </c>
      <c r="K206" s="151">
        <v>492.08190000000002</v>
      </c>
      <c r="L206" s="151">
        <v>16231.5</v>
      </c>
      <c r="M206" s="151">
        <v>39.267299999999999</v>
      </c>
      <c r="N206" s="151">
        <v>20.855799999999999</v>
      </c>
      <c r="O206" s="151">
        <v>5269.69</v>
      </c>
      <c r="P206" s="151">
        <v>847.45</v>
      </c>
      <c r="Q206" s="151">
        <v>1.43645</v>
      </c>
      <c r="R206" s="151">
        <v>4.1147999999999998</v>
      </c>
      <c r="S206" s="151">
        <v>1.5517399999999999</v>
      </c>
      <c r="T206" s="151">
        <v>10.9429</v>
      </c>
      <c r="U206" s="151">
        <v>7.4478</v>
      </c>
      <c r="V206" s="151">
        <v>23.664999999999999</v>
      </c>
      <c r="W206" s="151">
        <v>383.43</v>
      </c>
      <c r="X206" s="151">
        <v>1.0673999999999999</v>
      </c>
      <c r="Y206" s="151">
        <v>0.98809999999999998</v>
      </c>
      <c r="Z206" s="151">
        <v>0.89012999999999998</v>
      </c>
      <c r="AA206" s="151">
        <v>142.97</v>
      </c>
      <c r="AB206" s="151">
        <v>7.3320999999999996</v>
      </c>
      <c r="AC206" s="151">
        <v>11.1531</v>
      </c>
      <c r="AD206" s="151">
        <v>1373.43</v>
      </c>
      <c r="AE206" s="151">
        <v>1.706</v>
      </c>
      <c r="AF206" s="151">
        <v>88.526399999999995</v>
      </c>
      <c r="AG206" s="151">
        <v>16231.5</v>
      </c>
    </row>
    <row r="207" spans="1:33">
      <c r="A207" s="160">
        <v>44974</v>
      </c>
      <c r="B207" s="151">
        <v>32.679900000000004</v>
      </c>
      <c r="C207" s="151">
        <v>19.311399999999999</v>
      </c>
      <c r="D207" s="151">
        <v>4.7583000000000002</v>
      </c>
      <c r="E207" s="151">
        <v>78.900999999999996</v>
      </c>
      <c r="F207" s="151">
        <v>20.114899999999999</v>
      </c>
      <c r="G207" s="151">
        <v>206.3485</v>
      </c>
      <c r="H207" s="151">
        <v>5.5213999999999999</v>
      </c>
      <c r="I207" s="151">
        <v>19.651</v>
      </c>
      <c r="J207" s="151">
        <v>478.64</v>
      </c>
      <c r="K207" s="151">
        <v>493.01569999999998</v>
      </c>
      <c r="L207" s="151">
        <v>16188.24</v>
      </c>
      <c r="M207" s="151">
        <v>39.307000000000002</v>
      </c>
      <c r="N207" s="151">
        <v>20.917200000000001</v>
      </c>
      <c r="O207" s="151">
        <v>5239.66</v>
      </c>
      <c r="P207" s="151">
        <v>842.95</v>
      </c>
      <c r="Q207" s="151">
        <v>1.44075</v>
      </c>
      <c r="R207" s="151">
        <v>4.1098999999999997</v>
      </c>
      <c r="S207" s="151">
        <v>1.5545599999999999</v>
      </c>
      <c r="T207" s="151">
        <v>10.9963</v>
      </c>
      <c r="U207" s="151">
        <v>7.4466000000000001</v>
      </c>
      <c r="V207" s="151">
        <v>23.707999999999998</v>
      </c>
      <c r="W207" s="151">
        <v>383.69</v>
      </c>
      <c r="X207" s="151">
        <v>1.0694999999999999</v>
      </c>
      <c r="Y207" s="151">
        <v>0.98860000000000003</v>
      </c>
      <c r="Z207" s="151">
        <v>0.88853000000000004</v>
      </c>
      <c r="AA207" s="151">
        <v>143.27000000000001</v>
      </c>
      <c r="AB207" s="151">
        <v>7.3395000000000001</v>
      </c>
      <c r="AC207" s="151">
        <v>11.181699999999999</v>
      </c>
      <c r="AD207" s="151">
        <v>1382.97</v>
      </c>
      <c r="AE207" s="151">
        <v>1.7118</v>
      </c>
      <c r="AF207" s="151">
        <v>88.118899999999996</v>
      </c>
      <c r="AG207" s="151">
        <v>16188.24</v>
      </c>
    </row>
    <row r="208" spans="1:33">
      <c r="A208" s="160">
        <v>44977</v>
      </c>
      <c r="B208" s="151">
        <v>32.668199999999999</v>
      </c>
      <c r="C208" s="151">
        <v>19.3325</v>
      </c>
      <c r="D208" s="151">
        <v>4.7419000000000002</v>
      </c>
      <c r="E208" s="151">
        <v>80.668599999999998</v>
      </c>
      <c r="F208" s="151">
        <v>20.197099999999999</v>
      </c>
      <c r="G208" s="151">
        <v>206.52010000000001</v>
      </c>
      <c r="H208" s="151">
        <v>5.5213999999999999</v>
      </c>
      <c r="I208" s="151">
        <v>19.639900000000001</v>
      </c>
      <c r="J208" s="151">
        <v>477.69</v>
      </c>
      <c r="K208" s="151">
        <v>492.84570000000002</v>
      </c>
      <c r="L208" s="151">
        <v>16210.28</v>
      </c>
      <c r="M208" s="151">
        <v>39.442399999999999</v>
      </c>
      <c r="N208" s="151">
        <v>20.815999999999999</v>
      </c>
      <c r="O208" s="151">
        <v>5254.8</v>
      </c>
      <c r="P208" s="151">
        <v>850.02</v>
      </c>
      <c r="Q208" s="151">
        <v>1.4375100000000001</v>
      </c>
      <c r="R208" s="151">
        <v>4.1052</v>
      </c>
      <c r="S208" s="151">
        <v>1.54653</v>
      </c>
      <c r="T208" s="151">
        <v>10.937200000000001</v>
      </c>
      <c r="U208" s="151">
        <v>7.4459999999999997</v>
      </c>
      <c r="V208" s="151">
        <v>23.725999999999999</v>
      </c>
      <c r="W208" s="151">
        <v>382.7</v>
      </c>
      <c r="X208" s="151">
        <v>1.0686</v>
      </c>
      <c r="Y208" s="151">
        <v>0.98655000000000004</v>
      </c>
      <c r="Z208" s="151">
        <v>0.88744000000000001</v>
      </c>
      <c r="AA208" s="151">
        <v>143.41999999999999</v>
      </c>
      <c r="AB208" s="151">
        <v>7.3243999999999998</v>
      </c>
      <c r="AC208" s="151">
        <v>11.0558</v>
      </c>
      <c r="AD208" s="151">
        <v>1384.26</v>
      </c>
      <c r="AE208" s="151">
        <v>1.7091000000000001</v>
      </c>
      <c r="AF208" s="151">
        <v>88.374399999999994</v>
      </c>
      <c r="AG208" s="151">
        <v>16210.28</v>
      </c>
    </row>
    <row r="209" spans="1:33">
      <c r="A209" s="160">
        <v>44978</v>
      </c>
      <c r="B209" s="151">
        <v>32.576300000000003</v>
      </c>
      <c r="C209" s="151">
        <v>19.446400000000001</v>
      </c>
      <c r="D209" s="151">
        <v>4.7507999999999999</v>
      </c>
      <c r="E209" s="151">
        <v>79.632900000000006</v>
      </c>
      <c r="F209" s="151">
        <v>20.093</v>
      </c>
      <c r="G209" s="151">
        <v>206.52010000000001</v>
      </c>
      <c r="H209" s="151">
        <v>5.5213999999999999</v>
      </c>
      <c r="I209" s="151">
        <v>19.671800000000001</v>
      </c>
      <c r="J209" s="151">
        <v>475.62</v>
      </c>
      <c r="K209" s="151">
        <v>491.32190000000003</v>
      </c>
      <c r="L209" s="151">
        <v>16201.02</v>
      </c>
      <c r="M209" s="151">
        <v>39.132199999999997</v>
      </c>
      <c r="N209" s="151">
        <v>20.886700000000001</v>
      </c>
      <c r="O209" s="151">
        <v>5287.96</v>
      </c>
      <c r="P209" s="151">
        <v>855.35</v>
      </c>
      <c r="Q209" s="151">
        <v>1.4415899999999999</v>
      </c>
      <c r="R209" s="151">
        <v>4.0770999999999997</v>
      </c>
      <c r="S209" s="151">
        <v>1.5536300000000001</v>
      </c>
      <c r="T209" s="151">
        <v>10.977399999999999</v>
      </c>
      <c r="U209" s="151">
        <v>7.4451000000000001</v>
      </c>
      <c r="V209" s="151">
        <v>23.725999999999999</v>
      </c>
      <c r="W209" s="151">
        <v>383.37</v>
      </c>
      <c r="X209" s="151">
        <v>1.0648</v>
      </c>
      <c r="Y209" s="151">
        <v>0.98785000000000001</v>
      </c>
      <c r="Z209" s="151">
        <v>0.87936000000000003</v>
      </c>
      <c r="AA209" s="151">
        <v>143.78</v>
      </c>
      <c r="AB209" s="151">
        <v>7.319</v>
      </c>
      <c r="AC209" s="151">
        <v>11.057399999999999</v>
      </c>
      <c r="AD209" s="151">
        <v>1383.18</v>
      </c>
      <c r="AE209" s="151">
        <v>1.7121999999999999</v>
      </c>
      <c r="AF209" s="151">
        <v>88.287599999999998</v>
      </c>
      <c r="AG209" s="151">
        <v>16201.02</v>
      </c>
    </row>
    <row r="210" spans="1:33">
      <c r="A210" s="160">
        <v>44979</v>
      </c>
      <c r="B210" s="151">
        <v>32.476599999999998</v>
      </c>
      <c r="C210" s="151">
        <v>19.347000000000001</v>
      </c>
      <c r="D210" s="151">
        <v>4.7515000000000001</v>
      </c>
      <c r="E210" s="151">
        <v>80.016599999999997</v>
      </c>
      <c r="F210" s="151">
        <v>19.994299999999999</v>
      </c>
      <c r="G210" s="151">
        <v>207.2079</v>
      </c>
      <c r="H210" s="151">
        <v>5.4703999999999997</v>
      </c>
      <c r="I210" s="151">
        <v>19.465</v>
      </c>
      <c r="J210" s="151">
        <v>476.38</v>
      </c>
      <c r="K210" s="151">
        <v>489.2405</v>
      </c>
      <c r="L210" s="151">
        <v>16178.12</v>
      </c>
      <c r="M210" s="151">
        <v>39.054400000000001</v>
      </c>
      <c r="N210" s="151">
        <v>20.774899999999999</v>
      </c>
      <c r="O210" s="151">
        <v>5204.22</v>
      </c>
      <c r="P210" s="151">
        <v>848.53</v>
      </c>
      <c r="Q210" s="151">
        <v>1.4370799999999999</v>
      </c>
      <c r="R210" s="151">
        <v>4.0502000000000002</v>
      </c>
      <c r="S210" s="151">
        <v>1.5585500000000001</v>
      </c>
      <c r="T210" s="151">
        <v>10.9803</v>
      </c>
      <c r="U210" s="151">
        <v>7.4447000000000001</v>
      </c>
      <c r="V210" s="151">
        <v>23.689</v>
      </c>
      <c r="W210" s="151">
        <v>381.54</v>
      </c>
      <c r="X210" s="151">
        <v>1.0605</v>
      </c>
      <c r="Y210" s="151">
        <v>0.98773999999999995</v>
      </c>
      <c r="Z210" s="151">
        <v>0.88034000000000001</v>
      </c>
      <c r="AA210" s="151">
        <v>143.09</v>
      </c>
      <c r="AB210" s="151">
        <v>7.3232999999999997</v>
      </c>
      <c r="AC210" s="151">
        <v>11.0548</v>
      </c>
      <c r="AD210" s="151">
        <v>1389.09</v>
      </c>
      <c r="AE210" s="151">
        <v>1.7056</v>
      </c>
      <c r="AF210" s="151">
        <v>88.142499999999998</v>
      </c>
      <c r="AG210" s="151">
        <v>16178.12</v>
      </c>
    </row>
    <row r="211" spans="1:33">
      <c r="A211" s="160">
        <v>44980</v>
      </c>
      <c r="B211" s="151">
        <v>32.456000000000003</v>
      </c>
      <c r="C211" s="151">
        <v>19.302199999999999</v>
      </c>
      <c r="D211" s="151">
        <v>4.7252000000000001</v>
      </c>
      <c r="E211" s="151">
        <v>80.092299999999994</v>
      </c>
      <c r="F211" s="151">
        <v>19.9971</v>
      </c>
      <c r="G211" s="151">
        <v>206.7561</v>
      </c>
      <c r="H211" s="151">
        <v>5.4413999999999998</v>
      </c>
      <c r="I211" s="151">
        <v>19.482099999999999</v>
      </c>
      <c r="J211" s="151">
        <v>475.54</v>
      </c>
      <c r="K211" s="151">
        <v>487.9597</v>
      </c>
      <c r="L211" s="151">
        <v>16116.23</v>
      </c>
      <c r="M211" s="151">
        <v>39.001899999999999</v>
      </c>
      <c r="N211" s="151">
        <v>20.8627</v>
      </c>
      <c r="O211" s="151">
        <v>5142.54</v>
      </c>
      <c r="P211" s="151">
        <v>856.28</v>
      </c>
      <c r="Q211" s="151">
        <v>1.43557</v>
      </c>
      <c r="R211" s="151">
        <v>4.0224000000000002</v>
      </c>
      <c r="S211" s="151">
        <v>1.5564800000000001</v>
      </c>
      <c r="T211" s="151">
        <v>10.921799999999999</v>
      </c>
      <c r="U211" s="151">
        <v>7.4452999999999996</v>
      </c>
      <c r="V211" s="151">
        <v>23.654</v>
      </c>
      <c r="W211" s="151">
        <v>380.64</v>
      </c>
      <c r="X211" s="151">
        <v>1.0596000000000001</v>
      </c>
      <c r="Y211" s="151">
        <v>0.98955000000000004</v>
      </c>
      <c r="Z211" s="151">
        <v>0.88180999999999998</v>
      </c>
      <c r="AA211" s="151">
        <v>142.69999999999999</v>
      </c>
      <c r="AB211" s="151">
        <v>7.3144999999999998</v>
      </c>
      <c r="AC211" s="151">
        <v>11.057700000000001</v>
      </c>
      <c r="AD211" s="151">
        <v>1378.41</v>
      </c>
      <c r="AE211" s="151">
        <v>1.7014</v>
      </c>
      <c r="AF211" s="151">
        <v>87.626999999999995</v>
      </c>
      <c r="AG211" s="151">
        <v>16116.23</v>
      </c>
    </row>
    <row r="212" spans="1:33">
      <c r="A212" s="160">
        <v>44981</v>
      </c>
      <c r="B212" s="151">
        <v>32.302100000000003</v>
      </c>
      <c r="C212" s="151">
        <v>19.436599999999999</v>
      </c>
      <c r="D212" s="151">
        <v>4.7195</v>
      </c>
      <c r="E212" s="151">
        <v>79.930800000000005</v>
      </c>
      <c r="F212" s="151">
        <v>19.97</v>
      </c>
      <c r="G212" s="151">
        <v>206.4024</v>
      </c>
      <c r="H212" s="151">
        <v>5.4850000000000003</v>
      </c>
      <c r="I212" s="151">
        <v>19.428000000000001</v>
      </c>
      <c r="J212" s="151">
        <v>473.96</v>
      </c>
      <c r="K212" s="151">
        <v>485.87869999999998</v>
      </c>
      <c r="L212" s="151">
        <v>16123.64</v>
      </c>
      <c r="M212" s="151">
        <v>38.860599999999998</v>
      </c>
      <c r="N212" s="151">
        <v>20.8201</v>
      </c>
      <c r="O212" s="151">
        <v>5105.05</v>
      </c>
      <c r="P212" s="151">
        <v>871.88</v>
      </c>
      <c r="Q212" s="151">
        <v>1.4355599999999999</v>
      </c>
      <c r="R212" s="151">
        <v>4.0328999999999997</v>
      </c>
      <c r="S212" s="151">
        <v>1.5683800000000001</v>
      </c>
      <c r="T212" s="151">
        <v>10.9565</v>
      </c>
      <c r="U212" s="151">
        <v>7.444</v>
      </c>
      <c r="V212" s="151">
        <v>23.646000000000001</v>
      </c>
      <c r="W212" s="151">
        <v>380.02</v>
      </c>
      <c r="X212" s="151">
        <v>1.0548</v>
      </c>
      <c r="Y212" s="151">
        <v>0.99217999999999995</v>
      </c>
      <c r="Z212" s="151">
        <v>0.88319000000000003</v>
      </c>
      <c r="AA212" s="151">
        <v>143.84</v>
      </c>
      <c r="AB212" s="151">
        <v>7.34</v>
      </c>
      <c r="AC212" s="151">
        <v>11.084099999999999</v>
      </c>
      <c r="AD212" s="151">
        <v>1380.28</v>
      </c>
      <c r="AE212" s="151">
        <v>1.7105999999999999</v>
      </c>
      <c r="AF212" s="151">
        <v>87.596999999999994</v>
      </c>
      <c r="AG212" s="151">
        <v>16123.64</v>
      </c>
    </row>
    <row r="213" spans="1:33">
      <c r="A213" s="160">
        <v>44984</v>
      </c>
      <c r="B213" s="151">
        <v>32.495899999999999</v>
      </c>
      <c r="C213" s="151">
        <v>19.536899999999999</v>
      </c>
      <c r="D213" s="151">
        <v>4.7145999999999999</v>
      </c>
      <c r="E213" s="151">
        <v>79.5</v>
      </c>
      <c r="F213" s="151">
        <v>20.070900000000002</v>
      </c>
      <c r="G213" s="151">
        <v>208.63419999999999</v>
      </c>
      <c r="H213" s="151">
        <v>5.5172999999999996</v>
      </c>
      <c r="I213" s="151">
        <v>19.489100000000001</v>
      </c>
      <c r="J213" s="151">
        <v>475.35</v>
      </c>
      <c r="K213" s="151">
        <v>488.83620000000002</v>
      </c>
      <c r="L213" s="151">
        <v>16112.91</v>
      </c>
      <c r="M213" s="151">
        <v>38.994700000000002</v>
      </c>
      <c r="N213" s="151">
        <v>20.908000000000001</v>
      </c>
      <c r="O213" s="151">
        <v>5049.5200000000004</v>
      </c>
      <c r="P213" s="151">
        <v>883.2</v>
      </c>
      <c r="Q213" s="151">
        <v>1.4402299999999999</v>
      </c>
      <c r="R213" s="151">
        <v>4.0382999999999996</v>
      </c>
      <c r="S213" s="151">
        <v>1.57439</v>
      </c>
      <c r="T213" s="151">
        <v>10.971</v>
      </c>
      <c r="U213" s="151">
        <v>7.4436</v>
      </c>
      <c r="V213" s="151">
        <v>23.63</v>
      </c>
      <c r="W213" s="151">
        <v>377.97</v>
      </c>
      <c r="X213" s="151">
        <v>1.0609</v>
      </c>
      <c r="Y213" s="151">
        <v>0.99285000000000001</v>
      </c>
      <c r="Z213" s="151">
        <v>0.87946000000000002</v>
      </c>
      <c r="AA213" s="151">
        <v>144.47999999999999</v>
      </c>
      <c r="AB213" s="151">
        <v>7.3651999999999997</v>
      </c>
      <c r="AC213" s="151">
        <v>11.020799999999999</v>
      </c>
      <c r="AD213" s="151">
        <v>1394.55</v>
      </c>
      <c r="AE213" s="151">
        <v>1.7203999999999999</v>
      </c>
      <c r="AF213" s="151">
        <v>87.418999999999997</v>
      </c>
      <c r="AG213" s="151">
        <v>16112.91</v>
      </c>
    </row>
    <row r="214" spans="1:33">
      <c r="A214" s="160">
        <v>44985</v>
      </c>
      <c r="B214" s="151">
        <v>32.387700000000002</v>
      </c>
      <c r="C214" s="151">
        <v>19.4146</v>
      </c>
      <c r="D214" s="151">
        <v>4.7046999999999999</v>
      </c>
      <c r="E214" s="151">
        <v>79.375100000000003</v>
      </c>
      <c r="F214" s="151">
        <v>19.968900000000001</v>
      </c>
      <c r="G214" s="151">
        <v>209.08359999999999</v>
      </c>
      <c r="H214" s="151">
        <v>5.5392000000000001</v>
      </c>
      <c r="I214" s="151">
        <v>19.360499999999998</v>
      </c>
      <c r="J214" s="151">
        <v>470.86</v>
      </c>
      <c r="K214" s="151">
        <v>488.18819999999999</v>
      </c>
      <c r="L214" s="151">
        <v>16199.58</v>
      </c>
      <c r="M214" s="151">
        <v>39.072699999999998</v>
      </c>
      <c r="N214" s="151">
        <v>21.006699999999999</v>
      </c>
      <c r="O214" s="151">
        <v>5152.7299999999996</v>
      </c>
      <c r="P214" s="151">
        <v>878.61</v>
      </c>
      <c r="Q214" s="151">
        <v>1.4432400000000001</v>
      </c>
      <c r="R214" s="151">
        <v>4.0175000000000001</v>
      </c>
      <c r="S214" s="151">
        <v>1.5717399999999999</v>
      </c>
      <c r="T214" s="151">
        <v>10.9864</v>
      </c>
      <c r="U214" s="151">
        <v>7.4432</v>
      </c>
      <c r="V214" s="151">
        <v>23.495999999999999</v>
      </c>
      <c r="W214" s="151">
        <v>378.42</v>
      </c>
      <c r="X214" s="151">
        <v>1.0576000000000001</v>
      </c>
      <c r="Y214" s="151">
        <v>0.99653999999999998</v>
      </c>
      <c r="Z214" s="151">
        <v>0.87978999999999996</v>
      </c>
      <c r="AA214" s="151">
        <v>143.99</v>
      </c>
      <c r="AB214" s="151">
        <v>7.3459000000000003</v>
      </c>
      <c r="AC214" s="151">
        <v>11.0709</v>
      </c>
      <c r="AD214" s="151">
        <v>1402.81</v>
      </c>
      <c r="AE214" s="151">
        <v>1.7101999999999999</v>
      </c>
      <c r="AF214" s="151">
        <v>87.674000000000007</v>
      </c>
      <c r="AG214" s="151">
        <v>16199.58</v>
      </c>
    </row>
    <row r="215" spans="1:33">
      <c r="A215" s="160">
        <v>44986</v>
      </c>
      <c r="B215" s="151">
        <v>32.676400000000001</v>
      </c>
      <c r="C215" s="151">
        <v>19.333100000000002</v>
      </c>
      <c r="D215" s="151">
        <v>4.6726000000000001</v>
      </c>
      <c r="E215" s="151">
        <v>80.158500000000004</v>
      </c>
      <c r="F215" s="151">
        <v>20.148900000000001</v>
      </c>
      <c r="G215" s="151">
        <v>210.70419999999999</v>
      </c>
      <c r="H215" s="151">
        <v>5.5254000000000003</v>
      </c>
      <c r="I215" s="151">
        <v>19.329499999999999</v>
      </c>
      <c r="J215" s="151">
        <v>470.2</v>
      </c>
      <c r="K215" s="151">
        <v>492.15039999999999</v>
      </c>
      <c r="L215" s="151">
        <v>16228.24</v>
      </c>
      <c r="M215" s="151">
        <v>39.347900000000003</v>
      </c>
      <c r="N215" s="151">
        <v>21.248999999999999</v>
      </c>
      <c r="O215" s="151">
        <v>5152.76</v>
      </c>
      <c r="P215" s="151">
        <v>866.32</v>
      </c>
      <c r="Q215" s="151">
        <v>1.45</v>
      </c>
      <c r="R215" s="151">
        <v>4.0256999999999996</v>
      </c>
      <c r="S215" s="151">
        <v>1.57799</v>
      </c>
      <c r="T215" s="151">
        <v>11.0695</v>
      </c>
      <c r="U215" s="151">
        <v>7.4417999999999997</v>
      </c>
      <c r="V215" s="151">
        <v>23.358000000000001</v>
      </c>
      <c r="W215" s="151">
        <v>373.07</v>
      </c>
      <c r="X215" s="151">
        <v>1.0668</v>
      </c>
      <c r="Y215" s="151">
        <v>1.0024900000000001</v>
      </c>
      <c r="Z215" s="151">
        <v>0.88695000000000002</v>
      </c>
      <c r="AA215" s="151">
        <v>145.31</v>
      </c>
      <c r="AB215" s="151">
        <v>7.3175999999999997</v>
      </c>
      <c r="AC215" s="151">
        <v>11.1348</v>
      </c>
      <c r="AD215" s="151">
        <v>1394.33</v>
      </c>
      <c r="AE215" s="151">
        <v>1.7051000000000001</v>
      </c>
      <c r="AF215" s="151">
        <v>87.805000000000007</v>
      </c>
      <c r="AG215" s="151">
        <v>16228.24</v>
      </c>
    </row>
    <row r="216" spans="1:33">
      <c r="A216" s="160">
        <v>44987</v>
      </c>
      <c r="B216" s="151">
        <v>32.6</v>
      </c>
      <c r="C216" s="151">
        <v>19.282800000000002</v>
      </c>
      <c r="D216" s="151">
        <v>4.6970000000000001</v>
      </c>
      <c r="E216" s="151">
        <v>79.980699999999999</v>
      </c>
      <c r="F216" s="151">
        <v>19.980899999999998</v>
      </c>
      <c r="G216" s="151">
        <v>209.3125</v>
      </c>
      <c r="H216" s="151">
        <v>5.5236000000000001</v>
      </c>
      <c r="I216" s="151">
        <v>19.208200000000001</v>
      </c>
      <c r="J216" s="151">
        <v>462.04</v>
      </c>
      <c r="K216" s="151">
        <v>488.4991</v>
      </c>
      <c r="L216" s="151">
        <v>16249.71</v>
      </c>
      <c r="M216" s="151">
        <v>39.128999999999998</v>
      </c>
      <c r="N216" s="151">
        <v>21.165900000000001</v>
      </c>
      <c r="O216" s="151">
        <v>5093.5200000000004</v>
      </c>
      <c r="P216" s="151">
        <v>862.98</v>
      </c>
      <c r="Q216" s="151">
        <v>1.4408099999999999</v>
      </c>
      <c r="R216" s="151">
        <v>4.0056000000000003</v>
      </c>
      <c r="S216" s="151">
        <v>1.5745499999999999</v>
      </c>
      <c r="T216" s="151">
        <v>11.071899999999999</v>
      </c>
      <c r="U216" s="151">
        <v>7.4421999999999997</v>
      </c>
      <c r="V216" s="151">
        <v>23.420999999999999</v>
      </c>
      <c r="W216" s="151">
        <v>376.27</v>
      </c>
      <c r="X216" s="151">
        <v>1.0597000000000001</v>
      </c>
      <c r="Y216" s="151">
        <v>0.99863999999999997</v>
      </c>
      <c r="Z216" s="151">
        <v>0.88707000000000003</v>
      </c>
      <c r="AA216" s="151">
        <v>144.94</v>
      </c>
      <c r="AB216" s="151">
        <v>7.3273000000000001</v>
      </c>
      <c r="AC216" s="151">
        <v>11.137700000000001</v>
      </c>
      <c r="AD216" s="151">
        <v>1397.73</v>
      </c>
      <c r="AE216" s="151">
        <v>1.7042999999999999</v>
      </c>
      <c r="AF216" s="151">
        <v>87.752499999999998</v>
      </c>
      <c r="AG216" s="151">
        <v>16249.71</v>
      </c>
    </row>
    <row r="217" spans="1:33">
      <c r="A217" s="160">
        <v>44988</v>
      </c>
      <c r="B217" s="151">
        <v>32.723999999999997</v>
      </c>
      <c r="C217" s="151">
        <v>19.293099999999999</v>
      </c>
      <c r="D217" s="151">
        <v>4.7076000000000002</v>
      </c>
      <c r="E217" s="151">
        <v>80.415000000000006</v>
      </c>
      <c r="F217" s="151">
        <v>20.029299999999999</v>
      </c>
      <c r="G217" s="151">
        <v>210.67599999999999</v>
      </c>
      <c r="H217" s="151">
        <v>5.5282</v>
      </c>
      <c r="I217" s="151">
        <v>19.1023</v>
      </c>
      <c r="J217" s="151">
        <v>458.52</v>
      </c>
      <c r="K217" s="151">
        <v>490.15660000000003</v>
      </c>
      <c r="L217" s="151">
        <v>16256.8</v>
      </c>
      <c r="M217" s="151">
        <v>39.265599999999999</v>
      </c>
      <c r="N217" s="151">
        <v>21.2958</v>
      </c>
      <c r="O217" s="151">
        <v>5084.54</v>
      </c>
      <c r="P217" s="151">
        <v>853.02</v>
      </c>
      <c r="Q217" s="151">
        <v>1.44614</v>
      </c>
      <c r="R217" s="151">
        <v>4.0190999999999999</v>
      </c>
      <c r="S217" s="151">
        <v>1.57064</v>
      </c>
      <c r="T217" s="151">
        <v>11.0434</v>
      </c>
      <c r="U217" s="151">
        <v>7.4416000000000002</v>
      </c>
      <c r="V217" s="151">
        <v>23.475999999999999</v>
      </c>
      <c r="W217" s="151">
        <v>379.17</v>
      </c>
      <c r="X217" s="151">
        <v>1.0634999999999999</v>
      </c>
      <c r="Y217" s="151">
        <v>0.99548999999999999</v>
      </c>
      <c r="Z217" s="151">
        <v>0.88300999999999996</v>
      </c>
      <c r="AA217" s="151">
        <v>144.68</v>
      </c>
      <c r="AB217" s="151">
        <v>7.3353999999999999</v>
      </c>
      <c r="AC217" s="151">
        <v>11.121</v>
      </c>
      <c r="AD217" s="151">
        <v>1382.31</v>
      </c>
      <c r="AE217" s="151">
        <v>1.7095</v>
      </c>
      <c r="AF217" s="151">
        <v>86.968999999999994</v>
      </c>
      <c r="AG217" s="151">
        <v>16256.8</v>
      </c>
    </row>
    <row r="218" spans="1:33">
      <c r="A218" s="160">
        <v>44991</v>
      </c>
      <c r="B218" s="151">
        <v>32.925400000000003</v>
      </c>
      <c r="C218" s="151">
        <v>19.485499999999998</v>
      </c>
      <c r="D218" s="151">
        <v>4.6919000000000004</v>
      </c>
      <c r="E218" s="151">
        <v>80.657499999999999</v>
      </c>
      <c r="F218" s="151">
        <v>20.209</v>
      </c>
      <c r="G218" s="151">
        <v>212.96770000000001</v>
      </c>
      <c r="H218" s="151">
        <v>5.5082000000000004</v>
      </c>
      <c r="I218" s="151">
        <v>19.23</v>
      </c>
      <c r="J218" s="151">
        <v>466.41</v>
      </c>
      <c r="K218" s="151">
        <v>492.39389999999997</v>
      </c>
      <c r="L218" s="151">
        <v>16290.28</v>
      </c>
      <c r="M218" s="151">
        <v>39.436100000000003</v>
      </c>
      <c r="N218" s="151">
        <v>21.447399999999998</v>
      </c>
      <c r="O218" s="151">
        <v>5025.2299999999996</v>
      </c>
      <c r="P218" s="151">
        <v>851.81</v>
      </c>
      <c r="Q218" s="151">
        <v>1.45397</v>
      </c>
      <c r="R218" s="151">
        <v>4.0442999999999998</v>
      </c>
      <c r="S218" s="151">
        <v>1.58691</v>
      </c>
      <c r="T218" s="151">
        <v>11.1191</v>
      </c>
      <c r="U218" s="151">
        <v>7.4424000000000001</v>
      </c>
      <c r="V218" s="151">
        <v>23.558</v>
      </c>
      <c r="W218" s="151">
        <v>377.33</v>
      </c>
      <c r="X218" s="151">
        <v>1.0681</v>
      </c>
      <c r="Y218" s="151">
        <v>0.99426000000000003</v>
      </c>
      <c r="Z218" s="151">
        <v>0.88822000000000001</v>
      </c>
      <c r="AA218" s="151">
        <v>145.16999999999999</v>
      </c>
      <c r="AB218" s="151">
        <v>7.3979999999999997</v>
      </c>
      <c r="AC218" s="151">
        <v>11.1698</v>
      </c>
      <c r="AD218" s="151">
        <v>1379</v>
      </c>
      <c r="AE218" s="151">
        <v>1.7239</v>
      </c>
      <c r="AF218" s="151">
        <v>87.083200000000005</v>
      </c>
      <c r="AG218" s="151">
        <v>16290.28</v>
      </c>
    </row>
    <row r="219" spans="1:33">
      <c r="A219" s="160">
        <v>44992</v>
      </c>
      <c r="B219" s="151">
        <v>32.433100000000003</v>
      </c>
      <c r="C219" s="151">
        <v>19.502700000000001</v>
      </c>
      <c r="D219" s="151">
        <v>4.6902999999999997</v>
      </c>
      <c r="E219" s="151">
        <v>79.957099999999997</v>
      </c>
      <c r="F219" s="151">
        <v>19.966100000000001</v>
      </c>
      <c r="G219" s="151">
        <v>210.9991</v>
      </c>
      <c r="H219" s="151">
        <v>5.4776999999999996</v>
      </c>
      <c r="I219" s="151">
        <v>19.098099999999999</v>
      </c>
      <c r="J219" s="151">
        <v>463.07</v>
      </c>
      <c r="K219" s="151">
        <v>486.4796</v>
      </c>
      <c r="L219" s="151">
        <v>16405.04</v>
      </c>
      <c r="M219" s="151">
        <v>38.956699999999998</v>
      </c>
      <c r="N219" s="151">
        <v>21.252300000000002</v>
      </c>
      <c r="O219" s="151">
        <v>5036.95</v>
      </c>
      <c r="P219" s="151">
        <v>848.35</v>
      </c>
      <c r="Q219" s="151">
        <v>1.4509099999999999</v>
      </c>
      <c r="R219" s="151">
        <v>4.0091999999999999</v>
      </c>
      <c r="S219" s="151">
        <v>1.6022700000000001</v>
      </c>
      <c r="T219" s="151">
        <v>11.279400000000001</v>
      </c>
      <c r="U219" s="151">
        <v>7.4424999999999999</v>
      </c>
      <c r="V219" s="151">
        <v>23.532</v>
      </c>
      <c r="W219" s="151">
        <v>379.12</v>
      </c>
      <c r="X219" s="151">
        <v>1.0548999999999999</v>
      </c>
      <c r="Y219" s="151">
        <v>0.99380999999999997</v>
      </c>
      <c r="Z219" s="151">
        <v>0.89192000000000005</v>
      </c>
      <c r="AA219" s="151">
        <v>144.68</v>
      </c>
      <c r="AB219" s="151">
        <v>7.3510999999999997</v>
      </c>
      <c r="AC219" s="151">
        <v>11.3255</v>
      </c>
      <c r="AD219" s="151">
        <v>1387.57</v>
      </c>
      <c r="AE219" s="151">
        <v>1.7275</v>
      </c>
      <c r="AF219" s="151">
        <v>87.083200000000005</v>
      </c>
      <c r="AG219" s="151">
        <v>16405.04</v>
      </c>
    </row>
    <row r="220" spans="1:33">
      <c r="A220" s="160">
        <v>44993</v>
      </c>
      <c r="B220" s="151">
        <v>32.558900000000001</v>
      </c>
      <c r="C220" s="151">
        <v>19.6279</v>
      </c>
      <c r="D220" s="151">
        <v>4.6818999999999997</v>
      </c>
      <c r="E220" s="151">
        <v>80.184899999999999</v>
      </c>
      <c r="F220" s="151">
        <v>19.971699999999998</v>
      </c>
      <c r="G220" s="151">
        <v>210.86439999999999</v>
      </c>
      <c r="H220" s="151">
        <v>5.4236000000000004</v>
      </c>
      <c r="I220" s="151">
        <v>18.959</v>
      </c>
      <c r="J220" s="151">
        <v>462.24</v>
      </c>
      <c r="K220" s="151">
        <v>486.43099999999998</v>
      </c>
      <c r="L220" s="151">
        <v>16265.72</v>
      </c>
      <c r="M220" s="151">
        <v>38.971499999999999</v>
      </c>
      <c r="N220" s="151">
        <v>21.293099999999999</v>
      </c>
      <c r="O220" s="151">
        <v>5035.29</v>
      </c>
      <c r="P220" s="151">
        <v>848.7</v>
      </c>
      <c r="Q220" s="151">
        <v>1.4556</v>
      </c>
      <c r="R220" s="151">
        <v>4.0052000000000003</v>
      </c>
      <c r="S220" s="151">
        <v>1.60042</v>
      </c>
      <c r="T220" s="151">
        <v>11.2273</v>
      </c>
      <c r="U220" s="151">
        <v>7.4417</v>
      </c>
      <c r="V220" s="151">
        <v>23.584</v>
      </c>
      <c r="W220" s="151">
        <v>378.37</v>
      </c>
      <c r="X220" s="151">
        <v>1.0545</v>
      </c>
      <c r="Y220" s="151">
        <v>0.99275000000000002</v>
      </c>
      <c r="Z220" s="151">
        <v>0.89026000000000005</v>
      </c>
      <c r="AA220" s="151">
        <v>144.85</v>
      </c>
      <c r="AB220" s="151">
        <v>7.3357000000000001</v>
      </c>
      <c r="AC220" s="151">
        <v>11.321300000000001</v>
      </c>
      <c r="AD220" s="151">
        <v>1391.46</v>
      </c>
      <c r="AE220" s="151">
        <v>1.7271000000000001</v>
      </c>
      <c r="AF220" s="151">
        <v>86.447999999999993</v>
      </c>
      <c r="AG220" s="151">
        <v>16265.72</v>
      </c>
    </row>
    <row r="221" spans="1:33">
      <c r="A221" s="160">
        <v>44994</v>
      </c>
      <c r="B221" s="151">
        <v>32.696800000000003</v>
      </c>
      <c r="C221" s="151">
        <v>19.644100000000002</v>
      </c>
      <c r="D221" s="151">
        <v>4.6905000000000001</v>
      </c>
      <c r="E221" s="151">
        <v>80.292100000000005</v>
      </c>
      <c r="F221" s="151">
        <v>20.074300000000001</v>
      </c>
      <c r="G221" s="151">
        <v>211.92670000000001</v>
      </c>
      <c r="H221" s="151">
        <v>5.4645999999999999</v>
      </c>
      <c r="I221" s="151">
        <v>19.428699999999999</v>
      </c>
      <c r="J221" s="151">
        <v>467.21</v>
      </c>
      <c r="K221" s="151">
        <v>487.83949999999999</v>
      </c>
      <c r="L221" s="151">
        <v>16291.2</v>
      </c>
      <c r="M221" s="151">
        <v>39.076000000000001</v>
      </c>
      <c r="N221" s="151">
        <v>21.37</v>
      </c>
      <c r="O221" s="151">
        <v>5020.09</v>
      </c>
      <c r="P221" s="151">
        <v>841.7</v>
      </c>
      <c r="Q221" s="151">
        <v>1.4632099999999999</v>
      </c>
      <c r="R221" s="151">
        <v>4.0022000000000002</v>
      </c>
      <c r="S221" s="151">
        <v>1.6055600000000001</v>
      </c>
      <c r="T221" s="151">
        <v>11.2813</v>
      </c>
      <c r="U221" s="151">
        <v>7.4417999999999997</v>
      </c>
      <c r="V221" s="151">
        <v>23.613</v>
      </c>
      <c r="W221" s="151">
        <v>383.13</v>
      </c>
      <c r="X221" s="151">
        <v>1.0581</v>
      </c>
      <c r="Y221" s="151">
        <v>0.98680000000000001</v>
      </c>
      <c r="Z221" s="151">
        <v>0.88739999999999997</v>
      </c>
      <c r="AA221" s="151">
        <v>144.08000000000001</v>
      </c>
      <c r="AB221" s="151">
        <v>7.3752000000000004</v>
      </c>
      <c r="AC221" s="151">
        <v>11.3718</v>
      </c>
      <c r="AD221" s="151">
        <v>1392.86</v>
      </c>
      <c r="AE221" s="151">
        <v>1.7346999999999999</v>
      </c>
      <c r="AF221" s="151">
        <v>86.561999999999998</v>
      </c>
      <c r="AG221" s="151">
        <v>16291.2</v>
      </c>
    </row>
    <row r="222" spans="1:33">
      <c r="A222" s="160">
        <v>44995</v>
      </c>
      <c r="B222" s="151">
        <v>32.883299999999998</v>
      </c>
      <c r="C222" s="151">
        <v>19.495999999999999</v>
      </c>
      <c r="D222" s="151">
        <v>4.6795999999999998</v>
      </c>
      <c r="E222" s="151">
        <v>81.012299999999996</v>
      </c>
      <c r="F222" s="151">
        <v>20.1629</v>
      </c>
      <c r="G222" s="151">
        <v>214.16040000000001</v>
      </c>
      <c r="H222" s="151">
        <v>5.5472999999999999</v>
      </c>
      <c r="I222" s="151">
        <v>19.686800000000002</v>
      </c>
      <c r="J222" s="151">
        <v>480.62</v>
      </c>
      <c r="K222" s="151">
        <v>490.92770000000002</v>
      </c>
      <c r="L222" s="151">
        <v>16357.57</v>
      </c>
      <c r="M222" s="151">
        <v>39.281599999999997</v>
      </c>
      <c r="N222" s="151">
        <v>21.51</v>
      </c>
      <c r="O222" s="151">
        <v>5030.67</v>
      </c>
      <c r="P222" s="151">
        <v>847.36</v>
      </c>
      <c r="Q222" s="151">
        <v>1.47157</v>
      </c>
      <c r="R222" s="151">
        <v>4.0292000000000003</v>
      </c>
      <c r="S222" s="151">
        <v>1.6174999999999999</v>
      </c>
      <c r="T222" s="151">
        <v>11.3132</v>
      </c>
      <c r="U222" s="151">
        <v>7.4429999999999996</v>
      </c>
      <c r="V222" s="151">
        <v>23.646000000000001</v>
      </c>
      <c r="W222" s="151">
        <v>383.01</v>
      </c>
      <c r="X222" s="151">
        <v>1.0643</v>
      </c>
      <c r="Y222" s="151">
        <v>0.98021000000000003</v>
      </c>
      <c r="Z222" s="151">
        <v>0.88427</v>
      </c>
      <c r="AA222" s="151">
        <v>143.69999999999999</v>
      </c>
      <c r="AB222" s="151">
        <v>7.3619000000000003</v>
      </c>
      <c r="AC222" s="151">
        <v>11.395</v>
      </c>
      <c r="AD222" s="151">
        <v>1406.53</v>
      </c>
      <c r="AE222" s="151">
        <v>1.736</v>
      </c>
      <c r="AF222" s="151">
        <v>86.822299999999998</v>
      </c>
      <c r="AG222" s="151">
        <v>16357.57</v>
      </c>
    </row>
    <row r="223" spans="1:33">
      <c r="A223" s="160">
        <v>44998</v>
      </c>
      <c r="B223" s="151">
        <v>33.155799999999999</v>
      </c>
      <c r="C223" s="151">
        <v>19.5304</v>
      </c>
      <c r="D223" s="151">
        <v>4.6802999999999999</v>
      </c>
      <c r="E223" s="151">
        <v>80.953599999999994</v>
      </c>
      <c r="F223" s="151">
        <v>20.363600000000002</v>
      </c>
      <c r="G223" s="151">
        <v>216.1207</v>
      </c>
      <c r="H223" s="151">
        <v>5.6295999999999999</v>
      </c>
      <c r="I223" s="151">
        <v>20.2971</v>
      </c>
      <c r="J223" s="151">
        <v>489.82</v>
      </c>
      <c r="K223" s="151">
        <v>494.62020000000001</v>
      </c>
      <c r="L223" s="151">
        <v>16469.23</v>
      </c>
      <c r="M223" s="151">
        <v>39.6175</v>
      </c>
      <c r="N223" s="151">
        <v>21.810099999999998</v>
      </c>
      <c r="O223" s="151">
        <v>5122.13</v>
      </c>
      <c r="P223" s="151">
        <v>858.97</v>
      </c>
      <c r="Q223" s="151">
        <v>1.4735799999999999</v>
      </c>
      <c r="R223" s="151">
        <v>4.0784000000000002</v>
      </c>
      <c r="S223" s="151">
        <v>1.6094900000000001</v>
      </c>
      <c r="T223" s="151">
        <v>11.3217</v>
      </c>
      <c r="U223" s="151">
        <v>7.4447000000000001</v>
      </c>
      <c r="V223" s="151">
        <v>23.751000000000001</v>
      </c>
      <c r="W223" s="151">
        <v>392.95</v>
      </c>
      <c r="X223" s="151">
        <v>1.0730999999999999</v>
      </c>
      <c r="Y223" s="151">
        <v>0.97870000000000001</v>
      </c>
      <c r="Z223" s="151">
        <v>0.88087000000000004</v>
      </c>
      <c r="AA223" s="151">
        <v>142.96</v>
      </c>
      <c r="AB223" s="151">
        <v>7.3502999999999998</v>
      </c>
      <c r="AC223" s="151">
        <v>11.372</v>
      </c>
      <c r="AD223" s="151">
        <v>1395.83</v>
      </c>
      <c r="AE223" s="151">
        <v>1.7255</v>
      </c>
      <c r="AF223" s="151">
        <v>87.655299999999997</v>
      </c>
      <c r="AG223" s="151">
        <v>16469.23</v>
      </c>
    </row>
    <row r="224" spans="1:33">
      <c r="A224" s="160">
        <v>44999</v>
      </c>
      <c r="B224" s="151">
        <v>33.165100000000002</v>
      </c>
      <c r="C224" s="151">
        <v>19.459800000000001</v>
      </c>
      <c r="D224" s="151">
        <v>4.702</v>
      </c>
      <c r="E224" s="151">
        <v>81.298400000000001</v>
      </c>
      <c r="F224" s="151">
        <v>20.383600000000001</v>
      </c>
      <c r="G224" s="151">
        <v>216.91399999999999</v>
      </c>
      <c r="H224" s="151">
        <v>5.6398999999999999</v>
      </c>
      <c r="I224" s="151">
        <v>19.958100000000002</v>
      </c>
      <c r="J224" s="151">
        <v>495.48</v>
      </c>
      <c r="K224" s="151">
        <v>494.42649999999998</v>
      </c>
      <c r="L224" s="151">
        <v>16467.2</v>
      </c>
      <c r="M224" s="151">
        <v>39.596299999999999</v>
      </c>
      <c r="N224" s="151">
        <v>21.780200000000001</v>
      </c>
      <c r="O224" s="151">
        <v>5089.8100000000004</v>
      </c>
      <c r="P224" s="151">
        <v>860.94</v>
      </c>
      <c r="Q224" s="151">
        <v>1.4688600000000001</v>
      </c>
      <c r="R224" s="151">
        <v>4.0675999999999997</v>
      </c>
      <c r="S224" s="151">
        <v>1.60619</v>
      </c>
      <c r="T224" s="151">
        <v>11.310700000000001</v>
      </c>
      <c r="U224" s="151">
        <v>7.4461000000000004</v>
      </c>
      <c r="V224" s="151">
        <v>23.776</v>
      </c>
      <c r="W224" s="151">
        <v>389.37</v>
      </c>
      <c r="X224" s="151">
        <v>1.0732999999999999</v>
      </c>
      <c r="Y224" s="151">
        <v>0.98119999999999996</v>
      </c>
      <c r="Z224" s="151">
        <v>0.88282000000000005</v>
      </c>
      <c r="AA224" s="151">
        <v>144.05000000000001</v>
      </c>
      <c r="AB224" s="151">
        <v>7.3822999999999999</v>
      </c>
      <c r="AC224" s="151">
        <v>11.238</v>
      </c>
      <c r="AD224" s="151">
        <v>1399.77</v>
      </c>
      <c r="AE224" s="151">
        <v>1.7209000000000001</v>
      </c>
      <c r="AF224" s="151">
        <v>88.37</v>
      </c>
      <c r="AG224" s="151">
        <v>16467.2</v>
      </c>
    </row>
    <row r="225" spans="1:33">
      <c r="A225" s="160">
        <v>45000</v>
      </c>
      <c r="B225" s="151">
        <v>32.697099999999999</v>
      </c>
      <c r="C225" s="151">
        <v>19.509699999999999</v>
      </c>
      <c r="D225" s="151">
        <v>4.7023000000000001</v>
      </c>
      <c r="E225" s="151">
        <v>80.936000000000007</v>
      </c>
      <c r="F225" s="151">
        <v>20.1036</v>
      </c>
      <c r="G225" s="151">
        <v>213.83510000000001</v>
      </c>
      <c r="H225" s="151">
        <v>5.5940000000000003</v>
      </c>
      <c r="I225" s="151">
        <v>20.072399999999998</v>
      </c>
      <c r="J225" s="151">
        <v>491.48</v>
      </c>
      <c r="K225" s="151">
        <v>488.07709999999997</v>
      </c>
      <c r="L225" s="151">
        <v>16504.439999999999</v>
      </c>
      <c r="M225" s="151">
        <v>39.020000000000003</v>
      </c>
      <c r="N225" s="151">
        <v>21.576000000000001</v>
      </c>
      <c r="O225" s="151">
        <v>5142.0600000000004</v>
      </c>
      <c r="P225" s="151">
        <v>871.14</v>
      </c>
      <c r="Q225" s="151">
        <v>1.45624</v>
      </c>
      <c r="R225" s="151">
        <v>4.0285000000000002</v>
      </c>
      <c r="S225" s="151">
        <v>1.59795</v>
      </c>
      <c r="T225" s="151">
        <v>11.3828</v>
      </c>
      <c r="U225" s="151">
        <v>7.4452999999999996</v>
      </c>
      <c r="V225" s="151">
        <v>24.067</v>
      </c>
      <c r="W225" s="151">
        <v>397.19</v>
      </c>
      <c r="X225" s="151">
        <v>1.0577000000000001</v>
      </c>
      <c r="Y225" s="151">
        <v>0.98721000000000003</v>
      </c>
      <c r="Z225" s="151">
        <v>0.87726000000000004</v>
      </c>
      <c r="AA225" s="151">
        <v>141.07</v>
      </c>
      <c r="AB225" s="151">
        <v>7.3113000000000001</v>
      </c>
      <c r="AC225" s="151">
        <v>11.2005</v>
      </c>
      <c r="AD225" s="151">
        <v>1399.17</v>
      </c>
      <c r="AE225" s="151">
        <v>1.7096</v>
      </c>
      <c r="AF225" s="151">
        <v>88.227800000000002</v>
      </c>
      <c r="AG225" s="151">
        <v>16504.439999999999</v>
      </c>
    </row>
    <row r="226" spans="1:33">
      <c r="A226" s="160">
        <v>45001</v>
      </c>
      <c r="B226" s="151">
        <v>32.743299999999998</v>
      </c>
      <c r="C226" s="151">
        <v>19.5352</v>
      </c>
      <c r="D226" s="151">
        <v>4.6981000000000002</v>
      </c>
      <c r="E226" s="151">
        <v>82.232900000000001</v>
      </c>
      <c r="F226" s="151">
        <v>20.183700000000002</v>
      </c>
      <c r="G226" s="151">
        <v>214.9709</v>
      </c>
      <c r="H226" s="151">
        <v>5.5526</v>
      </c>
      <c r="I226" s="151">
        <v>19.868600000000001</v>
      </c>
      <c r="J226" s="151">
        <v>492.77</v>
      </c>
      <c r="K226" s="151">
        <v>490.27670000000001</v>
      </c>
      <c r="L226" s="151">
        <v>16335.42</v>
      </c>
      <c r="M226" s="151">
        <v>39.190100000000001</v>
      </c>
      <c r="N226" s="151">
        <v>21.7502</v>
      </c>
      <c r="O226" s="151">
        <v>5127.5</v>
      </c>
      <c r="P226" s="151">
        <v>877.63</v>
      </c>
      <c r="Q226" s="151">
        <v>1.4558599999999999</v>
      </c>
      <c r="R226" s="151">
        <v>4.0152000000000001</v>
      </c>
      <c r="S226" s="151">
        <v>1.5940000000000001</v>
      </c>
      <c r="T226" s="151">
        <v>11.4207</v>
      </c>
      <c r="U226" s="151">
        <v>7.4466999999999999</v>
      </c>
      <c r="V226" s="151">
        <v>23.972999999999999</v>
      </c>
      <c r="W226" s="151">
        <v>394.44</v>
      </c>
      <c r="X226" s="151">
        <v>1.0609999999999999</v>
      </c>
      <c r="Y226" s="151">
        <v>0.98624000000000001</v>
      </c>
      <c r="Z226" s="151">
        <v>0.87633000000000005</v>
      </c>
      <c r="AA226" s="151">
        <v>141.91</v>
      </c>
      <c r="AB226" s="151">
        <v>7.3209999999999997</v>
      </c>
      <c r="AC226" s="151">
        <v>11.1549</v>
      </c>
      <c r="AD226" s="151">
        <v>1391.38</v>
      </c>
      <c r="AE226" s="151">
        <v>1.7121</v>
      </c>
      <c r="AF226" s="151">
        <v>87.845299999999995</v>
      </c>
      <c r="AG226" s="151">
        <v>16335.42</v>
      </c>
    </row>
    <row r="227" spans="1:33">
      <c r="A227" s="160">
        <v>45002</v>
      </c>
      <c r="B227" s="151">
        <v>32.902999999999999</v>
      </c>
      <c r="C227" s="151">
        <v>19.716000000000001</v>
      </c>
      <c r="D227" s="151">
        <v>4.7026000000000003</v>
      </c>
      <c r="E227" s="151">
        <v>82.134500000000003</v>
      </c>
      <c r="F227" s="151">
        <v>20.2805</v>
      </c>
      <c r="G227" s="151">
        <v>217.0189</v>
      </c>
      <c r="H227" s="151">
        <v>5.6318999999999999</v>
      </c>
      <c r="I227" s="151">
        <v>20.172899999999998</v>
      </c>
      <c r="J227" s="151">
        <v>488.92</v>
      </c>
      <c r="K227" s="151">
        <v>491.43079999999998</v>
      </c>
      <c r="L227" s="151">
        <v>16366.38</v>
      </c>
      <c r="M227" s="151">
        <v>39.3733</v>
      </c>
      <c r="N227" s="151">
        <v>21.886099999999999</v>
      </c>
      <c r="O227" s="151">
        <v>5166.55</v>
      </c>
      <c r="P227" s="151">
        <v>887.36</v>
      </c>
      <c r="Q227" s="151">
        <v>1.4644600000000001</v>
      </c>
      <c r="R227" s="151">
        <v>4.0472000000000001</v>
      </c>
      <c r="S227" s="151">
        <v>1.5921000000000001</v>
      </c>
      <c r="T227" s="151">
        <v>11.396000000000001</v>
      </c>
      <c r="U227" s="151">
        <v>7.4455999999999998</v>
      </c>
      <c r="V227" s="151">
        <v>23.989000000000001</v>
      </c>
      <c r="W227" s="151">
        <v>397.69</v>
      </c>
      <c r="X227" s="151">
        <v>1.0669999999999999</v>
      </c>
      <c r="Y227" s="151">
        <v>0.98785000000000001</v>
      </c>
      <c r="Z227" s="151">
        <v>0.87588999999999995</v>
      </c>
      <c r="AA227" s="151">
        <v>140.66999999999999</v>
      </c>
      <c r="AB227" s="151">
        <v>7.3573000000000004</v>
      </c>
      <c r="AC227" s="151">
        <v>11.1859</v>
      </c>
      <c r="AD227" s="151">
        <v>1387.13</v>
      </c>
      <c r="AE227" s="151">
        <v>1.7018</v>
      </c>
      <c r="AF227" s="151">
        <v>87.881</v>
      </c>
      <c r="AG227" s="151">
        <v>16366.38</v>
      </c>
    </row>
    <row r="228" spans="1:33">
      <c r="A228" s="160">
        <v>45005</v>
      </c>
      <c r="B228" s="151">
        <v>33.123800000000003</v>
      </c>
      <c r="C228" s="151">
        <v>19.854800000000001</v>
      </c>
      <c r="D228" s="151">
        <v>4.7053000000000003</v>
      </c>
      <c r="E228" s="151">
        <v>82.211299999999994</v>
      </c>
      <c r="F228" s="151">
        <v>20.386800000000001</v>
      </c>
      <c r="G228" s="151">
        <v>219.1567</v>
      </c>
      <c r="H228" s="151">
        <v>5.6154000000000002</v>
      </c>
      <c r="I228" s="151">
        <v>20.192799999999998</v>
      </c>
      <c r="J228" s="151">
        <v>497.99</v>
      </c>
      <c r="K228" s="151">
        <v>494.0745</v>
      </c>
      <c r="L228" s="151">
        <v>16375.2</v>
      </c>
      <c r="M228" s="151">
        <v>39.599400000000003</v>
      </c>
      <c r="N228" s="151">
        <v>22.162800000000001</v>
      </c>
      <c r="O228" s="151">
        <v>5162.12</v>
      </c>
      <c r="P228" s="151">
        <v>883.87</v>
      </c>
      <c r="Q228" s="151">
        <v>1.46513</v>
      </c>
      <c r="R228" s="151">
        <v>4.0494000000000003</v>
      </c>
      <c r="S228" s="151">
        <v>1.5958399999999999</v>
      </c>
      <c r="T228" s="151">
        <v>11.4156</v>
      </c>
      <c r="U228" s="151">
        <v>7.444</v>
      </c>
      <c r="V228" s="151">
        <v>23.99</v>
      </c>
      <c r="W228" s="151">
        <v>394.7</v>
      </c>
      <c r="X228" s="151">
        <v>1.0721000000000001</v>
      </c>
      <c r="Y228" s="151">
        <v>0.99629999999999996</v>
      </c>
      <c r="Z228" s="151">
        <v>0.87329999999999997</v>
      </c>
      <c r="AA228" s="151">
        <v>140.82</v>
      </c>
      <c r="AB228" s="151">
        <v>7.3752000000000004</v>
      </c>
      <c r="AC228" s="151">
        <v>11.1188</v>
      </c>
      <c r="AD228" s="151">
        <v>1400.81</v>
      </c>
      <c r="AE228" s="151">
        <v>1.7164999999999999</v>
      </c>
      <c r="AF228" s="151">
        <v>88.22</v>
      </c>
      <c r="AG228" s="151">
        <v>16375.2</v>
      </c>
    </row>
    <row r="229" spans="1:33">
      <c r="A229" s="160">
        <v>45006</v>
      </c>
      <c r="B229" s="151">
        <v>33.2789</v>
      </c>
      <c r="C229" s="151">
        <v>19.978200000000001</v>
      </c>
      <c r="D229" s="151">
        <v>4.6813000000000002</v>
      </c>
      <c r="E229" s="151">
        <v>83.174300000000002</v>
      </c>
      <c r="F229" s="151">
        <v>20.543800000000001</v>
      </c>
      <c r="G229" s="151">
        <v>220.69149999999999</v>
      </c>
      <c r="H229" s="151">
        <v>5.6466000000000003</v>
      </c>
      <c r="I229" s="151">
        <v>20.023900000000001</v>
      </c>
      <c r="J229" s="151">
        <v>499.83</v>
      </c>
      <c r="K229" s="151">
        <v>496.59249999999997</v>
      </c>
      <c r="L229" s="151">
        <v>16466.400000000001</v>
      </c>
      <c r="M229" s="151">
        <v>39.767000000000003</v>
      </c>
      <c r="N229" s="151">
        <v>22.3855</v>
      </c>
      <c r="O229" s="151">
        <v>5168.84</v>
      </c>
      <c r="P229" s="151">
        <v>886.29</v>
      </c>
      <c r="Q229" s="151">
        <v>1.47664</v>
      </c>
      <c r="R229" s="151">
        <v>4.0622999999999996</v>
      </c>
      <c r="S229" s="151">
        <v>1.6146400000000001</v>
      </c>
      <c r="T229" s="151">
        <v>11.357200000000001</v>
      </c>
      <c r="U229" s="151">
        <v>7.4462999999999999</v>
      </c>
      <c r="V229" s="151">
        <v>23.795000000000002</v>
      </c>
      <c r="W229" s="151">
        <v>388.97</v>
      </c>
      <c r="X229" s="151">
        <v>1.0768</v>
      </c>
      <c r="Y229" s="151">
        <v>0.99321999999999999</v>
      </c>
      <c r="Z229" s="151">
        <v>0.88138000000000005</v>
      </c>
      <c r="AA229" s="151">
        <v>142.68</v>
      </c>
      <c r="AB229" s="151">
        <v>7.4063999999999997</v>
      </c>
      <c r="AC229" s="151">
        <v>11.132300000000001</v>
      </c>
      <c r="AD229" s="151">
        <v>1402.9</v>
      </c>
      <c r="AE229" s="151">
        <v>1.7385999999999999</v>
      </c>
      <c r="AF229" s="151">
        <v>88.847999999999999</v>
      </c>
      <c r="AG229" s="151">
        <v>16466.400000000001</v>
      </c>
    </row>
    <row r="230" spans="1:33">
      <c r="A230" s="160">
        <v>45007</v>
      </c>
      <c r="B230" s="151">
        <v>33.546599999999998</v>
      </c>
      <c r="C230" s="151">
        <v>19.866599999999998</v>
      </c>
      <c r="D230" s="151">
        <v>4.6875</v>
      </c>
      <c r="E230" s="151">
        <v>83.632400000000004</v>
      </c>
      <c r="F230" s="151">
        <v>20.6859</v>
      </c>
      <c r="G230" s="151">
        <v>221.7456</v>
      </c>
      <c r="H230" s="151">
        <v>5.6889000000000003</v>
      </c>
      <c r="I230" s="151">
        <v>20.200800000000001</v>
      </c>
      <c r="J230" s="151">
        <v>504.16</v>
      </c>
      <c r="K230" s="151">
        <v>502.93979999999999</v>
      </c>
      <c r="L230" s="151">
        <v>16526.77</v>
      </c>
      <c r="M230" s="151">
        <v>40.078899999999997</v>
      </c>
      <c r="N230" s="151">
        <v>22.715199999999999</v>
      </c>
      <c r="O230" s="151">
        <v>5155.3</v>
      </c>
      <c r="P230" s="151">
        <v>878.64</v>
      </c>
      <c r="Q230" s="151">
        <v>1.49058</v>
      </c>
      <c r="R230" s="151">
        <v>4.0907</v>
      </c>
      <c r="S230" s="151">
        <v>1.62388</v>
      </c>
      <c r="T230" s="151">
        <v>11.3606</v>
      </c>
      <c r="U230" s="151">
        <v>7.4463999999999997</v>
      </c>
      <c r="V230" s="151">
        <v>23.713999999999999</v>
      </c>
      <c r="W230" s="151">
        <v>387.29</v>
      </c>
      <c r="X230" s="151">
        <v>1.0855999999999999</v>
      </c>
      <c r="Y230" s="151">
        <v>0.99597999999999998</v>
      </c>
      <c r="Z230" s="151">
        <v>0.88488999999999995</v>
      </c>
      <c r="AA230" s="151">
        <v>142.66999999999999</v>
      </c>
      <c r="AB230" s="151">
        <v>7.4885999999999999</v>
      </c>
      <c r="AC230" s="151">
        <v>11.1944</v>
      </c>
      <c r="AD230" s="151">
        <v>1408.56</v>
      </c>
      <c r="AE230" s="151">
        <v>1.7451000000000001</v>
      </c>
      <c r="AF230" s="151">
        <v>88.847999999999999</v>
      </c>
      <c r="AG230" s="151">
        <v>16526.77</v>
      </c>
    </row>
    <row r="231" spans="1:33">
      <c r="A231" s="160">
        <v>45008</v>
      </c>
      <c r="B231" s="151">
        <v>33.520299999999999</v>
      </c>
      <c r="C231" s="151">
        <v>19.605899999999998</v>
      </c>
      <c r="D231" s="151">
        <v>4.6829000000000001</v>
      </c>
      <c r="E231" s="151">
        <v>82.342699999999994</v>
      </c>
      <c r="F231" s="151">
        <v>20.645499999999998</v>
      </c>
      <c r="G231" s="151">
        <v>223.62430000000001</v>
      </c>
      <c r="H231" s="151">
        <v>5.7401</v>
      </c>
      <c r="I231" s="151">
        <v>20.124700000000001</v>
      </c>
      <c r="J231" s="151">
        <v>501.94</v>
      </c>
      <c r="K231" s="151">
        <v>501.65559999999999</v>
      </c>
      <c r="L231" s="151">
        <v>16720.71</v>
      </c>
      <c r="M231" s="151">
        <v>39.918100000000003</v>
      </c>
      <c r="N231" s="151">
        <v>22.9224</v>
      </c>
      <c r="O231" s="151">
        <v>5154.9399999999996</v>
      </c>
      <c r="P231" s="151">
        <v>875.06</v>
      </c>
      <c r="Q231" s="151">
        <v>1.48559</v>
      </c>
      <c r="R231" s="151">
        <v>4.0956000000000001</v>
      </c>
      <c r="S231" s="151">
        <v>1.6203399999999999</v>
      </c>
      <c r="T231" s="151">
        <v>11.2532</v>
      </c>
      <c r="U231" s="151">
        <v>7.4493999999999998</v>
      </c>
      <c r="V231" s="151">
        <v>23.617999999999999</v>
      </c>
      <c r="W231" s="151">
        <v>383.26</v>
      </c>
      <c r="X231" s="151">
        <v>1.0831</v>
      </c>
      <c r="Y231" s="151">
        <v>0.99282000000000004</v>
      </c>
      <c r="Z231" s="151">
        <v>0.88161999999999996</v>
      </c>
      <c r="AA231" s="151">
        <v>141.72999999999999</v>
      </c>
      <c r="AB231" s="151">
        <v>7.3951000000000002</v>
      </c>
      <c r="AC231" s="151">
        <v>11.190300000000001</v>
      </c>
      <c r="AD231" s="151">
        <v>1397.97</v>
      </c>
      <c r="AE231" s="151">
        <v>1.7332000000000001</v>
      </c>
      <c r="AF231" s="151">
        <v>89.546000000000006</v>
      </c>
      <c r="AG231" s="151">
        <v>16720.71</v>
      </c>
    </row>
    <row r="232" spans="1:33">
      <c r="A232" s="160">
        <v>45009</v>
      </c>
      <c r="B232" s="151">
        <v>33.263100000000001</v>
      </c>
      <c r="C232" s="151">
        <v>19.542899999999999</v>
      </c>
      <c r="D232" s="151">
        <v>4.6879</v>
      </c>
      <c r="E232" s="151">
        <v>83.156800000000004</v>
      </c>
      <c r="F232" s="151">
        <v>20.428699999999999</v>
      </c>
      <c r="G232" s="151">
        <v>223.62430000000001</v>
      </c>
      <c r="H232" s="151">
        <v>5.6456</v>
      </c>
      <c r="I232" s="151">
        <v>19.851099999999999</v>
      </c>
      <c r="J232" s="151">
        <v>492.65</v>
      </c>
      <c r="K232" s="151">
        <v>496.50720000000001</v>
      </c>
      <c r="L232" s="151">
        <v>16347.11</v>
      </c>
      <c r="M232" s="151">
        <v>39.725299999999997</v>
      </c>
      <c r="N232" s="151">
        <v>22.763500000000001</v>
      </c>
      <c r="O232" s="151">
        <v>5086.1499999999996</v>
      </c>
      <c r="P232" s="151">
        <v>874.4</v>
      </c>
      <c r="Q232" s="151">
        <v>1.4787699999999999</v>
      </c>
      <c r="R232" s="151">
        <v>4.0585000000000004</v>
      </c>
      <c r="S232" s="151">
        <v>1.61913</v>
      </c>
      <c r="T232" s="151">
        <v>11.281000000000001</v>
      </c>
      <c r="U232" s="151">
        <v>7.4516999999999998</v>
      </c>
      <c r="V232" s="151">
        <v>23.681000000000001</v>
      </c>
      <c r="W232" s="151">
        <v>384.8</v>
      </c>
      <c r="X232" s="151">
        <v>1.0760000000000001</v>
      </c>
      <c r="Y232" s="151">
        <v>0.98987999999999998</v>
      </c>
      <c r="Z232" s="151">
        <v>0.87973000000000001</v>
      </c>
      <c r="AA232" s="151">
        <v>140.66</v>
      </c>
      <c r="AB232" s="151">
        <v>7.3895</v>
      </c>
      <c r="AC232" s="151">
        <v>11.222200000000001</v>
      </c>
      <c r="AD232" s="151">
        <v>1398.05</v>
      </c>
      <c r="AE232" s="151">
        <v>1.7345999999999999</v>
      </c>
      <c r="AF232" s="151">
        <v>88.47</v>
      </c>
      <c r="AG232" s="151">
        <v>16347.11</v>
      </c>
    </row>
    <row r="233" spans="1:33">
      <c r="A233" s="160">
        <v>45012</v>
      </c>
      <c r="B233" s="151">
        <v>33.363999999999997</v>
      </c>
      <c r="C233" s="151">
        <v>19.767199999999999</v>
      </c>
      <c r="D233" s="151">
        <v>4.6863999999999999</v>
      </c>
      <c r="E233" s="151">
        <v>83.090199999999996</v>
      </c>
      <c r="F233" s="151">
        <v>20.634399999999999</v>
      </c>
      <c r="G233" s="151">
        <v>223.89689999999999</v>
      </c>
      <c r="H233" s="151">
        <v>5.6144999999999996</v>
      </c>
      <c r="I233" s="151">
        <v>19.812999999999999</v>
      </c>
      <c r="J233" s="151">
        <v>494.36</v>
      </c>
      <c r="K233" s="151">
        <v>497.9674</v>
      </c>
      <c r="L233" s="151">
        <v>16319.76</v>
      </c>
      <c r="M233" s="151">
        <v>39.895400000000002</v>
      </c>
      <c r="N233" s="151">
        <v>22.854500000000002</v>
      </c>
      <c r="O233" s="151">
        <v>5046.96</v>
      </c>
      <c r="P233" s="151">
        <v>871.14</v>
      </c>
      <c r="Q233" s="151">
        <v>1.4751000000000001</v>
      </c>
      <c r="R233" s="151">
        <v>4.0677000000000003</v>
      </c>
      <c r="S233" s="151">
        <v>1.6236299999999999</v>
      </c>
      <c r="T233" s="151">
        <v>11.3003</v>
      </c>
      <c r="U233" s="151">
        <v>7.4513999999999996</v>
      </c>
      <c r="V233" s="151">
        <v>23.768999999999998</v>
      </c>
      <c r="W233" s="151">
        <v>386.3</v>
      </c>
      <c r="X233" s="151">
        <v>1.0798000000000001</v>
      </c>
      <c r="Y233" s="151">
        <v>0.98867000000000005</v>
      </c>
      <c r="Z233" s="151">
        <v>0.87878999999999996</v>
      </c>
      <c r="AA233" s="151">
        <v>142.07</v>
      </c>
      <c r="AB233" s="151">
        <v>7.4302000000000001</v>
      </c>
      <c r="AC233" s="151">
        <v>11.2066</v>
      </c>
      <c r="AD233" s="151">
        <v>1399.36</v>
      </c>
      <c r="AE233" s="151">
        <v>1.7425999999999999</v>
      </c>
      <c r="AF233" s="151">
        <v>88.685000000000002</v>
      </c>
      <c r="AG233" s="151">
        <v>16319.76</v>
      </c>
    </row>
    <row r="234" spans="1:33">
      <c r="A234" s="160">
        <v>45013</v>
      </c>
      <c r="B234" s="151">
        <v>33.512</v>
      </c>
      <c r="C234" s="151">
        <v>19.6708</v>
      </c>
      <c r="D234" s="151">
        <v>4.6772</v>
      </c>
      <c r="E234" s="151">
        <v>83.609099999999998</v>
      </c>
      <c r="F234" s="151">
        <v>20.737300000000001</v>
      </c>
      <c r="G234" s="151">
        <v>225.2645</v>
      </c>
      <c r="H234" s="151">
        <v>5.6021000000000001</v>
      </c>
      <c r="I234" s="151">
        <v>19.775700000000001</v>
      </c>
      <c r="J234" s="151">
        <v>492.45</v>
      </c>
      <c r="K234" s="151">
        <v>500.05470000000003</v>
      </c>
      <c r="L234" s="151">
        <v>16313.79</v>
      </c>
      <c r="M234" s="151">
        <v>40.051400000000001</v>
      </c>
      <c r="N234" s="151">
        <v>23.018000000000001</v>
      </c>
      <c r="O234" s="151">
        <v>5070.66</v>
      </c>
      <c r="P234" s="151">
        <v>865.9</v>
      </c>
      <c r="Q234" s="151">
        <v>1.47488</v>
      </c>
      <c r="R234" s="151">
        <v>4.0801999999999996</v>
      </c>
      <c r="S234" s="151">
        <v>1.6164400000000001</v>
      </c>
      <c r="T234" s="151">
        <v>11.2318</v>
      </c>
      <c r="U234" s="151">
        <v>7.4496000000000002</v>
      </c>
      <c r="V234" s="151">
        <v>23.629000000000001</v>
      </c>
      <c r="W234" s="151">
        <v>381.15</v>
      </c>
      <c r="X234" s="151">
        <v>1.0845</v>
      </c>
      <c r="Y234" s="151">
        <v>0.99750000000000005</v>
      </c>
      <c r="Z234" s="151">
        <v>0.87873000000000001</v>
      </c>
      <c r="AA234" s="151">
        <v>141.94</v>
      </c>
      <c r="AB234" s="151">
        <v>7.4554999999999998</v>
      </c>
      <c r="AC234" s="151">
        <v>11.227399999999999</v>
      </c>
      <c r="AD234" s="151">
        <v>1404.14</v>
      </c>
      <c r="AE234" s="151">
        <v>1.7343999999999999</v>
      </c>
      <c r="AF234" s="151">
        <v>88.914500000000004</v>
      </c>
      <c r="AG234" s="151">
        <v>16313.79</v>
      </c>
    </row>
    <row r="235" spans="1:33">
      <c r="A235" s="160">
        <v>45014</v>
      </c>
      <c r="B235" s="151">
        <v>33.526400000000002</v>
      </c>
      <c r="C235" s="151">
        <v>19.625699999999998</v>
      </c>
      <c r="D235" s="151">
        <v>4.6881000000000004</v>
      </c>
      <c r="E235" s="151">
        <v>83.769900000000007</v>
      </c>
      <c r="F235" s="151">
        <v>20.764800000000001</v>
      </c>
      <c r="G235" s="151">
        <v>225.9229</v>
      </c>
      <c r="H235" s="151">
        <v>5.5682</v>
      </c>
      <c r="I235" s="151">
        <v>19.615200000000002</v>
      </c>
      <c r="J235" s="151">
        <v>485.5</v>
      </c>
      <c r="K235" s="151">
        <v>499.60210000000001</v>
      </c>
      <c r="L235" s="151">
        <v>16322.41</v>
      </c>
      <c r="M235" s="151">
        <v>40.067500000000003</v>
      </c>
      <c r="N235" s="151">
        <v>23.122599999999998</v>
      </c>
      <c r="O235" s="151">
        <v>5004.28</v>
      </c>
      <c r="P235" s="151">
        <v>859.54</v>
      </c>
      <c r="Q235" s="151">
        <v>1.4702599999999999</v>
      </c>
      <c r="R235" s="151">
        <v>4.0658000000000003</v>
      </c>
      <c r="S235" s="151">
        <v>1.6223799999999999</v>
      </c>
      <c r="T235" s="151">
        <v>11.2857</v>
      </c>
      <c r="U235" s="151">
        <v>7.4490999999999996</v>
      </c>
      <c r="V235" s="151">
        <v>23.562999999999999</v>
      </c>
      <c r="W235" s="151">
        <v>380.49</v>
      </c>
      <c r="X235" s="151">
        <v>1.0844</v>
      </c>
      <c r="Y235" s="151">
        <v>0.99597000000000002</v>
      </c>
      <c r="Z235" s="151">
        <v>0.88063999999999998</v>
      </c>
      <c r="AA235" s="151">
        <v>144.07</v>
      </c>
      <c r="AB235" s="151">
        <v>7.4683999999999999</v>
      </c>
      <c r="AC235" s="151">
        <v>11.2715</v>
      </c>
      <c r="AD235" s="151">
        <v>1409.82</v>
      </c>
      <c r="AE235" s="151">
        <v>1.7422</v>
      </c>
      <c r="AF235" s="151">
        <v>89.436199999999999</v>
      </c>
      <c r="AG235" s="151">
        <v>16322.41</v>
      </c>
    </row>
    <row r="236" spans="1:33">
      <c r="A236" s="160">
        <v>45015</v>
      </c>
      <c r="B236" s="151">
        <v>33.691699999999997</v>
      </c>
      <c r="C236" s="151">
        <v>19.446200000000001</v>
      </c>
      <c r="D236" s="151">
        <v>4.6746999999999996</v>
      </c>
      <c r="E236" s="151">
        <v>84.245500000000007</v>
      </c>
      <c r="F236" s="151">
        <v>20.924399999999999</v>
      </c>
      <c r="G236" s="151">
        <v>227.33369999999999</v>
      </c>
      <c r="H236" s="151">
        <v>5.5553999999999997</v>
      </c>
      <c r="I236" s="151">
        <v>19.7303</v>
      </c>
      <c r="J236" s="151">
        <v>491.79</v>
      </c>
      <c r="K236" s="151">
        <v>502.81569999999999</v>
      </c>
      <c r="L236" s="151">
        <v>16368.3</v>
      </c>
      <c r="M236" s="151">
        <v>40.206000000000003</v>
      </c>
      <c r="N236" s="151">
        <v>23.3477</v>
      </c>
      <c r="O236" s="151">
        <v>5062.03</v>
      </c>
      <c r="P236" s="151">
        <v>860.48</v>
      </c>
      <c r="Q236" s="151">
        <v>1.4746999999999999</v>
      </c>
      <c r="R236" s="151">
        <v>4.0994000000000002</v>
      </c>
      <c r="S236" s="151">
        <v>1.62473</v>
      </c>
      <c r="T236" s="151">
        <v>11.3278</v>
      </c>
      <c r="U236" s="151">
        <v>7.4481000000000002</v>
      </c>
      <c r="V236" s="151">
        <v>23.533000000000001</v>
      </c>
      <c r="W236" s="151">
        <v>379.85</v>
      </c>
      <c r="X236" s="151">
        <v>1.0905</v>
      </c>
      <c r="Y236" s="151">
        <v>0.996</v>
      </c>
      <c r="Z236" s="151">
        <v>0.88034000000000001</v>
      </c>
      <c r="AA236" s="151">
        <v>144.69999999999999</v>
      </c>
      <c r="AB236" s="151">
        <v>7.4964000000000004</v>
      </c>
      <c r="AC236" s="151">
        <v>11.2989</v>
      </c>
      <c r="AD236" s="151">
        <v>1409.37</v>
      </c>
      <c r="AE236" s="151">
        <v>1.7411000000000001</v>
      </c>
      <c r="AF236" s="151">
        <v>89.436199999999999</v>
      </c>
      <c r="AG236" s="151">
        <v>16368.3</v>
      </c>
    </row>
    <row r="237" spans="1:33">
      <c r="A237" s="160">
        <v>45016</v>
      </c>
      <c r="B237" s="151">
        <v>33.465000000000003</v>
      </c>
      <c r="C237" s="151">
        <v>19.318100000000001</v>
      </c>
      <c r="D237" s="151">
        <v>4.6806000000000001</v>
      </c>
      <c r="E237" s="151">
        <v>84.238100000000003</v>
      </c>
      <c r="F237" s="151">
        <v>20.846499999999999</v>
      </c>
      <c r="G237" s="151">
        <v>226.82730000000001</v>
      </c>
      <c r="H237" s="151">
        <v>5.5079000000000002</v>
      </c>
      <c r="I237" s="151">
        <v>19.555900000000001</v>
      </c>
      <c r="J237" s="151">
        <v>494.8</v>
      </c>
      <c r="K237" s="151">
        <v>499.93150000000003</v>
      </c>
      <c r="L237" s="151">
        <v>16330.85</v>
      </c>
      <c r="M237" s="151">
        <v>40.068100000000001</v>
      </c>
      <c r="N237" s="151">
        <v>23.043700000000001</v>
      </c>
      <c r="O237" s="151">
        <v>5061.46</v>
      </c>
      <c r="P237" s="151">
        <v>862.96</v>
      </c>
      <c r="Q237" s="151">
        <v>1.4680800000000001</v>
      </c>
      <c r="R237" s="151">
        <v>4.0849000000000002</v>
      </c>
      <c r="S237" s="151">
        <v>1.62374</v>
      </c>
      <c r="T237" s="151">
        <v>11.367900000000001</v>
      </c>
      <c r="U237" s="151">
        <v>7.4497999999999998</v>
      </c>
      <c r="V237" s="151">
        <v>23.475000000000001</v>
      </c>
      <c r="W237" s="151">
        <v>379.86</v>
      </c>
      <c r="X237" s="151">
        <v>1.0851</v>
      </c>
      <c r="Y237" s="151">
        <v>0.99283999999999994</v>
      </c>
      <c r="Z237" s="151">
        <v>0.87958000000000003</v>
      </c>
      <c r="AA237" s="151">
        <v>144.06</v>
      </c>
      <c r="AB237" s="151">
        <v>7.4603000000000002</v>
      </c>
      <c r="AC237" s="151">
        <v>11.256500000000001</v>
      </c>
      <c r="AD237" s="151">
        <v>1415.11</v>
      </c>
      <c r="AE237" s="151">
        <v>1.7347999999999999</v>
      </c>
      <c r="AF237" s="151">
        <v>89.474000000000004</v>
      </c>
      <c r="AG237" s="151">
        <v>16330.85</v>
      </c>
    </row>
    <row r="238" spans="1:33">
      <c r="A238" s="160">
        <v>45019</v>
      </c>
      <c r="B238" s="151">
        <v>33.703299999999999</v>
      </c>
      <c r="C238" s="151">
        <v>19.459399999999999</v>
      </c>
      <c r="D238" s="151">
        <v>4.6737000000000002</v>
      </c>
      <c r="E238" s="151">
        <v>85.471100000000007</v>
      </c>
      <c r="F238" s="151">
        <v>20.9178</v>
      </c>
      <c r="G238" s="151">
        <v>229.00960000000001</v>
      </c>
      <c r="H238" s="151">
        <v>5.5228000000000002</v>
      </c>
      <c r="I238" s="151">
        <v>19.6859</v>
      </c>
      <c r="J238" s="151">
        <v>494.01</v>
      </c>
      <c r="K238" s="151">
        <v>502.35449999999997</v>
      </c>
      <c r="L238" s="151">
        <v>16237.13</v>
      </c>
      <c r="M238" s="151">
        <v>40.172199999999997</v>
      </c>
      <c r="N238" s="151">
        <v>22.488499999999998</v>
      </c>
      <c r="O238" s="151">
        <v>5010.4799999999996</v>
      </c>
      <c r="P238" s="151">
        <v>879.3</v>
      </c>
      <c r="Q238" s="151">
        <v>1.46462</v>
      </c>
      <c r="R238" s="151">
        <v>4.1071999999999997</v>
      </c>
      <c r="S238" s="151">
        <v>1.6062000000000001</v>
      </c>
      <c r="T238" s="151">
        <v>11.2235</v>
      </c>
      <c r="U238" s="151">
        <v>7.4508999999999999</v>
      </c>
      <c r="V238" s="151">
        <v>23.451000000000001</v>
      </c>
      <c r="W238" s="151">
        <v>377.65</v>
      </c>
      <c r="X238" s="151">
        <v>1.0899000000000001</v>
      </c>
      <c r="Y238" s="151">
        <v>0.99504999999999999</v>
      </c>
      <c r="Z238" s="151">
        <v>0.87795999999999996</v>
      </c>
      <c r="AA238" s="151">
        <v>144.37</v>
      </c>
      <c r="AB238" s="151">
        <v>7.4953000000000003</v>
      </c>
      <c r="AC238" s="151">
        <v>11.3032</v>
      </c>
      <c r="AD238" s="151">
        <v>1422.79</v>
      </c>
      <c r="AE238" s="151">
        <v>1.7309000000000001</v>
      </c>
      <c r="AF238" s="151">
        <v>89.337000000000003</v>
      </c>
      <c r="AG238" s="151">
        <v>16237.13</v>
      </c>
    </row>
    <row r="239" spans="1:33">
      <c r="A239" s="160">
        <v>45020</v>
      </c>
      <c r="B239" s="151">
        <v>33.856699999999996</v>
      </c>
      <c r="C239" s="151">
        <v>19.640799999999999</v>
      </c>
      <c r="D239" s="151">
        <v>4.6779999999999999</v>
      </c>
      <c r="E239" s="151">
        <v>86.921099999999996</v>
      </c>
      <c r="F239" s="151">
        <v>21.060600000000001</v>
      </c>
      <c r="G239" s="151">
        <v>231.48759999999999</v>
      </c>
      <c r="H239" s="151">
        <v>5.5568</v>
      </c>
      <c r="I239" s="151">
        <v>19.872699999999998</v>
      </c>
      <c r="J239" s="151">
        <v>490.42</v>
      </c>
      <c r="K239" s="151">
        <v>505.43860000000001</v>
      </c>
      <c r="L239" s="151">
        <v>16276.61</v>
      </c>
      <c r="M239" s="151">
        <v>40.296599999999998</v>
      </c>
      <c r="N239" s="151">
        <v>22.150700000000001</v>
      </c>
      <c r="O239" s="151">
        <v>5020.54</v>
      </c>
      <c r="P239" s="151">
        <v>885.04</v>
      </c>
      <c r="Q239" s="151">
        <v>1.4727699999999999</v>
      </c>
      <c r="R239" s="151">
        <v>4.1317000000000004</v>
      </c>
      <c r="S239" s="151">
        <v>1.62235</v>
      </c>
      <c r="T239" s="151">
        <v>11.298</v>
      </c>
      <c r="U239" s="151">
        <v>7.4508999999999999</v>
      </c>
      <c r="V239" s="151">
        <v>23.460999999999999</v>
      </c>
      <c r="W239" s="151">
        <v>377.64</v>
      </c>
      <c r="X239" s="151">
        <v>1.0952999999999999</v>
      </c>
      <c r="Y239" s="151">
        <v>0.99277000000000004</v>
      </c>
      <c r="Z239" s="151">
        <v>0.87624000000000002</v>
      </c>
      <c r="AA239" s="151">
        <v>144.26</v>
      </c>
      <c r="AB239" s="151">
        <v>7.5331000000000001</v>
      </c>
      <c r="AC239" s="151">
        <v>11.257099999999999</v>
      </c>
      <c r="AD239" s="151">
        <v>1432.41</v>
      </c>
      <c r="AE239" s="151">
        <v>1.7356</v>
      </c>
      <c r="AF239" s="151">
        <v>89.337000000000003</v>
      </c>
      <c r="AG239" s="151">
        <v>16276.61</v>
      </c>
    </row>
    <row r="240" spans="1:33">
      <c r="A240" s="160">
        <v>45021</v>
      </c>
      <c r="B240" s="151">
        <v>33.7348</v>
      </c>
      <c r="C240" s="151">
        <v>19.673300000000001</v>
      </c>
      <c r="D240" s="151">
        <v>4.6864999999999997</v>
      </c>
      <c r="E240" s="151">
        <v>87.376199999999997</v>
      </c>
      <c r="F240" s="151">
        <v>21.116700000000002</v>
      </c>
      <c r="G240" s="151">
        <v>230.2439</v>
      </c>
      <c r="H240" s="151">
        <v>5.4919000000000002</v>
      </c>
      <c r="I240" s="151">
        <v>19.962</v>
      </c>
      <c r="J240" s="151">
        <v>489.2</v>
      </c>
      <c r="K240" s="151">
        <v>503.08539999999999</v>
      </c>
      <c r="L240" s="151">
        <v>16348.8</v>
      </c>
      <c r="M240" s="151">
        <v>40.268999999999998</v>
      </c>
      <c r="N240" s="151">
        <v>21.731200000000001</v>
      </c>
      <c r="O240" s="151">
        <v>4981.9399999999996</v>
      </c>
      <c r="P240" s="151">
        <v>882.17</v>
      </c>
      <c r="Q240" s="151">
        <v>1.4674499999999999</v>
      </c>
      <c r="R240" s="151">
        <v>4.1090999999999998</v>
      </c>
      <c r="S240" s="151">
        <v>1.6227400000000001</v>
      </c>
      <c r="T240" s="151">
        <v>11.383900000000001</v>
      </c>
      <c r="U240" s="151">
        <v>7.4503000000000004</v>
      </c>
      <c r="V240" s="151">
        <v>23.425000000000001</v>
      </c>
      <c r="W240" s="151">
        <v>376.26</v>
      </c>
      <c r="X240" s="151">
        <v>1.0904</v>
      </c>
      <c r="Y240" s="151">
        <v>0.98887000000000003</v>
      </c>
      <c r="Z240" s="151">
        <v>0.87519000000000002</v>
      </c>
      <c r="AA240" s="151">
        <v>143.12</v>
      </c>
      <c r="AB240" s="151">
        <v>7.5033000000000003</v>
      </c>
      <c r="AC240" s="151">
        <v>11.3422</v>
      </c>
      <c r="AD240" s="151">
        <v>1435.62</v>
      </c>
      <c r="AE240" s="151">
        <v>1.7259</v>
      </c>
      <c r="AF240" s="151">
        <v>89.811899999999994</v>
      </c>
      <c r="AG240" s="151">
        <v>16348.8</v>
      </c>
    </row>
    <row r="241" spans="1:33">
      <c r="A241" s="160">
        <v>45022</v>
      </c>
      <c r="B241" s="151">
        <v>33.847900000000003</v>
      </c>
      <c r="C241" s="151">
        <v>19.933199999999999</v>
      </c>
      <c r="D241" s="151">
        <v>4.6855000000000002</v>
      </c>
      <c r="E241" s="151">
        <v>89.072000000000003</v>
      </c>
      <c r="F241" s="151">
        <v>20.996300000000002</v>
      </c>
      <c r="G241" s="151">
        <v>231.72489999999999</v>
      </c>
      <c r="H241" s="151">
        <v>5.5232999999999999</v>
      </c>
      <c r="I241" s="151">
        <v>19.932300000000001</v>
      </c>
      <c r="J241" s="151">
        <v>488.24</v>
      </c>
      <c r="K241" s="151">
        <v>503.7312</v>
      </c>
      <c r="L241" s="151">
        <v>16270.26</v>
      </c>
      <c r="M241" s="151">
        <v>40.275399999999998</v>
      </c>
      <c r="N241" s="151">
        <v>21.552600000000002</v>
      </c>
      <c r="O241" s="151">
        <v>4998.75</v>
      </c>
      <c r="P241" s="151">
        <v>893.46</v>
      </c>
      <c r="Q241" s="151">
        <v>1.47356</v>
      </c>
      <c r="R241" s="151">
        <v>4.12</v>
      </c>
      <c r="S241" s="151">
        <v>1.6369800000000001</v>
      </c>
      <c r="T241" s="151">
        <v>11.411</v>
      </c>
      <c r="U241" s="151">
        <v>7.4512999999999998</v>
      </c>
      <c r="V241" s="151">
        <v>23.393000000000001</v>
      </c>
      <c r="W241" s="151">
        <v>375.42</v>
      </c>
      <c r="X241" s="151">
        <v>1.0922000000000001</v>
      </c>
      <c r="Y241" s="151">
        <v>0.98794999999999999</v>
      </c>
      <c r="Z241" s="151">
        <v>0.87794000000000005</v>
      </c>
      <c r="AA241" s="151">
        <v>143.91</v>
      </c>
      <c r="AB241" s="151">
        <v>7.5106000000000002</v>
      </c>
      <c r="AC241" s="151">
        <v>11.391</v>
      </c>
      <c r="AD241" s="151">
        <v>1436.94</v>
      </c>
      <c r="AE241" s="151">
        <v>1.7494000000000001</v>
      </c>
      <c r="AF241" s="151">
        <v>89.337999999999994</v>
      </c>
      <c r="AG241" s="151">
        <v>16270.26</v>
      </c>
    </row>
    <row r="242" spans="1:33">
      <c r="A242" s="160">
        <v>45023</v>
      </c>
      <c r="B242" s="151">
        <v>33.706000000000003</v>
      </c>
      <c r="C242" s="151">
        <v>19.872399999999999</v>
      </c>
      <c r="D242" s="151">
        <v>4.6768000000000001</v>
      </c>
      <c r="E242" s="151">
        <v>88.827299999999994</v>
      </c>
      <c r="F242" s="151">
        <v>21.044599999999999</v>
      </c>
      <c r="G242" s="151">
        <v>231.227</v>
      </c>
      <c r="H242" s="151">
        <v>5.5232999999999999</v>
      </c>
      <c r="I242" s="151">
        <v>19.792200000000001</v>
      </c>
      <c r="J242" s="151">
        <v>486.49</v>
      </c>
      <c r="K242" s="151">
        <v>503.56189999999998</v>
      </c>
      <c r="L242" s="151">
        <v>16298.29</v>
      </c>
      <c r="M242" s="151">
        <v>40.186300000000003</v>
      </c>
      <c r="N242" s="151">
        <v>21.458500000000001</v>
      </c>
      <c r="O242" s="151">
        <v>4987.09</v>
      </c>
      <c r="P242" s="151">
        <v>893.26</v>
      </c>
      <c r="Q242" s="151">
        <v>1.4735499999999999</v>
      </c>
      <c r="R242" s="151">
        <v>4.1120000000000001</v>
      </c>
      <c r="S242" s="151">
        <v>1.63541</v>
      </c>
      <c r="T242" s="151">
        <v>11.4552</v>
      </c>
      <c r="U242" s="151">
        <v>7.4509999999999996</v>
      </c>
      <c r="V242" s="151">
        <v>23.341999999999999</v>
      </c>
      <c r="W242" s="151">
        <v>374.75</v>
      </c>
      <c r="X242" s="151">
        <v>1.0905</v>
      </c>
      <c r="Y242" s="151">
        <v>0.98731999999999998</v>
      </c>
      <c r="Z242" s="151">
        <v>0.87819000000000003</v>
      </c>
      <c r="AA242" s="151">
        <v>144.09</v>
      </c>
      <c r="AB242" s="151">
        <v>7.4905999999999997</v>
      </c>
      <c r="AC242" s="151">
        <v>11.409700000000001</v>
      </c>
      <c r="AD242" s="151">
        <v>1439.82</v>
      </c>
      <c r="AE242" s="151">
        <v>1.7453000000000001</v>
      </c>
      <c r="AF242" s="151">
        <v>89.337999999999994</v>
      </c>
      <c r="AG242" s="151">
        <v>16298.29</v>
      </c>
    </row>
    <row r="243" spans="1:33">
      <c r="A243" s="160">
        <v>45026</v>
      </c>
      <c r="B243" s="151">
        <v>33.592799999999997</v>
      </c>
      <c r="C243" s="151">
        <v>20.111699999999999</v>
      </c>
      <c r="D243" s="151">
        <v>4.6881000000000004</v>
      </c>
      <c r="E243" s="151">
        <v>88.821299999999994</v>
      </c>
      <c r="F243" s="151">
        <v>20.9313</v>
      </c>
      <c r="G243" s="151">
        <v>231.16589999999999</v>
      </c>
      <c r="H243" s="151">
        <v>5.5034999999999998</v>
      </c>
      <c r="I243" s="151">
        <v>19.727799999999998</v>
      </c>
      <c r="J243" s="151">
        <v>483.08</v>
      </c>
      <c r="K243" s="151">
        <v>500.64179999999999</v>
      </c>
      <c r="L243" s="151">
        <v>16268.21</v>
      </c>
      <c r="M243" s="151">
        <v>40.110300000000002</v>
      </c>
      <c r="N243" s="151">
        <v>21.496600000000001</v>
      </c>
      <c r="O243" s="151">
        <v>4947.9399999999996</v>
      </c>
      <c r="P243" s="151">
        <v>889.33</v>
      </c>
      <c r="Q243" s="151">
        <v>1.46705</v>
      </c>
      <c r="R243" s="151">
        <v>4.1048</v>
      </c>
      <c r="S243" s="151">
        <v>1.6351199999999999</v>
      </c>
      <c r="T243" s="151">
        <v>11.430400000000001</v>
      </c>
      <c r="U243" s="151">
        <v>7.4512</v>
      </c>
      <c r="V243" s="151">
        <v>23.364999999999998</v>
      </c>
      <c r="W243" s="151">
        <v>375.43</v>
      </c>
      <c r="X243" s="151">
        <v>1.0859000000000001</v>
      </c>
      <c r="Y243" s="151">
        <v>0.98784000000000005</v>
      </c>
      <c r="Z243" s="151">
        <v>0.87707999999999997</v>
      </c>
      <c r="AA243" s="151">
        <v>145.11000000000001</v>
      </c>
      <c r="AB243" s="151">
        <v>7.4763000000000002</v>
      </c>
      <c r="AC243" s="151">
        <v>11.4282</v>
      </c>
      <c r="AD243" s="151">
        <v>1438.43</v>
      </c>
      <c r="AE243" s="151">
        <v>1.7466999999999999</v>
      </c>
      <c r="AF243" s="151">
        <v>89.411100000000005</v>
      </c>
      <c r="AG243" s="151">
        <v>16268.21</v>
      </c>
    </row>
    <row r="244" spans="1:33">
      <c r="A244" s="160">
        <v>45027</v>
      </c>
      <c r="B244" s="151">
        <v>33.715200000000003</v>
      </c>
      <c r="C244" s="151">
        <v>20.078399999999998</v>
      </c>
      <c r="D244" s="151">
        <v>4.6679000000000004</v>
      </c>
      <c r="E244" s="151">
        <v>88.976500000000001</v>
      </c>
      <c r="F244" s="151">
        <v>21.0703</v>
      </c>
      <c r="G244" s="151">
        <v>233.2278</v>
      </c>
      <c r="H244" s="151">
        <v>5.4634</v>
      </c>
      <c r="I244" s="151">
        <v>19.840599999999998</v>
      </c>
      <c r="J244" s="151">
        <v>492.76</v>
      </c>
      <c r="K244" s="151">
        <v>503.19850000000002</v>
      </c>
      <c r="L244" s="151">
        <v>16238.69</v>
      </c>
      <c r="M244" s="151">
        <v>40.296799999999998</v>
      </c>
      <c r="N244" s="151">
        <v>21.122499999999999</v>
      </c>
      <c r="O244" s="151">
        <v>4919.71</v>
      </c>
      <c r="P244" s="151">
        <v>881.61</v>
      </c>
      <c r="Q244" s="151">
        <v>1.4694799999999999</v>
      </c>
      <c r="R244" s="151">
        <v>4.1231999999999998</v>
      </c>
      <c r="S244" s="151">
        <v>1.6401699999999999</v>
      </c>
      <c r="T244" s="151">
        <v>11.5199</v>
      </c>
      <c r="U244" s="151">
        <v>7.4508999999999999</v>
      </c>
      <c r="V244" s="151">
        <v>23.457999999999998</v>
      </c>
      <c r="W244" s="151">
        <v>376.09</v>
      </c>
      <c r="X244" s="151">
        <v>1.0911999999999999</v>
      </c>
      <c r="Y244" s="151">
        <v>0.98573999999999995</v>
      </c>
      <c r="Z244" s="151">
        <v>0.87831000000000004</v>
      </c>
      <c r="AA244" s="151">
        <v>145.88999999999999</v>
      </c>
      <c r="AB244" s="151">
        <v>7.5155000000000003</v>
      </c>
      <c r="AC244" s="151">
        <v>11.408899999999999</v>
      </c>
      <c r="AD244" s="151">
        <v>1438.92</v>
      </c>
      <c r="AE244" s="151">
        <v>1.7629999999999999</v>
      </c>
      <c r="AF244" s="151">
        <v>89.617699999999999</v>
      </c>
      <c r="AG244" s="151">
        <v>16238.69</v>
      </c>
    </row>
    <row r="245" spans="1:33">
      <c r="A245" s="160">
        <v>45028</v>
      </c>
      <c r="B245" s="151">
        <v>33.964500000000001</v>
      </c>
      <c r="C245" s="151">
        <v>20.244800000000001</v>
      </c>
      <c r="D245" s="151">
        <v>4.6517999999999997</v>
      </c>
      <c r="E245" s="151">
        <v>90.429699999999997</v>
      </c>
      <c r="F245" s="151">
        <v>21.241800000000001</v>
      </c>
      <c r="G245" s="151">
        <v>235.54349999999999</v>
      </c>
      <c r="H245" s="151">
        <v>5.4062000000000001</v>
      </c>
      <c r="I245" s="151">
        <v>19.8687</v>
      </c>
      <c r="J245" s="151">
        <v>497.01</v>
      </c>
      <c r="K245" s="151">
        <v>507.62049999999999</v>
      </c>
      <c r="L245" s="151">
        <v>16254.96</v>
      </c>
      <c r="M245" s="151">
        <v>40.542499999999997</v>
      </c>
      <c r="N245" s="151">
        <v>20.7456</v>
      </c>
      <c r="O245" s="151">
        <v>4894.97</v>
      </c>
      <c r="P245" s="151">
        <v>884.33</v>
      </c>
      <c r="Q245" s="151">
        <v>1.4774499999999999</v>
      </c>
      <c r="R245" s="151">
        <v>4.1493000000000002</v>
      </c>
      <c r="S245" s="151">
        <v>1.64289</v>
      </c>
      <c r="T245" s="151">
        <v>11.478999999999999</v>
      </c>
      <c r="U245" s="151">
        <v>7.4512</v>
      </c>
      <c r="V245" s="151">
        <v>23.349</v>
      </c>
      <c r="W245" s="151">
        <v>374.53</v>
      </c>
      <c r="X245" s="151">
        <v>1.0992</v>
      </c>
      <c r="Y245" s="151">
        <v>0.98514999999999997</v>
      </c>
      <c r="Z245" s="151">
        <v>0.88041000000000003</v>
      </c>
      <c r="AA245" s="151">
        <v>146.34</v>
      </c>
      <c r="AB245" s="151">
        <v>7.5553999999999997</v>
      </c>
      <c r="AC245" s="151">
        <v>11.370799999999999</v>
      </c>
      <c r="AD245" s="151">
        <v>1449.41</v>
      </c>
      <c r="AE245" s="151">
        <v>1.7701</v>
      </c>
      <c r="AF245" s="151">
        <v>89.700999999999993</v>
      </c>
      <c r="AG245" s="151">
        <v>16254.96</v>
      </c>
    </row>
    <row r="246" spans="1:33">
      <c r="A246" s="160">
        <v>45029</v>
      </c>
      <c r="B246" s="151">
        <v>34.1372</v>
      </c>
      <c r="C246" s="151">
        <v>19.939499999999999</v>
      </c>
      <c r="D246" s="151">
        <v>4.6341000000000001</v>
      </c>
      <c r="E246" s="151">
        <v>90.290499999999994</v>
      </c>
      <c r="F246" s="151">
        <v>21.372900000000001</v>
      </c>
      <c r="G246" s="151">
        <v>237.2569</v>
      </c>
      <c r="H246" s="151">
        <v>5.4428000000000001</v>
      </c>
      <c r="I246" s="151">
        <v>19.898299999999999</v>
      </c>
      <c r="J246" s="151">
        <v>497.97</v>
      </c>
      <c r="K246" s="151">
        <v>509.49880000000002</v>
      </c>
      <c r="L246" s="151">
        <v>16243.64</v>
      </c>
      <c r="M246" s="151">
        <v>40.790799999999997</v>
      </c>
      <c r="N246" s="151">
        <v>20.354099999999999</v>
      </c>
      <c r="O246" s="151">
        <v>4874.21</v>
      </c>
      <c r="P246" s="151">
        <v>879.63</v>
      </c>
      <c r="Q246" s="151">
        <v>1.4733000000000001</v>
      </c>
      <c r="R246" s="151">
        <v>4.1717000000000004</v>
      </c>
      <c r="S246" s="151">
        <v>1.6289</v>
      </c>
      <c r="T246" s="151">
        <v>11.385999999999999</v>
      </c>
      <c r="U246" s="151">
        <v>7.4508000000000001</v>
      </c>
      <c r="V246" s="151">
        <v>23.268999999999998</v>
      </c>
      <c r="W246" s="151">
        <v>373.62</v>
      </c>
      <c r="X246" s="151">
        <v>1.1046</v>
      </c>
      <c r="Y246" s="151">
        <v>0.98268999999999995</v>
      </c>
      <c r="Z246" s="151">
        <v>0.88212999999999997</v>
      </c>
      <c r="AA246" s="151">
        <v>146.46</v>
      </c>
      <c r="AB246" s="151">
        <v>7.5869999999999997</v>
      </c>
      <c r="AC246" s="151">
        <v>11.3506</v>
      </c>
      <c r="AD246" s="151">
        <v>1443.22</v>
      </c>
      <c r="AE246" s="151">
        <v>1.7548999999999999</v>
      </c>
      <c r="AF246" s="151">
        <v>90.234399999999994</v>
      </c>
      <c r="AG246" s="151">
        <v>16243.64</v>
      </c>
    </row>
    <row r="247" spans="1:33">
      <c r="A247" s="160">
        <v>45030</v>
      </c>
      <c r="B247" s="151">
        <v>33.972700000000003</v>
      </c>
      <c r="C247" s="151">
        <v>19.882000000000001</v>
      </c>
      <c r="D247" s="151">
        <v>4.6410999999999998</v>
      </c>
      <c r="E247" s="151">
        <v>90.241500000000002</v>
      </c>
      <c r="F247" s="151">
        <v>21.300799999999999</v>
      </c>
      <c r="G247" s="151">
        <v>236.33840000000001</v>
      </c>
      <c r="H247" s="151">
        <v>5.3955000000000002</v>
      </c>
      <c r="I247" s="151">
        <v>19.791399999999999</v>
      </c>
      <c r="J247" s="151">
        <v>496.37</v>
      </c>
      <c r="K247" s="151">
        <v>507.46109999999999</v>
      </c>
      <c r="L247" s="151">
        <v>16288.01</v>
      </c>
      <c r="M247" s="151">
        <v>40.613300000000002</v>
      </c>
      <c r="N247" s="151">
        <v>19.980699999999999</v>
      </c>
      <c r="O247" s="151">
        <v>4849.67</v>
      </c>
      <c r="P247" s="151">
        <v>874.46</v>
      </c>
      <c r="Q247" s="151">
        <v>1.4698800000000001</v>
      </c>
      <c r="R247" s="151">
        <v>4.1493000000000002</v>
      </c>
      <c r="S247" s="151">
        <v>1.63974</v>
      </c>
      <c r="T247" s="151">
        <v>11.4224</v>
      </c>
      <c r="U247" s="151">
        <v>7.4497</v>
      </c>
      <c r="V247" s="151">
        <v>23.321999999999999</v>
      </c>
      <c r="W247" s="151">
        <v>373.52</v>
      </c>
      <c r="X247" s="151">
        <v>1.0992</v>
      </c>
      <c r="Y247" s="151">
        <v>0.98273999999999995</v>
      </c>
      <c r="Z247" s="151">
        <v>0.88551000000000002</v>
      </c>
      <c r="AA247" s="151">
        <v>147.04</v>
      </c>
      <c r="AB247" s="151">
        <v>7.5552000000000001</v>
      </c>
      <c r="AC247" s="151">
        <v>11.356199999999999</v>
      </c>
      <c r="AD247" s="151">
        <v>1437.99</v>
      </c>
      <c r="AE247" s="151">
        <v>1.7709999999999999</v>
      </c>
      <c r="AF247" s="151">
        <v>90.234399999999994</v>
      </c>
      <c r="AG247" s="151">
        <v>16288.01</v>
      </c>
    </row>
    <row r="248" spans="1:33">
      <c r="A248" s="160">
        <v>45033</v>
      </c>
      <c r="B248" s="151">
        <v>33.7684</v>
      </c>
      <c r="C248" s="151">
        <v>20.013000000000002</v>
      </c>
      <c r="D248" s="151">
        <v>4.6329000000000002</v>
      </c>
      <c r="E248" s="151">
        <v>89.598500000000001</v>
      </c>
      <c r="F248" s="151">
        <v>21.263400000000001</v>
      </c>
      <c r="G248" s="151">
        <v>236.3741</v>
      </c>
      <c r="H248" s="151">
        <v>5.4004000000000003</v>
      </c>
      <c r="I248" s="151">
        <v>19.6861</v>
      </c>
      <c r="J248" s="151">
        <v>492.28</v>
      </c>
      <c r="K248" s="151">
        <v>503.91079999999999</v>
      </c>
      <c r="L248" s="151">
        <v>16214.07</v>
      </c>
      <c r="M248" s="151">
        <v>40.370399999999997</v>
      </c>
      <c r="N248" s="151">
        <v>19.123999999999999</v>
      </c>
      <c r="O248" s="151">
        <v>4842.3100000000004</v>
      </c>
      <c r="P248" s="151">
        <v>872.67</v>
      </c>
      <c r="Q248" s="151">
        <v>1.46336</v>
      </c>
      <c r="R248" s="151">
        <v>4.1313000000000004</v>
      </c>
      <c r="S248" s="151">
        <v>1.6304799999999999</v>
      </c>
      <c r="T248" s="151">
        <v>11.450900000000001</v>
      </c>
      <c r="U248" s="151">
        <v>7.4519000000000002</v>
      </c>
      <c r="V248" s="151">
        <v>23.402000000000001</v>
      </c>
      <c r="W248" s="151">
        <v>372.05</v>
      </c>
      <c r="X248" s="151">
        <v>1.0926</v>
      </c>
      <c r="Y248" s="151">
        <v>0.98199999999999998</v>
      </c>
      <c r="Z248" s="151">
        <v>0.88290000000000002</v>
      </c>
      <c r="AA248" s="151">
        <v>146.91999999999999</v>
      </c>
      <c r="AB248" s="151">
        <v>7.5178000000000003</v>
      </c>
      <c r="AC248" s="151">
        <v>11.3123</v>
      </c>
      <c r="AD248" s="151">
        <v>1441.56</v>
      </c>
      <c r="AE248" s="151">
        <v>1.7676000000000001</v>
      </c>
      <c r="AF248" s="151">
        <v>90.003699999999995</v>
      </c>
      <c r="AG248" s="151">
        <v>16214.07</v>
      </c>
    </row>
    <row r="249" spans="1:33">
      <c r="A249" s="160">
        <v>45034</v>
      </c>
      <c r="B249" s="151">
        <v>33.913200000000003</v>
      </c>
      <c r="C249" s="151">
        <v>19.930099999999999</v>
      </c>
      <c r="D249" s="151">
        <v>4.6205999999999996</v>
      </c>
      <c r="E249" s="151">
        <v>89.768199999999993</v>
      </c>
      <c r="F249" s="151">
        <v>21.2606</v>
      </c>
      <c r="G249" s="151">
        <v>237.9307</v>
      </c>
      <c r="H249" s="151">
        <v>5.4715999999999996</v>
      </c>
      <c r="I249" s="151">
        <v>19.809899999999999</v>
      </c>
      <c r="J249" s="151">
        <v>496.26</v>
      </c>
      <c r="K249" s="151">
        <v>506.56970000000001</v>
      </c>
      <c r="L249" s="151">
        <v>16304.36</v>
      </c>
      <c r="M249" s="151">
        <v>40.4983</v>
      </c>
      <c r="N249" s="151">
        <v>18.901900000000001</v>
      </c>
      <c r="O249" s="151">
        <v>4925.22</v>
      </c>
      <c r="P249" s="151">
        <v>871.11</v>
      </c>
      <c r="Q249" s="151">
        <v>1.46916</v>
      </c>
      <c r="R249" s="151">
        <v>4.1448999999999998</v>
      </c>
      <c r="S249" s="151">
        <v>1.63137</v>
      </c>
      <c r="T249" s="151">
        <v>11.476699999999999</v>
      </c>
      <c r="U249" s="151">
        <v>7.4509999999999996</v>
      </c>
      <c r="V249" s="151">
        <v>23.437999999999999</v>
      </c>
      <c r="W249" s="151">
        <v>371.09</v>
      </c>
      <c r="X249" s="151">
        <v>1.0972</v>
      </c>
      <c r="Y249" s="151">
        <v>0.98338000000000003</v>
      </c>
      <c r="Z249" s="151">
        <v>0.88310999999999995</v>
      </c>
      <c r="AA249" s="151">
        <v>147.16</v>
      </c>
      <c r="AB249" s="151">
        <v>7.5442999999999998</v>
      </c>
      <c r="AC249" s="151">
        <v>11.3155</v>
      </c>
      <c r="AD249" s="151">
        <v>1441.79</v>
      </c>
      <c r="AE249" s="151">
        <v>1.7677</v>
      </c>
      <c r="AF249" s="151">
        <v>90.028700000000001</v>
      </c>
      <c r="AG249" s="151">
        <v>16304.36</v>
      </c>
    </row>
    <row r="250" spans="1:33">
      <c r="A250" s="160">
        <v>45035</v>
      </c>
      <c r="B250" s="151">
        <v>33.8611</v>
      </c>
      <c r="C250" s="151">
        <v>19.935400000000001</v>
      </c>
      <c r="D250" s="151">
        <v>4.6205999999999996</v>
      </c>
      <c r="E250" s="151">
        <v>89.542900000000003</v>
      </c>
      <c r="F250" s="151">
        <v>21.3124</v>
      </c>
      <c r="G250" s="151">
        <v>238.2774</v>
      </c>
      <c r="H250" s="151">
        <v>5.56</v>
      </c>
      <c r="I250" s="151">
        <v>19.7697</v>
      </c>
      <c r="J250" s="151">
        <v>501.22</v>
      </c>
      <c r="K250" s="151">
        <v>505.25779999999997</v>
      </c>
      <c r="L250" s="151">
        <v>16403.38</v>
      </c>
      <c r="M250" s="151">
        <v>40.458500000000001</v>
      </c>
      <c r="N250" s="151">
        <v>19.0108</v>
      </c>
      <c r="O250" s="151">
        <v>4960.63</v>
      </c>
      <c r="P250" s="151">
        <v>870.21</v>
      </c>
      <c r="Q250" s="151">
        <v>1.4744200000000001</v>
      </c>
      <c r="R250" s="151">
        <v>4.1369999999999996</v>
      </c>
      <c r="S250" s="151">
        <v>1.63184</v>
      </c>
      <c r="T250" s="151">
        <v>11.5907</v>
      </c>
      <c r="U250" s="151">
        <v>7.4524999999999997</v>
      </c>
      <c r="V250" s="151">
        <v>23.431999999999999</v>
      </c>
      <c r="W250" s="151">
        <v>378.82</v>
      </c>
      <c r="X250" s="151">
        <v>1.0954999999999999</v>
      </c>
      <c r="Y250" s="151">
        <v>0.98324</v>
      </c>
      <c r="Z250" s="151">
        <v>0.88068999999999997</v>
      </c>
      <c r="AA250" s="151">
        <v>147.59</v>
      </c>
      <c r="AB250" s="151">
        <v>7.5426000000000002</v>
      </c>
      <c r="AC250" s="151">
        <v>11.341200000000001</v>
      </c>
      <c r="AD250" s="151">
        <v>1447.39</v>
      </c>
      <c r="AE250" s="151">
        <v>1.7669999999999999</v>
      </c>
      <c r="AF250" s="151">
        <v>89.883600000000001</v>
      </c>
      <c r="AG250" s="151">
        <v>16403.38</v>
      </c>
    </row>
    <row r="251" spans="1:33">
      <c r="A251" s="160">
        <v>45036</v>
      </c>
      <c r="B251" s="151">
        <v>33.903199999999998</v>
      </c>
      <c r="C251" s="151">
        <v>19.788399999999999</v>
      </c>
      <c r="D251" s="151">
        <v>4.5976999999999997</v>
      </c>
      <c r="E251" s="151">
        <v>89.444400000000002</v>
      </c>
      <c r="F251" s="151">
        <v>21.261900000000001</v>
      </c>
      <c r="G251" s="151">
        <v>239.1525</v>
      </c>
      <c r="H251" s="151">
        <v>5.5416999999999996</v>
      </c>
      <c r="I251" s="151">
        <v>19.744499999999999</v>
      </c>
      <c r="J251" s="151">
        <v>501.19</v>
      </c>
      <c r="K251" s="151">
        <v>506.26729999999998</v>
      </c>
      <c r="L251" s="151">
        <v>16410.97</v>
      </c>
      <c r="M251" s="151">
        <v>40.5184</v>
      </c>
      <c r="N251" s="151">
        <v>19.093699999999998</v>
      </c>
      <c r="O251" s="151">
        <v>4966.1899999999996</v>
      </c>
      <c r="P251" s="151">
        <v>868.49</v>
      </c>
      <c r="Q251" s="151">
        <v>1.4784200000000001</v>
      </c>
      <c r="R251" s="151">
        <v>4.1246999999999998</v>
      </c>
      <c r="S251" s="151">
        <v>1.6268</v>
      </c>
      <c r="T251" s="151">
        <v>11.616199999999999</v>
      </c>
      <c r="U251" s="151">
        <v>7.4522000000000004</v>
      </c>
      <c r="V251" s="151">
        <v>23.494</v>
      </c>
      <c r="W251" s="151">
        <v>376.18</v>
      </c>
      <c r="X251" s="151">
        <v>1.097</v>
      </c>
      <c r="Y251" s="151">
        <v>0.97894999999999999</v>
      </c>
      <c r="Z251" s="151">
        <v>0.88163999999999998</v>
      </c>
      <c r="AA251" s="151">
        <v>147.27000000000001</v>
      </c>
      <c r="AB251" s="151">
        <v>7.5369000000000002</v>
      </c>
      <c r="AC251" s="151">
        <v>11.3178</v>
      </c>
      <c r="AD251" s="151">
        <v>1453.14</v>
      </c>
      <c r="AE251" s="151">
        <v>1.7765</v>
      </c>
      <c r="AF251" s="151">
        <v>90.070800000000006</v>
      </c>
      <c r="AG251" s="151">
        <v>16410.97</v>
      </c>
    </row>
    <row r="252" spans="1:33">
      <c r="A252" s="160">
        <v>45037</v>
      </c>
      <c r="B252" s="151">
        <v>33.958500000000001</v>
      </c>
      <c r="C252" s="151">
        <v>19.876200000000001</v>
      </c>
      <c r="D252" s="151">
        <v>4.6131000000000002</v>
      </c>
      <c r="E252" s="151">
        <v>89.717299999999994</v>
      </c>
      <c r="F252" s="151">
        <v>21.345400000000001</v>
      </c>
      <c r="G252" s="151">
        <v>239.93270000000001</v>
      </c>
      <c r="H252" s="151">
        <v>5.5416999999999996</v>
      </c>
      <c r="I252" s="151">
        <v>19.754999999999999</v>
      </c>
      <c r="J252" s="151">
        <v>500.16</v>
      </c>
      <c r="K252" s="151">
        <v>507.33589999999998</v>
      </c>
      <c r="L252" s="151">
        <v>16408.27</v>
      </c>
      <c r="M252" s="151">
        <v>40.577500000000001</v>
      </c>
      <c r="N252" s="151">
        <v>19.205100000000002</v>
      </c>
      <c r="O252" s="151">
        <v>4958.72</v>
      </c>
      <c r="P252" s="151">
        <v>874.68</v>
      </c>
      <c r="Q252" s="151">
        <v>1.48715</v>
      </c>
      <c r="R252" s="151">
        <v>4.1296999999999997</v>
      </c>
      <c r="S252" s="151">
        <v>1.6415500000000001</v>
      </c>
      <c r="T252" s="151">
        <v>11.6317</v>
      </c>
      <c r="U252" s="151">
        <v>7.4515000000000002</v>
      </c>
      <c r="V252" s="151">
        <v>23.507000000000001</v>
      </c>
      <c r="W252" s="151">
        <v>376.2</v>
      </c>
      <c r="X252" s="151">
        <v>1.0986</v>
      </c>
      <c r="Y252" s="151">
        <v>0.98062000000000005</v>
      </c>
      <c r="Z252" s="151">
        <v>0.88363000000000003</v>
      </c>
      <c r="AA252" s="151">
        <v>147.4</v>
      </c>
      <c r="AB252" s="151">
        <v>7.5655999999999999</v>
      </c>
      <c r="AC252" s="151">
        <v>11.315300000000001</v>
      </c>
      <c r="AD252" s="151">
        <v>1455.32</v>
      </c>
      <c r="AE252" s="151">
        <v>1.7898000000000001</v>
      </c>
      <c r="AF252" s="151">
        <v>89.9435</v>
      </c>
      <c r="AG252" s="151">
        <v>16408.27</v>
      </c>
    </row>
    <row r="253" spans="1:33">
      <c r="A253" s="160">
        <v>45040</v>
      </c>
      <c r="B253" s="151">
        <v>34.129300000000001</v>
      </c>
      <c r="C253" s="151">
        <v>20.0351</v>
      </c>
      <c r="D253" s="151">
        <v>4.5987999999999998</v>
      </c>
      <c r="E253" s="151">
        <v>89.969499999999996</v>
      </c>
      <c r="F253" s="151">
        <v>21.425599999999999</v>
      </c>
      <c r="G253" s="151">
        <v>243.22810000000001</v>
      </c>
      <c r="H253" s="151">
        <v>5.5637999999999996</v>
      </c>
      <c r="I253" s="151">
        <v>19.865200000000002</v>
      </c>
      <c r="J253" s="151">
        <v>504.79</v>
      </c>
      <c r="K253" s="151">
        <v>509.71859999999998</v>
      </c>
      <c r="L253" s="151">
        <v>16439.79</v>
      </c>
      <c r="M253" s="151">
        <v>40.792200000000001</v>
      </c>
      <c r="N253" s="151">
        <v>19.317599999999999</v>
      </c>
      <c r="O253" s="151">
        <v>4933.7299999999996</v>
      </c>
      <c r="P253" s="151">
        <v>901.32</v>
      </c>
      <c r="Q253" s="151">
        <v>1.4957400000000001</v>
      </c>
      <c r="R253" s="151">
        <v>4.1445999999999996</v>
      </c>
      <c r="S253" s="151">
        <v>1.6497200000000001</v>
      </c>
      <c r="T253" s="151">
        <v>11.604200000000001</v>
      </c>
      <c r="U253" s="151">
        <v>7.4534000000000002</v>
      </c>
      <c r="V253" s="151">
        <v>23.475000000000001</v>
      </c>
      <c r="W253" s="151">
        <v>375.99</v>
      </c>
      <c r="X253" s="151">
        <v>1.1046</v>
      </c>
      <c r="Y253" s="151">
        <v>0.98055000000000003</v>
      </c>
      <c r="Z253" s="151">
        <v>0.88468999999999998</v>
      </c>
      <c r="AA253" s="151">
        <v>148.28</v>
      </c>
      <c r="AB253" s="151">
        <v>7.6172000000000004</v>
      </c>
      <c r="AC253" s="151">
        <v>11.317399999999999</v>
      </c>
      <c r="AD253" s="151">
        <v>1465.29</v>
      </c>
      <c r="AE253" s="151">
        <v>1.7910999999999999</v>
      </c>
      <c r="AF253" s="151">
        <v>90.122799999999998</v>
      </c>
      <c r="AG253" s="151">
        <v>16439.79</v>
      </c>
    </row>
    <row r="254" spans="1:33">
      <c r="A254" s="160">
        <v>45041</v>
      </c>
      <c r="B254" s="151">
        <v>33.913400000000003</v>
      </c>
      <c r="C254" s="151">
        <v>20.102799999999998</v>
      </c>
      <c r="D254" s="151">
        <v>4.5965999999999996</v>
      </c>
      <c r="E254" s="151">
        <v>88.741200000000006</v>
      </c>
      <c r="F254" s="151">
        <v>21.387</v>
      </c>
      <c r="G254" s="151">
        <v>242.28659999999999</v>
      </c>
      <c r="H254" s="151">
        <v>5.5454999999999997</v>
      </c>
      <c r="I254" s="151">
        <v>19.832899999999999</v>
      </c>
      <c r="J254" s="151">
        <v>498.54</v>
      </c>
      <c r="K254" s="151">
        <v>505.79169999999999</v>
      </c>
      <c r="L254" s="151">
        <v>16482.75</v>
      </c>
      <c r="M254" s="151">
        <v>40.519100000000002</v>
      </c>
      <c r="N254" s="151">
        <v>19.352900000000002</v>
      </c>
      <c r="O254" s="151">
        <v>4948.5200000000004</v>
      </c>
      <c r="P254" s="151">
        <v>891.43</v>
      </c>
      <c r="Q254" s="151">
        <v>1.4953799999999999</v>
      </c>
      <c r="R254" s="151">
        <v>4.1203000000000003</v>
      </c>
      <c r="S254" s="151">
        <v>1.65604</v>
      </c>
      <c r="T254" s="151">
        <v>11.714700000000001</v>
      </c>
      <c r="U254" s="151">
        <v>7.4531000000000001</v>
      </c>
      <c r="V254" s="151">
        <v>23.513000000000002</v>
      </c>
      <c r="W254" s="151">
        <v>377.77</v>
      </c>
      <c r="X254" s="151">
        <v>1.0972999999999999</v>
      </c>
      <c r="Y254" s="151">
        <v>0.97879000000000005</v>
      </c>
      <c r="Z254" s="151">
        <v>0.88424000000000003</v>
      </c>
      <c r="AA254" s="151">
        <v>146.78</v>
      </c>
      <c r="AB254" s="151">
        <v>7.6066000000000003</v>
      </c>
      <c r="AC254" s="151">
        <v>11.313499999999999</v>
      </c>
      <c r="AD254" s="151">
        <v>1472.69</v>
      </c>
      <c r="AE254" s="151">
        <v>1.788</v>
      </c>
      <c r="AF254" s="151">
        <v>90.374200000000002</v>
      </c>
      <c r="AG254" s="151">
        <v>16482.75</v>
      </c>
    </row>
    <row r="255" spans="1:33">
      <c r="A255" s="160">
        <v>45042</v>
      </c>
      <c r="B255" s="151">
        <v>34.146000000000001</v>
      </c>
      <c r="C255" s="151">
        <v>20.322099999999999</v>
      </c>
      <c r="D255" s="151">
        <v>4.5838000000000001</v>
      </c>
      <c r="E255" s="151">
        <v>90.593699999999998</v>
      </c>
      <c r="F255" s="151">
        <v>21.434999999999999</v>
      </c>
      <c r="G255" s="151">
        <v>244.5428</v>
      </c>
      <c r="H255" s="151">
        <v>5.5705</v>
      </c>
      <c r="I255" s="151">
        <v>20.039000000000001</v>
      </c>
      <c r="J255" s="151">
        <v>502.18</v>
      </c>
      <c r="K255" s="151">
        <v>508.88330000000002</v>
      </c>
      <c r="L255" s="151">
        <v>16382.65</v>
      </c>
      <c r="M255" s="151">
        <v>40.768700000000003</v>
      </c>
      <c r="N255" s="151">
        <v>19.4954</v>
      </c>
      <c r="O255" s="151">
        <v>4996.68</v>
      </c>
      <c r="P255" s="151">
        <v>887.9</v>
      </c>
      <c r="Q255" s="151">
        <v>1.50559</v>
      </c>
      <c r="R255" s="151">
        <v>4.1298000000000004</v>
      </c>
      <c r="S255" s="151">
        <v>1.6724300000000001</v>
      </c>
      <c r="T255" s="151">
        <v>11.751799999999999</v>
      </c>
      <c r="U255" s="151">
        <v>7.4539</v>
      </c>
      <c r="V255" s="151">
        <v>23.515999999999998</v>
      </c>
      <c r="W255" s="151">
        <v>373.84</v>
      </c>
      <c r="X255" s="151">
        <v>1.1041000000000001</v>
      </c>
      <c r="Y255" s="151">
        <v>0.98392999999999997</v>
      </c>
      <c r="Z255" s="151">
        <v>0.88544</v>
      </c>
      <c r="AA255" s="151">
        <v>147.6</v>
      </c>
      <c r="AB255" s="151">
        <v>7.6474000000000002</v>
      </c>
      <c r="AC255" s="151">
        <v>11.401899999999999</v>
      </c>
      <c r="AD255" s="151">
        <v>1468.6</v>
      </c>
      <c r="AE255" s="151">
        <v>1.8057000000000001</v>
      </c>
      <c r="AF255" s="151">
        <v>90.284000000000006</v>
      </c>
      <c r="AG255" s="151">
        <v>16382.65</v>
      </c>
    </row>
    <row r="256" spans="1:33">
      <c r="A256" s="160">
        <v>45043</v>
      </c>
      <c r="B256" s="151">
        <v>34.0822</v>
      </c>
      <c r="C256" s="151">
        <v>20.1874</v>
      </c>
      <c r="D256" s="151">
        <v>4.5758999999999999</v>
      </c>
      <c r="E256" s="151">
        <v>89.981399999999994</v>
      </c>
      <c r="F256" s="151">
        <v>21.459499999999998</v>
      </c>
      <c r="G256" s="151">
        <v>244.70830000000001</v>
      </c>
      <c r="H256" s="151">
        <v>5.4893999999999998</v>
      </c>
      <c r="I256" s="151">
        <v>19.891400000000001</v>
      </c>
      <c r="J256" s="151">
        <v>503.21</v>
      </c>
      <c r="K256" s="151">
        <v>509.48329999999999</v>
      </c>
      <c r="L256" s="151">
        <v>16256.57</v>
      </c>
      <c r="M256" s="151">
        <v>40.720999999999997</v>
      </c>
      <c r="N256" s="151">
        <v>19.578700000000001</v>
      </c>
      <c r="O256" s="151">
        <v>5127.63</v>
      </c>
      <c r="P256" s="151">
        <v>882.4</v>
      </c>
      <c r="Q256" s="151">
        <v>1.49895</v>
      </c>
      <c r="R256" s="151">
        <v>4.1024000000000003</v>
      </c>
      <c r="S256" s="151">
        <v>1.6630799999999999</v>
      </c>
      <c r="T256" s="151">
        <v>11.7079</v>
      </c>
      <c r="U256" s="151">
        <v>7.4535999999999998</v>
      </c>
      <c r="V256" s="151">
        <v>23.483000000000001</v>
      </c>
      <c r="W256" s="151">
        <v>373.07</v>
      </c>
      <c r="X256" s="151">
        <v>1.1028</v>
      </c>
      <c r="Y256" s="151">
        <v>0.98638999999999999</v>
      </c>
      <c r="Z256" s="151">
        <v>0.88244999999999996</v>
      </c>
      <c r="AA256" s="151">
        <v>147.71</v>
      </c>
      <c r="AB256" s="151">
        <v>7.6342999999999996</v>
      </c>
      <c r="AC256" s="151">
        <v>11.351699999999999</v>
      </c>
      <c r="AD256" s="151">
        <v>1481.2</v>
      </c>
      <c r="AE256" s="151">
        <v>1.7938000000000001</v>
      </c>
      <c r="AF256" s="151">
        <v>90.328999999999994</v>
      </c>
      <c r="AG256" s="151">
        <v>16256.57</v>
      </c>
    </row>
    <row r="257" spans="1:33">
      <c r="A257" s="160">
        <v>45044</v>
      </c>
      <c r="B257" s="151">
        <v>34.058300000000003</v>
      </c>
      <c r="C257" s="151">
        <v>20.156600000000001</v>
      </c>
      <c r="D257" s="151">
        <v>4.5853000000000002</v>
      </c>
      <c r="E257" s="151">
        <v>88.105800000000002</v>
      </c>
      <c r="F257" s="151">
        <v>21.459800000000001</v>
      </c>
      <c r="G257" s="151">
        <v>245.42089999999999</v>
      </c>
      <c r="H257" s="151">
        <v>5.4949000000000003</v>
      </c>
      <c r="I257" s="151">
        <v>19.844000000000001</v>
      </c>
      <c r="J257" s="151">
        <v>498.15</v>
      </c>
      <c r="K257" s="151">
        <v>508.52280000000002</v>
      </c>
      <c r="L257" s="151">
        <v>16129.47</v>
      </c>
      <c r="M257" s="151">
        <v>40.661799999999999</v>
      </c>
      <c r="N257" s="151">
        <v>19.656700000000001</v>
      </c>
      <c r="O257" s="151">
        <v>5177.62</v>
      </c>
      <c r="P257" s="151">
        <v>888.24</v>
      </c>
      <c r="Q257" s="151">
        <v>1.4931700000000001</v>
      </c>
      <c r="R257" s="151">
        <v>4.0865999999999998</v>
      </c>
      <c r="S257" s="151">
        <v>1.6657999999999999</v>
      </c>
      <c r="T257" s="151">
        <v>11.7392</v>
      </c>
      <c r="U257" s="151">
        <v>7.4537000000000004</v>
      </c>
      <c r="V257" s="151">
        <v>23.526</v>
      </c>
      <c r="W257" s="151">
        <v>373.1</v>
      </c>
      <c r="X257" s="151">
        <v>1.1019000000000001</v>
      </c>
      <c r="Y257" s="151">
        <v>0.98540000000000005</v>
      </c>
      <c r="Z257" s="151">
        <v>0.87675999999999998</v>
      </c>
      <c r="AA257" s="151">
        <v>150.07</v>
      </c>
      <c r="AB257" s="151">
        <v>7.6208999999999998</v>
      </c>
      <c r="AC257" s="151">
        <v>11.308999999999999</v>
      </c>
      <c r="AD257" s="151">
        <v>1474.15</v>
      </c>
      <c r="AE257" s="151">
        <v>1.7825</v>
      </c>
      <c r="AF257" s="151">
        <v>89.91</v>
      </c>
      <c r="AG257" s="151">
        <v>16129.47</v>
      </c>
    </row>
    <row r="258" spans="1:33">
      <c r="A258" s="160">
        <v>45047</v>
      </c>
      <c r="B258" s="151">
        <v>33.933300000000003</v>
      </c>
      <c r="C258" s="151">
        <v>20.1921</v>
      </c>
      <c r="D258" s="151">
        <v>4.6074999999999999</v>
      </c>
      <c r="E258" s="151">
        <v>87.692899999999995</v>
      </c>
      <c r="F258" s="151">
        <v>21.3993</v>
      </c>
      <c r="G258" s="151">
        <v>245.15620000000001</v>
      </c>
      <c r="H258" s="151">
        <v>5.4949000000000003</v>
      </c>
      <c r="I258" s="151">
        <v>19.689399999999999</v>
      </c>
      <c r="J258" s="151">
        <v>496.41</v>
      </c>
      <c r="K258" s="151">
        <v>508.63679999999999</v>
      </c>
      <c r="L258" s="151">
        <v>16125.3</v>
      </c>
      <c r="M258" s="151">
        <v>40.534100000000002</v>
      </c>
      <c r="N258" s="151">
        <v>19.681699999999999</v>
      </c>
      <c r="O258" s="151">
        <v>5152.97</v>
      </c>
      <c r="P258" s="151">
        <v>885.64</v>
      </c>
      <c r="Q258" s="151">
        <v>1.48651</v>
      </c>
      <c r="R258" s="151">
        <v>4.0674000000000001</v>
      </c>
      <c r="S258" s="151">
        <v>1.6553599999999999</v>
      </c>
      <c r="T258" s="151">
        <v>11.782999999999999</v>
      </c>
      <c r="U258" s="151">
        <v>7.4531000000000001</v>
      </c>
      <c r="V258" s="151">
        <v>23.616</v>
      </c>
      <c r="W258" s="151">
        <v>372.5</v>
      </c>
      <c r="X258" s="151">
        <v>1.0975999999999999</v>
      </c>
      <c r="Y258" s="151">
        <v>0.98295999999999994</v>
      </c>
      <c r="Z258" s="151">
        <v>0.87834000000000001</v>
      </c>
      <c r="AA258" s="151">
        <v>150.96</v>
      </c>
      <c r="AB258" s="151">
        <v>7.5845000000000002</v>
      </c>
      <c r="AC258" s="151">
        <v>11.326599999999999</v>
      </c>
      <c r="AD258" s="151">
        <v>1474.61</v>
      </c>
      <c r="AE258" s="151">
        <v>1.7797000000000001</v>
      </c>
      <c r="AF258" s="151">
        <v>89.91</v>
      </c>
      <c r="AG258" s="151">
        <v>16125.3</v>
      </c>
    </row>
    <row r="259" spans="1:33">
      <c r="A259" s="160">
        <v>45048</v>
      </c>
      <c r="B259" s="151">
        <v>33.997599999999998</v>
      </c>
      <c r="C259" s="151">
        <v>20.322600000000001</v>
      </c>
      <c r="D259" s="151">
        <v>4.5799000000000003</v>
      </c>
      <c r="E259" s="151">
        <v>88.111800000000002</v>
      </c>
      <c r="F259" s="151">
        <v>21.456499999999998</v>
      </c>
      <c r="G259" s="151">
        <v>247.07230000000001</v>
      </c>
      <c r="H259" s="151">
        <v>5.5415999999999999</v>
      </c>
      <c r="I259" s="151">
        <v>19.776599999999998</v>
      </c>
      <c r="J259" s="151">
        <v>492.46</v>
      </c>
      <c r="K259" s="151">
        <v>508.46179999999998</v>
      </c>
      <c r="L259" s="151">
        <v>16142.19</v>
      </c>
      <c r="M259" s="151">
        <v>40.628900000000002</v>
      </c>
      <c r="N259" s="151">
        <v>19.605699999999999</v>
      </c>
      <c r="O259" s="151">
        <v>5163.8500000000004</v>
      </c>
      <c r="P259" s="151">
        <v>890.21</v>
      </c>
      <c r="Q259" s="151">
        <v>1.49857</v>
      </c>
      <c r="R259" s="151">
        <v>4.0819000000000001</v>
      </c>
      <c r="S259" s="151">
        <v>1.65069</v>
      </c>
      <c r="T259" s="151">
        <v>11.8926</v>
      </c>
      <c r="U259" s="151">
        <v>7.4530000000000003</v>
      </c>
      <c r="V259" s="151">
        <v>23.594999999999999</v>
      </c>
      <c r="W259" s="151">
        <v>374.78</v>
      </c>
      <c r="X259" s="151">
        <v>1.0999000000000001</v>
      </c>
      <c r="Y259" s="151">
        <v>0.98250999999999999</v>
      </c>
      <c r="Z259" s="151">
        <v>0.88224000000000002</v>
      </c>
      <c r="AA259" s="151">
        <v>150.21</v>
      </c>
      <c r="AB259" s="151">
        <v>7.6063999999999998</v>
      </c>
      <c r="AC259" s="151">
        <v>11.3399</v>
      </c>
      <c r="AD259" s="151">
        <v>1472.06</v>
      </c>
      <c r="AE259" s="151">
        <v>1.7719</v>
      </c>
      <c r="AF259" s="151">
        <v>89.700999999999993</v>
      </c>
      <c r="AG259" s="151">
        <v>16142.19</v>
      </c>
    </row>
    <row r="260" spans="1:33">
      <c r="A260" s="160">
        <v>45049</v>
      </c>
      <c r="B260" s="151">
        <v>34.210599999999999</v>
      </c>
      <c r="C260" s="151">
        <v>20.226299999999998</v>
      </c>
      <c r="D260" s="151">
        <v>4.5903</v>
      </c>
      <c r="E260" s="151">
        <v>86.562899999999999</v>
      </c>
      <c r="F260" s="151">
        <v>21.562899999999999</v>
      </c>
      <c r="G260" s="151">
        <v>248.85839999999999</v>
      </c>
      <c r="H260" s="151">
        <v>5.5259</v>
      </c>
      <c r="I260" s="151">
        <v>19.831</v>
      </c>
      <c r="J260" s="151">
        <v>492.8</v>
      </c>
      <c r="K260" s="151">
        <v>512.2944</v>
      </c>
      <c r="L260" s="151">
        <v>16220.71</v>
      </c>
      <c r="M260" s="151">
        <v>40.8553</v>
      </c>
      <c r="N260" s="151">
        <v>19.745100000000001</v>
      </c>
      <c r="O260" s="151">
        <v>5114.68</v>
      </c>
      <c r="P260" s="151">
        <v>888.17</v>
      </c>
      <c r="Q260" s="151">
        <v>1.50606</v>
      </c>
      <c r="R260" s="151">
        <v>4.1054000000000004</v>
      </c>
      <c r="S260" s="151">
        <v>1.6582399999999999</v>
      </c>
      <c r="T260" s="151">
        <v>11.895799999999999</v>
      </c>
      <c r="U260" s="151">
        <v>7.4516999999999998</v>
      </c>
      <c r="V260" s="151">
        <v>23.513999999999999</v>
      </c>
      <c r="W260" s="151">
        <v>375.56</v>
      </c>
      <c r="X260" s="151">
        <v>1.1062000000000001</v>
      </c>
      <c r="Y260" s="151">
        <v>0.97811000000000003</v>
      </c>
      <c r="Z260" s="151">
        <v>0.88043000000000005</v>
      </c>
      <c r="AA260" s="151">
        <v>149.13</v>
      </c>
      <c r="AB260" s="151">
        <v>7.6471</v>
      </c>
      <c r="AC260" s="151">
        <v>11.351599999999999</v>
      </c>
      <c r="AD260" s="151">
        <v>1472.95</v>
      </c>
      <c r="AE260" s="151">
        <v>1.7762</v>
      </c>
      <c r="AF260" s="151">
        <v>90.340599999999995</v>
      </c>
      <c r="AG260" s="151">
        <v>16220.71</v>
      </c>
    </row>
    <row r="261" spans="1:33">
      <c r="A261" s="160">
        <v>45050</v>
      </c>
      <c r="B261" s="151">
        <v>34.073500000000003</v>
      </c>
      <c r="C261" s="151">
        <v>20.123699999999999</v>
      </c>
      <c r="D261" s="151">
        <v>4.5903999999999998</v>
      </c>
      <c r="E261" s="151">
        <v>86.343400000000003</v>
      </c>
      <c r="F261" s="151">
        <v>21.471699999999998</v>
      </c>
      <c r="G261" s="151">
        <v>248.74780000000001</v>
      </c>
      <c r="H261" s="151">
        <v>5.4882</v>
      </c>
      <c r="I261" s="151">
        <v>19.726199999999999</v>
      </c>
      <c r="J261" s="151">
        <v>490.85</v>
      </c>
      <c r="K261" s="151">
        <v>509.79500000000002</v>
      </c>
      <c r="L261" s="151">
        <v>16225.29</v>
      </c>
      <c r="M261" s="151">
        <v>40.661499999999997</v>
      </c>
      <c r="N261" s="151">
        <v>19.739000000000001</v>
      </c>
      <c r="O261" s="151">
        <v>5076.45</v>
      </c>
      <c r="P261" s="151">
        <v>881.07</v>
      </c>
      <c r="Q261" s="151">
        <v>1.49074</v>
      </c>
      <c r="R261" s="151">
        <v>4.0945999999999998</v>
      </c>
      <c r="S261" s="151">
        <v>1.64541</v>
      </c>
      <c r="T261" s="151">
        <v>11.799200000000001</v>
      </c>
      <c r="U261" s="151">
        <v>7.4503000000000004</v>
      </c>
      <c r="V261" s="151">
        <v>23.439</v>
      </c>
      <c r="W261" s="151">
        <v>373.11</v>
      </c>
      <c r="X261" s="151">
        <v>1.1012</v>
      </c>
      <c r="Y261" s="151">
        <v>0.97558999999999996</v>
      </c>
      <c r="Z261" s="151">
        <v>0.87590999999999997</v>
      </c>
      <c r="AA261" s="151">
        <v>147.9</v>
      </c>
      <c r="AB261" s="151">
        <v>7.6119000000000003</v>
      </c>
      <c r="AC261" s="151">
        <v>11.286300000000001</v>
      </c>
      <c r="AD261" s="151">
        <v>1467.22</v>
      </c>
      <c r="AE261" s="151">
        <v>1.7536</v>
      </c>
      <c r="AF261" s="151">
        <v>90.443899999999999</v>
      </c>
      <c r="AG261" s="151">
        <v>16225.29</v>
      </c>
    </row>
    <row r="262" spans="1:33">
      <c r="A262" s="160">
        <v>45051</v>
      </c>
      <c r="B262" s="151">
        <v>34.108800000000002</v>
      </c>
      <c r="C262" s="151">
        <v>20.307099999999998</v>
      </c>
      <c r="D262" s="151">
        <v>4.5721999999999996</v>
      </c>
      <c r="E262" s="151">
        <v>85.298699999999997</v>
      </c>
      <c r="F262" s="151">
        <v>21.5183</v>
      </c>
      <c r="G262" s="151">
        <v>249.1035</v>
      </c>
      <c r="H262" s="151">
        <v>5.4561999999999999</v>
      </c>
      <c r="I262" s="151">
        <v>19.578800000000001</v>
      </c>
      <c r="J262" s="151">
        <v>488.65</v>
      </c>
      <c r="K262" s="151">
        <v>509.56150000000002</v>
      </c>
      <c r="L262" s="151">
        <v>16182.3</v>
      </c>
      <c r="M262" s="151">
        <v>40.682299999999998</v>
      </c>
      <c r="N262" s="151">
        <v>19.810300000000002</v>
      </c>
      <c r="O262" s="151">
        <v>4982.6499999999996</v>
      </c>
      <c r="P262" s="151">
        <v>874.92</v>
      </c>
      <c r="Q262" s="151">
        <v>1.47373</v>
      </c>
      <c r="R262" s="151">
        <v>4.0875000000000004</v>
      </c>
      <c r="S262" s="151">
        <v>1.63304</v>
      </c>
      <c r="T262" s="151">
        <v>11.6465</v>
      </c>
      <c r="U262" s="151">
        <v>7.4505999999999997</v>
      </c>
      <c r="V262" s="151">
        <v>23.393999999999998</v>
      </c>
      <c r="W262" s="151">
        <v>371.77</v>
      </c>
      <c r="X262" s="151">
        <v>1.1019000000000001</v>
      </c>
      <c r="Y262" s="151">
        <v>0.98136000000000001</v>
      </c>
      <c r="Z262" s="151">
        <v>0.87251999999999996</v>
      </c>
      <c r="AA262" s="151">
        <v>148.36000000000001</v>
      </c>
      <c r="AB262" s="151">
        <v>7.6193999999999997</v>
      </c>
      <c r="AC262" s="151">
        <v>11.2014</v>
      </c>
      <c r="AD262" s="151">
        <v>1456.24</v>
      </c>
      <c r="AE262" s="151">
        <v>1.7512000000000001</v>
      </c>
      <c r="AF262" s="151">
        <v>90.443899999999999</v>
      </c>
      <c r="AG262" s="151">
        <v>16182.3</v>
      </c>
    </row>
    <row r="263" spans="1:33">
      <c r="A263" s="160">
        <v>45054</v>
      </c>
      <c r="B263" s="151">
        <v>34.004199999999997</v>
      </c>
      <c r="C263" s="151">
        <v>20.139299999999999</v>
      </c>
      <c r="D263" s="151">
        <v>4.5605000000000002</v>
      </c>
      <c r="E263" s="151">
        <v>85.586299999999994</v>
      </c>
      <c r="F263" s="151">
        <v>21.468800000000002</v>
      </c>
      <c r="G263" s="151">
        <v>250.67689999999999</v>
      </c>
      <c r="H263" s="151">
        <v>5.5130999999999997</v>
      </c>
      <c r="I263" s="151">
        <v>19.587700000000002</v>
      </c>
      <c r="J263" s="151">
        <v>488.08</v>
      </c>
      <c r="K263" s="151">
        <v>509.5127</v>
      </c>
      <c r="L263" s="151">
        <v>16232.49</v>
      </c>
      <c r="M263" s="151">
        <v>40.6374</v>
      </c>
      <c r="N263" s="151">
        <v>19.884399999999999</v>
      </c>
      <c r="O263" s="151">
        <v>4962.3100000000004</v>
      </c>
      <c r="P263" s="151">
        <v>877.26</v>
      </c>
      <c r="Q263" s="151">
        <v>1.4716</v>
      </c>
      <c r="R263" s="151">
        <v>4.0815999999999999</v>
      </c>
      <c r="S263" s="151">
        <v>1.6223700000000001</v>
      </c>
      <c r="T263" s="151">
        <v>11.551500000000001</v>
      </c>
      <c r="U263" s="151">
        <v>7.4469000000000003</v>
      </c>
      <c r="V263" s="151">
        <v>23.398</v>
      </c>
      <c r="W263" s="151">
        <v>372.12</v>
      </c>
      <c r="X263" s="151">
        <v>1.1004</v>
      </c>
      <c r="Y263" s="151">
        <v>0.97889000000000004</v>
      </c>
      <c r="Z263" s="151">
        <v>0.87200999999999995</v>
      </c>
      <c r="AA263" s="151">
        <v>148.68</v>
      </c>
      <c r="AB263" s="151">
        <v>7.6093999999999999</v>
      </c>
      <c r="AC263" s="151">
        <v>11.1873</v>
      </c>
      <c r="AD263" s="151">
        <v>1457.82</v>
      </c>
      <c r="AE263" s="151">
        <v>1.7347999999999999</v>
      </c>
      <c r="AF263" s="151">
        <v>90.290300000000002</v>
      </c>
      <c r="AG263" s="151">
        <v>16232.49</v>
      </c>
    </row>
    <row r="264" spans="1:33">
      <c r="A264" s="160">
        <v>45055</v>
      </c>
      <c r="B264" s="151">
        <v>33.879399999999997</v>
      </c>
      <c r="C264" s="151">
        <v>20.434200000000001</v>
      </c>
      <c r="D264" s="151">
        <v>4.5529999999999999</v>
      </c>
      <c r="E264" s="151">
        <v>85.142799999999994</v>
      </c>
      <c r="F264" s="151">
        <v>21.403600000000001</v>
      </c>
      <c r="G264" s="151">
        <v>250.06389999999999</v>
      </c>
      <c r="H264" s="151">
        <v>5.4645999999999999</v>
      </c>
      <c r="I264" s="151">
        <v>19.483699999999999</v>
      </c>
      <c r="J264" s="151">
        <v>486.69</v>
      </c>
      <c r="K264" s="151">
        <v>507.2423</v>
      </c>
      <c r="L264" s="151">
        <v>16183.78</v>
      </c>
      <c r="M264" s="151">
        <v>40.476799999999997</v>
      </c>
      <c r="N264" s="151">
        <v>19.949000000000002</v>
      </c>
      <c r="O264" s="151">
        <v>4998.47</v>
      </c>
      <c r="P264" s="151">
        <v>866.07</v>
      </c>
      <c r="Q264" s="151">
        <v>1.46705</v>
      </c>
      <c r="R264" s="151">
        <v>4.0484</v>
      </c>
      <c r="S264" s="151">
        <v>1.6213500000000001</v>
      </c>
      <c r="T264" s="151">
        <v>11.602</v>
      </c>
      <c r="U264" s="151">
        <v>7.4450000000000003</v>
      </c>
      <c r="V264" s="151">
        <v>23.404</v>
      </c>
      <c r="W264" s="151">
        <v>371.39</v>
      </c>
      <c r="X264" s="151">
        <v>1.0962000000000001</v>
      </c>
      <c r="Y264" s="151">
        <v>0.97609000000000001</v>
      </c>
      <c r="Z264" s="151">
        <v>0.86848000000000003</v>
      </c>
      <c r="AA264" s="151">
        <v>148.22999999999999</v>
      </c>
      <c r="AB264" s="151">
        <v>7.5894000000000004</v>
      </c>
      <c r="AC264" s="151">
        <v>11.193899999999999</v>
      </c>
      <c r="AD264" s="151">
        <v>1453.79</v>
      </c>
      <c r="AE264" s="151">
        <v>1.7303999999999999</v>
      </c>
      <c r="AF264" s="151">
        <v>90.111000000000004</v>
      </c>
      <c r="AG264" s="151">
        <v>16183.78</v>
      </c>
    </row>
    <row r="265" spans="1:33">
      <c r="A265" s="160">
        <v>45056</v>
      </c>
      <c r="B265" s="151">
        <v>33.956800000000001</v>
      </c>
      <c r="C265" s="151">
        <v>20.706299999999999</v>
      </c>
      <c r="D265" s="151">
        <v>4.5185000000000004</v>
      </c>
      <c r="E265" s="151">
        <v>83.853300000000004</v>
      </c>
      <c r="F265" s="151">
        <v>21.488099999999999</v>
      </c>
      <c r="G265" s="151">
        <v>250.63399999999999</v>
      </c>
      <c r="H265" s="151">
        <v>5.4309000000000003</v>
      </c>
      <c r="I265" s="151">
        <v>19.274000000000001</v>
      </c>
      <c r="J265" s="151">
        <v>487.55</v>
      </c>
      <c r="K265" s="151">
        <v>508.5129</v>
      </c>
      <c r="L265" s="151">
        <v>16145.46</v>
      </c>
      <c r="M265" s="151">
        <v>40.596600000000002</v>
      </c>
      <c r="N265" s="151">
        <v>20.037600000000001</v>
      </c>
      <c r="O265" s="151">
        <v>4993.46</v>
      </c>
      <c r="P265" s="151">
        <v>864.76</v>
      </c>
      <c r="Q265" s="151">
        <v>1.4684699999999999</v>
      </c>
      <c r="R265" s="151">
        <v>4.0263</v>
      </c>
      <c r="S265" s="151">
        <v>1.61978</v>
      </c>
      <c r="T265" s="151">
        <v>11.538</v>
      </c>
      <c r="U265" s="151">
        <v>7.4463999999999997</v>
      </c>
      <c r="V265" s="151">
        <v>23.459</v>
      </c>
      <c r="W265" s="151">
        <v>369.49</v>
      </c>
      <c r="X265" s="151">
        <v>1.0982000000000001</v>
      </c>
      <c r="Y265" s="151">
        <v>0.97716000000000003</v>
      </c>
      <c r="Z265" s="151">
        <v>0.86987999999999999</v>
      </c>
      <c r="AA265" s="151">
        <v>147.56</v>
      </c>
      <c r="AB265" s="151">
        <v>7.6082999999999998</v>
      </c>
      <c r="AC265" s="151">
        <v>11.2197</v>
      </c>
      <c r="AD265" s="151">
        <v>1452.67</v>
      </c>
      <c r="AE265" s="151">
        <v>1.7251000000000001</v>
      </c>
      <c r="AF265" s="151">
        <v>89.8476</v>
      </c>
      <c r="AG265" s="151">
        <v>16145.46</v>
      </c>
    </row>
    <row r="266" spans="1:33">
      <c r="A266" s="160">
        <v>45057</v>
      </c>
      <c r="B266" s="151">
        <v>33.741199999999999</v>
      </c>
      <c r="C266" s="151">
        <v>20.99</v>
      </c>
      <c r="D266" s="151">
        <v>4.5397999999999996</v>
      </c>
      <c r="E266" s="151">
        <v>83.979100000000003</v>
      </c>
      <c r="F266" s="151">
        <v>21.533300000000001</v>
      </c>
      <c r="G266" s="151">
        <v>249.8802</v>
      </c>
      <c r="H266" s="151">
        <v>5.3841000000000001</v>
      </c>
      <c r="I266" s="151">
        <v>19.188700000000001</v>
      </c>
      <c r="J266" s="151">
        <v>485.32</v>
      </c>
      <c r="K266" s="151">
        <v>505.6782</v>
      </c>
      <c r="L266" s="151">
        <v>16093.53</v>
      </c>
      <c r="M266" s="151">
        <v>40.296300000000002</v>
      </c>
      <c r="N266" s="151">
        <v>19.962299999999999</v>
      </c>
      <c r="O266" s="151">
        <v>5018.93</v>
      </c>
      <c r="P266" s="151">
        <v>868.85</v>
      </c>
      <c r="Q266" s="151">
        <v>1.4724999999999999</v>
      </c>
      <c r="R266" s="151">
        <v>3.9983</v>
      </c>
      <c r="S266" s="151">
        <v>1.6286</v>
      </c>
      <c r="T266" s="151">
        <v>11.6572</v>
      </c>
      <c r="U266" s="151">
        <v>7.4477000000000002</v>
      </c>
      <c r="V266" s="151">
        <v>23.545000000000002</v>
      </c>
      <c r="W266" s="151">
        <v>371.12</v>
      </c>
      <c r="X266" s="151">
        <v>1.0915999999999999</v>
      </c>
      <c r="Y266" s="151">
        <v>0.97609000000000001</v>
      </c>
      <c r="Z266" s="151">
        <v>0.87246000000000001</v>
      </c>
      <c r="AA266" s="151">
        <v>146.88</v>
      </c>
      <c r="AB266" s="151">
        <v>7.5875000000000004</v>
      </c>
      <c r="AC266" s="151">
        <v>11.2835</v>
      </c>
      <c r="AD266" s="151">
        <v>1450.91</v>
      </c>
      <c r="AE266" s="151">
        <v>1.7333000000000001</v>
      </c>
      <c r="AF266" s="151">
        <v>89.709699999999998</v>
      </c>
      <c r="AG266" s="151">
        <v>16093.53</v>
      </c>
    </row>
    <row r="267" spans="1:33">
      <c r="A267" s="160">
        <v>45058</v>
      </c>
      <c r="B267" s="151">
        <v>33.540900000000001</v>
      </c>
      <c r="C267" s="151">
        <v>20.979199999999999</v>
      </c>
      <c r="D267" s="151">
        <v>4.5208000000000004</v>
      </c>
      <c r="E267" s="151">
        <v>84.381299999999996</v>
      </c>
      <c r="F267" s="151">
        <v>21.693200000000001</v>
      </c>
      <c r="G267" s="151">
        <v>248.82830000000001</v>
      </c>
      <c r="H267" s="151">
        <v>5.3403999999999998</v>
      </c>
      <c r="I267" s="151">
        <v>19.088100000000001</v>
      </c>
      <c r="J267" s="151">
        <v>486.34</v>
      </c>
      <c r="K267" s="151">
        <v>503.21480000000003</v>
      </c>
      <c r="L267" s="151">
        <v>16103.86</v>
      </c>
      <c r="M267" s="151">
        <v>40.058999999999997</v>
      </c>
      <c r="N267" s="151">
        <v>19.880800000000001</v>
      </c>
      <c r="O267" s="151">
        <v>4947.68</v>
      </c>
      <c r="P267" s="151">
        <v>848.93</v>
      </c>
      <c r="Q267" s="151">
        <v>1.4709000000000001</v>
      </c>
      <c r="R267" s="151">
        <v>3.9702000000000002</v>
      </c>
      <c r="S267" s="151">
        <v>1.6329499999999999</v>
      </c>
      <c r="T267" s="151">
        <v>11.5909</v>
      </c>
      <c r="U267" s="151">
        <v>7.4484000000000004</v>
      </c>
      <c r="V267" s="151">
        <v>23.6</v>
      </c>
      <c r="W267" s="151">
        <v>370.35</v>
      </c>
      <c r="X267" s="151">
        <v>1.0849</v>
      </c>
      <c r="Y267" s="151">
        <v>0.97457000000000005</v>
      </c>
      <c r="Z267" s="151">
        <v>0.87156</v>
      </c>
      <c r="AA267" s="151">
        <v>147.24</v>
      </c>
      <c r="AB267" s="151">
        <v>7.5525000000000002</v>
      </c>
      <c r="AC267" s="151">
        <v>11.2697</v>
      </c>
      <c r="AD267" s="151">
        <v>1457.8</v>
      </c>
      <c r="AE267" s="151">
        <v>1.7523</v>
      </c>
      <c r="AF267" s="151">
        <v>89.652000000000001</v>
      </c>
      <c r="AG267" s="151">
        <v>16103.86</v>
      </c>
    </row>
    <row r="268" spans="1:33">
      <c r="A268" s="160">
        <v>45061</v>
      </c>
      <c r="B268" s="151">
        <v>33.604300000000002</v>
      </c>
      <c r="C268" s="151">
        <v>20.691600000000001</v>
      </c>
      <c r="D268" s="151">
        <v>4.5034999999999998</v>
      </c>
      <c r="E268" s="151">
        <v>86.717399999999998</v>
      </c>
      <c r="F268" s="151">
        <v>21.4359</v>
      </c>
      <c r="G268" s="151">
        <v>250.8723</v>
      </c>
      <c r="H268" s="151">
        <v>5.3193999999999999</v>
      </c>
      <c r="I268" s="151">
        <v>18.953600000000002</v>
      </c>
      <c r="J268" s="151">
        <v>490.63</v>
      </c>
      <c r="K268" s="151">
        <v>503.35210000000001</v>
      </c>
      <c r="L268" s="151">
        <v>16090.27</v>
      </c>
      <c r="M268" s="151">
        <v>40.1479</v>
      </c>
      <c r="N268" s="151">
        <v>20.068300000000001</v>
      </c>
      <c r="O268" s="151">
        <v>4886.57</v>
      </c>
      <c r="P268" s="151">
        <v>854.69</v>
      </c>
      <c r="Q268" s="151">
        <v>1.4643699999999999</v>
      </c>
      <c r="R268" s="151">
        <v>3.988</v>
      </c>
      <c r="S268" s="151">
        <v>1.6229199999999999</v>
      </c>
      <c r="T268" s="151">
        <v>11.528499999999999</v>
      </c>
      <c r="U268" s="151">
        <v>7.4474</v>
      </c>
      <c r="V268" s="151">
        <v>23.61</v>
      </c>
      <c r="W268" s="151">
        <v>369.01</v>
      </c>
      <c r="X268" s="151">
        <v>1.0873999999999999</v>
      </c>
      <c r="Y268" s="151">
        <v>0.97392000000000001</v>
      </c>
      <c r="Z268" s="151">
        <v>0.86797000000000002</v>
      </c>
      <c r="AA268" s="151">
        <v>148.01</v>
      </c>
      <c r="AB268" s="151">
        <v>7.5595999999999997</v>
      </c>
      <c r="AC268" s="151">
        <v>11.255699999999999</v>
      </c>
      <c r="AD268" s="151">
        <v>1450.9</v>
      </c>
      <c r="AE268" s="151">
        <v>1.7424999999999999</v>
      </c>
      <c r="AF268" s="151">
        <v>89.460999999999999</v>
      </c>
      <c r="AG268" s="151">
        <v>16090.27</v>
      </c>
    </row>
    <row r="269" spans="1:33">
      <c r="A269" s="160">
        <v>45062</v>
      </c>
      <c r="B269" s="151">
        <v>33.5687</v>
      </c>
      <c r="C269" s="151">
        <v>20.720600000000001</v>
      </c>
      <c r="D269" s="151">
        <v>4.4873000000000003</v>
      </c>
      <c r="E269" s="151">
        <v>87.607600000000005</v>
      </c>
      <c r="F269" s="151">
        <v>21.451000000000001</v>
      </c>
      <c r="G269" s="151">
        <v>251.1635</v>
      </c>
      <c r="H269" s="151">
        <v>5.3673000000000002</v>
      </c>
      <c r="I269" s="151">
        <v>19.011099999999999</v>
      </c>
      <c r="J269" s="151">
        <v>489.21</v>
      </c>
      <c r="K269" s="151">
        <v>504.13010000000003</v>
      </c>
      <c r="L269" s="151">
        <v>16143.38</v>
      </c>
      <c r="M269" s="151">
        <v>40.135199999999998</v>
      </c>
      <c r="N269" s="151">
        <v>20.123699999999999</v>
      </c>
      <c r="O269" s="151">
        <v>4919.6400000000003</v>
      </c>
      <c r="P269" s="151">
        <v>867.48</v>
      </c>
      <c r="Q269" s="151">
        <v>1.4643299999999999</v>
      </c>
      <c r="R269" s="151">
        <v>4.0136000000000003</v>
      </c>
      <c r="S269" s="151">
        <v>1.6321300000000001</v>
      </c>
      <c r="T269" s="151">
        <v>11.6462</v>
      </c>
      <c r="U269" s="151">
        <v>7.4474</v>
      </c>
      <c r="V269" s="151">
        <v>23.66</v>
      </c>
      <c r="W269" s="151">
        <v>368.84</v>
      </c>
      <c r="X269" s="151">
        <v>1.0862000000000001</v>
      </c>
      <c r="Y269" s="151">
        <v>0.97379000000000004</v>
      </c>
      <c r="Z269" s="151">
        <v>0.87002000000000002</v>
      </c>
      <c r="AA269" s="151">
        <v>148.16</v>
      </c>
      <c r="AB269" s="151">
        <v>7.5837000000000003</v>
      </c>
      <c r="AC269" s="151">
        <v>11.2896</v>
      </c>
      <c r="AD269" s="151">
        <v>1455.33</v>
      </c>
      <c r="AE269" s="151">
        <v>1.7432000000000001</v>
      </c>
      <c r="AF269" s="151">
        <v>89.574299999999994</v>
      </c>
      <c r="AG269" s="151">
        <v>16143.38</v>
      </c>
    </row>
    <row r="270" spans="1:33">
      <c r="A270" s="160">
        <v>45063</v>
      </c>
      <c r="B270" s="151">
        <v>33.498600000000003</v>
      </c>
      <c r="C270" s="151">
        <v>20.8596</v>
      </c>
      <c r="D270" s="151">
        <v>4.5167999999999999</v>
      </c>
      <c r="E270" s="151">
        <v>87.03</v>
      </c>
      <c r="F270" s="151">
        <v>21.387699999999999</v>
      </c>
      <c r="G270" s="151">
        <v>251.14660000000001</v>
      </c>
      <c r="H270" s="151">
        <v>5.3512000000000004</v>
      </c>
      <c r="I270" s="151">
        <v>19.072399999999998</v>
      </c>
      <c r="J270" s="151">
        <v>487.72</v>
      </c>
      <c r="K270" s="151">
        <v>501.76990000000001</v>
      </c>
      <c r="L270" s="151">
        <v>16103.02</v>
      </c>
      <c r="M270" s="151">
        <v>40.026499999999999</v>
      </c>
      <c r="N270" s="151">
        <v>20.130299999999998</v>
      </c>
      <c r="O270" s="151">
        <v>4875.1499999999996</v>
      </c>
      <c r="P270" s="151">
        <v>860.63</v>
      </c>
      <c r="Q270" s="151">
        <v>1.45838</v>
      </c>
      <c r="R270" s="151">
        <v>4.0057999999999998</v>
      </c>
      <c r="S270" s="151">
        <v>1.6277200000000001</v>
      </c>
      <c r="T270" s="151">
        <v>11.692299999999999</v>
      </c>
      <c r="U270" s="151">
        <v>7.4481999999999999</v>
      </c>
      <c r="V270" s="151">
        <v>23.670999999999999</v>
      </c>
      <c r="W270" s="151">
        <v>369.75</v>
      </c>
      <c r="X270" s="151">
        <v>1.0840000000000001</v>
      </c>
      <c r="Y270" s="151">
        <v>0.97396000000000005</v>
      </c>
      <c r="Z270" s="151">
        <v>0.86802999999999997</v>
      </c>
      <c r="AA270" s="151">
        <v>149.25</v>
      </c>
      <c r="AB270" s="151">
        <v>7.5823999999999998</v>
      </c>
      <c r="AC270" s="151">
        <v>11.3271</v>
      </c>
      <c r="AD270" s="151">
        <v>1453.45</v>
      </c>
      <c r="AE270" s="151">
        <v>1.7350000000000001</v>
      </c>
      <c r="AF270" s="151">
        <v>89.23</v>
      </c>
      <c r="AG270" s="151">
        <v>16103.02</v>
      </c>
    </row>
    <row r="271" spans="1:33">
      <c r="A271" s="160">
        <v>45064</v>
      </c>
      <c r="B271" s="151">
        <v>33.284599999999998</v>
      </c>
      <c r="C271" s="151">
        <v>20.8278</v>
      </c>
      <c r="D271" s="151">
        <v>4.5434999999999999</v>
      </c>
      <c r="E271" s="151">
        <v>86.5852</v>
      </c>
      <c r="F271" s="151">
        <v>21.218499999999999</v>
      </c>
      <c r="G271" s="151">
        <v>249.91980000000001</v>
      </c>
      <c r="H271" s="151">
        <v>5.3475000000000001</v>
      </c>
      <c r="I271" s="151">
        <v>19.0822</v>
      </c>
      <c r="J271" s="151">
        <v>482.98</v>
      </c>
      <c r="K271" s="151">
        <v>500.88049999999998</v>
      </c>
      <c r="L271" s="151">
        <v>16091.75</v>
      </c>
      <c r="M271" s="151">
        <v>39.769500000000001</v>
      </c>
      <c r="N271" s="151">
        <v>20.113</v>
      </c>
      <c r="O271" s="151">
        <v>4878.99</v>
      </c>
      <c r="P271" s="151">
        <v>856.41</v>
      </c>
      <c r="Q271" s="151">
        <v>1.4542200000000001</v>
      </c>
      <c r="R271" s="151">
        <v>3.9815999999999998</v>
      </c>
      <c r="S271" s="151">
        <v>1.6264700000000001</v>
      </c>
      <c r="T271" s="151">
        <v>11.7582</v>
      </c>
      <c r="U271" s="151">
        <v>7.4478</v>
      </c>
      <c r="V271" s="151">
        <v>23.693999999999999</v>
      </c>
      <c r="W271" s="151">
        <v>375.26</v>
      </c>
      <c r="X271" s="151">
        <v>1.077</v>
      </c>
      <c r="Y271" s="151">
        <v>0.97484000000000004</v>
      </c>
      <c r="Z271" s="151">
        <v>0.86797000000000002</v>
      </c>
      <c r="AA271" s="151">
        <v>149.38999999999999</v>
      </c>
      <c r="AB271" s="151">
        <v>7.577</v>
      </c>
      <c r="AC271" s="151">
        <v>11.3764</v>
      </c>
      <c r="AD271" s="151">
        <v>1445.07</v>
      </c>
      <c r="AE271" s="151">
        <v>1.7299</v>
      </c>
      <c r="AF271" s="151">
        <v>89.351799999999997</v>
      </c>
      <c r="AG271" s="151">
        <v>16091.75</v>
      </c>
    </row>
    <row r="272" spans="1:33">
      <c r="A272" s="160">
        <v>45065</v>
      </c>
      <c r="B272" s="151">
        <v>33.400599999999997</v>
      </c>
      <c r="C272" s="151">
        <v>21.011900000000001</v>
      </c>
      <c r="D272" s="151">
        <v>4.5372000000000003</v>
      </c>
      <c r="E272" s="151">
        <v>86.788700000000006</v>
      </c>
      <c r="F272" s="151">
        <v>21.412400000000002</v>
      </c>
      <c r="G272" s="151">
        <v>251.9333</v>
      </c>
      <c r="H272" s="151">
        <v>5.4020999999999999</v>
      </c>
      <c r="I272" s="151">
        <v>19.2239</v>
      </c>
      <c r="J272" s="151">
        <v>484.53</v>
      </c>
      <c r="K272" s="151">
        <v>499.82920000000001</v>
      </c>
      <c r="L272" s="151">
        <v>16104.33</v>
      </c>
      <c r="M272" s="151">
        <v>39.921100000000003</v>
      </c>
      <c r="N272" s="151">
        <v>20.268000000000001</v>
      </c>
      <c r="O272" s="151">
        <v>4900.93</v>
      </c>
      <c r="P272" s="151">
        <v>861.98</v>
      </c>
      <c r="Q272" s="151">
        <v>1.4591799999999999</v>
      </c>
      <c r="R272" s="151">
        <v>3.9863</v>
      </c>
      <c r="S272" s="151">
        <v>1.6245000000000001</v>
      </c>
      <c r="T272" s="151">
        <v>11.762499999999999</v>
      </c>
      <c r="U272" s="151">
        <v>7.4478999999999997</v>
      </c>
      <c r="V272" s="151">
        <v>23.763000000000002</v>
      </c>
      <c r="W272" s="151">
        <v>375.51</v>
      </c>
      <c r="X272" s="151">
        <v>1.0805</v>
      </c>
      <c r="Y272" s="151">
        <v>0.97213000000000005</v>
      </c>
      <c r="Z272" s="151">
        <v>0.86812</v>
      </c>
      <c r="AA272" s="151">
        <v>148.99</v>
      </c>
      <c r="AB272" s="151">
        <v>7.5787000000000004</v>
      </c>
      <c r="AC272" s="151">
        <v>11.386100000000001</v>
      </c>
      <c r="AD272" s="151">
        <v>1430.34</v>
      </c>
      <c r="AE272" s="151">
        <v>1.7205999999999999</v>
      </c>
      <c r="AF272" s="151">
        <v>89.290300000000002</v>
      </c>
      <c r="AG272" s="151">
        <v>16104.33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2"/>
  <sheetViews>
    <sheetView topLeftCell="A244" workbookViewId="0">
      <selection activeCell="A268" sqref="A268:XFD272"/>
    </sheetView>
  </sheetViews>
  <sheetFormatPr defaultRowHeight="15.75"/>
  <cols>
    <col min="1" max="1" width="9.875" style="151" bestFit="1" customWidth="1"/>
    <col min="2" max="16384" width="9" style="151"/>
  </cols>
  <sheetData>
    <row r="1" spans="1:28">
      <c r="A1" s="151" t="s">
        <v>135</v>
      </c>
      <c r="B1" s="151" t="s">
        <v>37</v>
      </c>
      <c r="C1" s="151" t="s">
        <v>43</v>
      </c>
      <c r="D1" s="151" t="s">
        <v>44</v>
      </c>
      <c r="E1" s="151" t="s">
        <v>45</v>
      </c>
      <c r="F1" s="151" t="s">
        <v>46</v>
      </c>
      <c r="G1" s="151" t="s">
        <v>47</v>
      </c>
      <c r="H1" s="151" t="s">
        <v>48</v>
      </c>
      <c r="I1" s="151" t="s">
        <v>49</v>
      </c>
      <c r="J1" s="151" t="s">
        <v>50</v>
      </c>
      <c r="K1" s="151" t="s">
        <v>51</v>
      </c>
      <c r="L1" s="151" t="s">
        <v>52</v>
      </c>
      <c r="M1" s="151" t="s">
        <v>54</v>
      </c>
      <c r="N1" s="151" t="s">
        <v>55</v>
      </c>
      <c r="O1" s="151" t="s">
        <v>78</v>
      </c>
      <c r="P1" s="151" t="s">
        <v>77</v>
      </c>
      <c r="Q1" s="151" t="s">
        <v>62</v>
      </c>
      <c r="R1" s="151" t="s">
        <v>85</v>
      </c>
      <c r="S1" s="151" t="s">
        <v>61</v>
      </c>
      <c r="T1" s="151" t="s">
        <v>67</v>
      </c>
      <c r="U1" s="151" t="s">
        <v>58</v>
      </c>
      <c r="V1" s="151" t="s">
        <v>64</v>
      </c>
      <c r="W1" s="151" t="s">
        <v>71</v>
      </c>
      <c r="X1" s="151" t="s">
        <v>30</v>
      </c>
      <c r="Y1" s="151" t="s">
        <v>31</v>
      </c>
      <c r="Z1" s="151" t="s">
        <v>40</v>
      </c>
      <c r="AA1" s="151" t="s">
        <v>41</v>
      </c>
      <c r="AB1" s="151" t="s">
        <v>42</v>
      </c>
    </row>
    <row r="2" spans="1:28">
      <c r="A2" s="160">
        <v>44687</v>
      </c>
      <c r="B2" s="151">
        <v>18.494700000000002</v>
      </c>
      <c r="C2" s="151">
        <v>15.9963</v>
      </c>
      <c r="D2" s="151">
        <v>4.4626999999999999</v>
      </c>
      <c r="E2" s="151" t="s">
        <v>282</v>
      </c>
      <c r="F2" s="151">
        <v>14.951599999999999</v>
      </c>
      <c r="G2" s="151">
        <v>116.3045</v>
      </c>
      <c r="H2" s="151">
        <v>5.0792999999999999</v>
      </c>
      <c r="I2" s="151">
        <v>20.1265</v>
      </c>
      <c r="J2" s="151">
        <v>439.47</v>
      </c>
      <c r="K2" s="151">
        <v>415.64</v>
      </c>
      <c r="L2" s="151">
        <v>14497</v>
      </c>
      <c r="M2" s="151">
        <v>30.262</v>
      </c>
      <c r="N2" s="151">
        <v>17.024999999999999</v>
      </c>
      <c r="O2" s="151">
        <v>4053.93</v>
      </c>
      <c r="P2" s="151">
        <v>858.99</v>
      </c>
      <c r="Q2" s="151">
        <v>1.2875000000000001</v>
      </c>
      <c r="R2" s="151">
        <v>3.8144999999999998</v>
      </c>
      <c r="S2" s="151">
        <v>1.4135</v>
      </c>
      <c r="T2" s="151">
        <v>9.4868000000000006</v>
      </c>
      <c r="U2" s="151">
        <v>7.0532000000000004</v>
      </c>
      <c r="V2" s="151">
        <v>23.703299999999999</v>
      </c>
      <c r="W2" s="151">
        <v>361.81</v>
      </c>
      <c r="X2" s="151">
        <v>0.94820000000000004</v>
      </c>
      <c r="Y2" s="151">
        <v>0.98899999999999999</v>
      </c>
      <c r="Z2" s="151">
        <v>0.81020000000000003</v>
      </c>
      <c r="AA2" s="151">
        <v>130.56</v>
      </c>
      <c r="AB2" s="151">
        <v>6.6668000000000003</v>
      </c>
    </row>
    <row r="3" spans="1:28">
      <c r="A3" s="160">
        <v>44690</v>
      </c>
      <c r="B3" s="151">
        <v>18.494700000000002</v>
      </c>
      <c r="C3" s="151">
        <v>16.189399999999999</v>
      </c>
      <c r="D3" s="151">
        <v>4.4429999999999996</v>
      </c>
      <c r="E3" s="151" t="s">
        <v>282</v>
      </c>
      <c r="F3" s="151">
        <v>15.0829</v>
      </c>
      <c r="G3" s="151">
        <v>116.75579999999999</v>
      </c>
      <c r="H3" s="151">
        <v>5.1608000000000001</v>
      </c>
      <c r="I3" s="151">
        <v>20.396799999999999</v>
      </c>
      <c r="J3" s="151">
        <v>439.32</v>
      </c>
      <c r="K3" s="151">
        <v>415.77</v>
      </c>
      <c r="L3" s="151">
        <v>14558</v>
      </c>
      <c r="M3" s="151">
        <v>30.255800000000001</v>
      </c>
      <c r="N3" s="151">
        <v>17.024999999999999</v>
      </c>
      <c r="O3" s="151">
        <v>4091.11</v>
      </c>
      <c r="P3" s="151">
        <v>868.55</v>
      </c>
      <c r="Q3" s="151">
        <v>1.3010999999999999</v>
      </c>
      <c r="R3" s="151">
        <v>3.8220000000000001</v>
      </c>
      <c r="S3" s="151">
        <v>1.4389000000000001</v>
      </c>
      <c r="T3" s="151">
        <v>9.6714000000000002</v>
      </c>
      <c r="U3" s="151">
        <v>7.0430999999999999</v>
      </c>
      <c r="V3" s="151">
        <v>23.715900000000001</v>
      </c>
      <c r="W3" s="151">
        <v>360.35</v>
      </c>
      <c r="X3" s="151">
        <v>0.94710000000000005</v>
      </c>
      <c r="Y3" s="151">
        <v>0.99390000000000001</v>
      </c>
      <c r="Z3" s="151">
        <v>0.81100000000000005</v>
      </c>
      <c r="AA3" s="151">
        <v>130.29</v>
      </c>
      <c r="AB3" s="151">
        <v>6.7308000000000003</v>
      </c>
    </row>
    <row r="4" spans="1:28">
      <c r="A4" s="160">
        <v>44691</v>
      </c>
      <c r="B4" s="151">
        <v>18.494700000000002</v>
      </c>
      <c r="C4" s="151">
        <v>16.123799999999999</v>
      </c>
      <c r="D4" s="151">
        <v>4.4463999999999997</v>
      </c>
      <c r="E4" s="151" t="s">
        <v>282</v>
      </c>
      <c r="F4" s="151">
        <v>15.2536</v>
      </c>
      <c r="G4" s="151">
        <v>116.92959999999999</v>
      </c>
      <c r="H4" s="151">
        <v>5.1338999999999997</v>
      </c>
      <c r="I4" s="151">
        <v>20.391200000000001</v>
      </c>
      <c r="J4" s="151">
        <v>439.08</v>
      </c>
      <c r="K4" s="151">
        <v>415.9</v>
      </c>
      <c r="L4" s="151">
        <v>14557</v>
      </c>
      <c r="M4" s="151">
        <v>30.25</v>
      </c>
      <c r="N4" s="151">
        <v>17.024999999999999</v>
      </c>
      <c r="O4" s="151">
        <v>4074.07</v>
      </c>
      <c r="P4" s="151">
        <v>867</v>
      </c>
      <c r="Q4" s="151">
        <v>1.3027</v>
      </c>
      <c r="R4" s="151">
        <v>3.7909999999999999</v>
      </c>
      <c r="S4" s="151">
        <v>1.4411</v>
      </c>
      <c r="T4" s="151">
        <v>9.7261000000000006</v>
      </c>
      <c r="U4" s="151">
        <v>7.0648</v>
      </c>
      <c r="V4" s="151">
        <v>23.75</v>
      </c>
      <c r="W4" s="151">
        <v>360.69</v>
      </c>
      <c r="X4" s="151">
        <v>0.9496</v>
      </c>
      <c r="Y4" s="151">
        <v>0.99590000000000001</v>
      </c>
      <c r="Z4" s="151">
        <v>0.81200000000000006</v>
      </c>
      <c r="AA4" s="151">
        <v>130.44999999999999</v>
      </c>
      <c r="AB4" s="151">
        <v>6.7347000000000001</v>
      </c>
    </row>
    <row r="5" spans="1:28">
      <c r="A5" s="160">
        <v>44692</v>
      </c>
      <c r="B5" s="151">
        <v>18.450099999999999</v>
      </c>
      <c r="C5" s="151">
        <v>16.089099999999998</v>
      </c>
      <c r="D5" s="151">
        <v>4.4470999999999998</v>
      </c>
      <c r="E5" s="151" t="s">
        <v>282</v>
      </c>
      <c r="F5" s="151">
        <v>15.3194</v>
      </c>
      <c r="G5" s="151">
        <v>117.0869</v>
      </c>
      <c r="H5" s="151">
        <v>5.1378000000000004</v>
      </c>
      <c r="I5" s="151">
        <v>20.314</v>
      </c>
      <c r="J5" s="151">
        <v>441.13</v>
      </c>
      <c r="K5" s="151">
        <v>415.92</v>
      </c>
      <c r="L5" s="151">
        <v>14558</v>
      </c>
      <c r="M5" s="151">
        <v>29.65</v>
      </c>
      <c r="N5" s="151">
        <v>17.074999999999999</v>
      </c>
      <c r="O5" s="151">
        <v>4086.02</v>
      </c>
      <c r="P5" s="151">
        <v>862.2</v>
      </c>
      <c r="Q5" s="151">
        <v>1.2991999999999999</v>
      </c>
      <c r="R5" s="151">
        <v>3.7875000000000001</v>
      </c>
      <c r="S5" s="151">
        <v>1.4414</v>
      </c>
      <c r="T5" s="151">
        <v>9.7498000000000005</v>
      </c>
      <c r="U5" s="151">
        <v>7.0758000000000001</v>
      </c>
      <c r="V5" s="151">
        <v>24.182099999999998</v>
      </c>
      <c r="W5" s="151">
        <v>361.28</v>
      </c>
      <c r="X5" s="151">
        <v>0.95099999999999996</v>
      </c>
      <c r="Y5" s="151">
        <v>0.99439999999999995</v>
      </c>
      <c r="Z5" s="151">
        <v>0.81659999999999999</v>
      </c>
      <c r="AA5" s="151">
        <v>129.97</v>
      </c>
      <c r="AB5" s="151">
        <v>6.7217000000000002</v>
      </c>
    </row>
    <row r="6" spans="1:28">
      <c r="A6" s="160">
        <v>44693</v>
      </c>
      <c r="B6" s="151">
        <v>18.3582</v>
      </c>
      <c r="C6" s="151">
        <v>16.090900000000001</v>
      </c>
      <c r="D6" s="151">
        <v>4.4964000000000004</v>
      </c>
      <c r="E6" s="151" t="s">
        <v>282</v>
      </c>
      <c r="F6" s="151">
        <v>15.381500000000001</v>
      </c>
      <c r="G6" s="151">
        <v>117.25920000000001</v>
      </c>
      <c r="H6" s="151">
        <v>5.1348000000000003</v>
      </c>
      <c r="I6" s="151">
        <v>20.247900000000001</v>
      </c>
      <c r="J6" s="151">
        <v>434.13</v>
      </c>
      <c r="K6" s="151">
        <v>416.21</v>
      </c>
      <c r="L6" s="151">
        <v>14597</v>
      </c>
      <c r="M6" s="151">
        <v>29.548500000000001</v>
      </c>
      <c r="N6" s="151">
        <v>17.050999999999998</v>
      </c>
      <c r="O6" s="151">
        <v>4110.6899999999996</v>
      </c>
      <c r="P6" s="151">
        <v>862.5</v>
      </c>
      <c r="Q6" s="151">
        <v>1.3046</v>
      </c>
      <c r="R6" s="151">
        <v>3.7624</v>
      </c>
      <c r="S6" s="151">
        <v>1.4588000000000001</v>
      </c>
      <c r="T6" s="151">
        <v>9.8766999999999996</v>
      </c>
      <c r="U6" s="151">
        <v>7.1676000000000002</v>
      </c>
      <c r="V6" s="151">
        <v>24.035699999999999</v>
      </c>
      <c r="W6" s="151">
        <v>369.05</v>
      </c>
      <c r="X6" s="151">
        <v>0.96340000000000003</v>
      </c>
      <c r="Y6" s="151">
        <v>1.0032000000000001</v>
      </c>
      <c r="Z6" s="151">
        <v>0.81969999999999998</v>
      </c>
      <c r="AA6" s="151">
        <v>128.34</v>
      </c>
      <c r="AB6" s="151">
        <v>6.7862999999999998</v>
      </c>
    </row>
    <row r="7" spans="1:28">
      <c r="A7" s="160">
        <v>44694</v>
      </c>
      <c r="B7" s="151">
        <v>18.3582</v>
      </c>
      <c r="C7" s="151">
        <v>16.165199999999999</v>
      </c>
      <c r="D7" s="151">
        <v>4.4977999999999998</v>
      </c>
      <c r="E7" s="151" t="s">
        <v>282</v>
      </c>
      <c r="F7" s="151">
        <v>15.4815</v>
      </c>
      <c r="G7" s="151">
        <v>117.4204</v>
      </c>
      <c r="H7" s="151">
        <v>5.0609999999999999</v>
      </c>
      <c r="I7" s="151">
        <v>20.106999999999999</v>
      </c>
      <c r="J7" s="151">
        <v>431.65</v>
      </c>
      <c r="K7" s="151">
        <v>415.47</v>
      </c>
      <c r="L7" s="151">
        <v>14613</v>
      </c>
      <c r="M7" s="151">
        <v>29.5275</v>
      </c>
      <c r="N7" s="151">
        <v>16.995100000000001</v>
      </c>
      <c r="O7" s="151">
        <v>4109.88</v>
      </c>
      <c r="P7" s="151">
        <v>860.7</v>
      </c>
      <c r="Q7" s="151">
        <v>1.2928999999999999</v>
      </c>
      <c r="R7" s="151">
        <v>3.7924000000000002</v>
      </c>
      <c r="S7" s="151">
        <v>1.4412</v>
      </c>
      <c r="T7" s="151">
        <v>9.7666000000000004</v>
      </c>
      <c r="U7" s="151">
        <v>7.1452</v>
      </c>
      <c r="V7" s="151">
        <v>23.782599999999999</v>
      </c>
      <c r="W7" s="151">
        <v>370.55</v>
      </c>
      <c r="X7" s="151">
        <v>0.96050000000000002</v>
      </c>
      <c r="Y7" s="151">
        <v>1.0012000000000001</v>
      </c>
      <c r="Z7" s="151">
        <v>0.8155</v>
      </c>
      <c r="AA7" s="151">
        <v>129.22</v>
      </c>
      <c r="AB7" s="151">
        <v>6.7892000000000001</v>
      </c>
    </row>
    <row r="8" spans="1:28">
      <c r="A8" s="160">
        <v>44697</v>
      </c>
      <c r="B8" s="151">
        <v>18.2744</v>
      </c>
      <c r="C8" s="151">
        <v>16.147600000000001</v>
      </c>
      <c r="D8" s="151">
        <v>4.4664000000000001</v>
      </c>
      <c r="E8" s="151" t="s">
        <v>282</v>
      </c>
      <c r="F8" s="151">
        <v>15.547700000000001</v>
      </c>
      <c r="G8" s="151">
        <v>117.86499999999999</v>
      </c>
      <c r="H8" s="151">
        <v>5.0609000000000002</v>
      </c>
      <c r="I8" s="151">
        <v>20.025600000000001</v>
      </c>
      <c r="J8" s="151">
        <v>432.66</v>
      </c>
      <c r="K8" s="151">
        <v>415.67</v>
      </c>
      <c r="L8" s="151">
        <v>14613</v>
      </c>
      <c r="M8" s="151">
        <v>29.5275</v>
      </c>
      <c r="N8" s="151">
        <v>17.024999999999999</v>
      </c>
      <c r="O8" s="151">
        <v>4058.19</v>
      </c>
      <c r="P8" s="151">
        <v>857.76</v>
      </c>
      <c r="Q8" s="151">
        <v>1.2846</v>
      </c>
      <c r="R8" s="151">
        <v>3.7715000000000001</v>
      </c>
      <c r="S8" s="151">
        <v>1.4346000000000001</v>
      </c>
      <c r="T8" s="151">
        <v>9.7706</v>
      </c>
      <c r="U8" s="151">
        <v>7.1319999999999997</v>
      </c>
      <c r="V8" s="151">
        <v>23.700600000000001</v>
      </c>
      <c r="W8" s="151">
        <v>373.97</v>
      </c>
      <c r="X8" s="151">
        <v>0.95840000000000003</v>
      </c>
      <c r="Y8" s="151">
        <v>1.0023</v>
      </c>
      <c r="Z8" s="151">
        <v>0.8115</v>
      </c>
      <c r="AA8" s="151">
        <v>129.16</v>
      </c>
      <c r="AB8" s="151">
        <v>6.7861000000000002</v>
      </c>
    </row>
    <row r="9" spans="1:28">
      <c r="A9" s="160">
        <v>44698</v>
      </c>
      <c r="B9" s="151">
        <v>18.264399999999998</v>
      </c>
      <c r="C9" s="151">
        <v>15.911099999999999</v>
      </c>
      <c r="D9" s="151">
        <v>4.4111000000000002</v>
      </c>
      <c r="E9" s="151" t="s">
        <v>282</v>
      </c>
      <c r="F9" s="151">
        <v>15.8431</v>
      </c>
      <c r="G9" s="151">
        <v>118.0586</v>
      </c>
      <c r="H9" s="151">
        <v>4.9386999999999999</v>
      </c>
      <c r="I9" s="151">
        <v>19.940000000000001</v>
      </c>
      <c r="J9" s="151">
        <v>434.08</v>
      </c>
      <c r="K9" s="151">
        <v>415.85</v>
      </c>
      <c r="L9" s="151">
        <v>14650</v>
      </c>
      <c r="M9" s="151">
        <v>29.547499999999999</v>
      </c>
      <c r="N9" s="151">
        <v>17.030100000000001</v>
      </c>
      <c r="O9" s="151">
        <v>4029.43</v>
      </c>
      <c r="P9" s="151">
        <v>851.35</v>
      </c>
      <c r="Q9" s="151">
        <v>1.2810999999999999</v>
      </c>
      <c r="R9" s="151">
        <v>3.7629000000000001</v>
      </c>
      <c r="S9" s="151">
        <v>1.4229000000000001</v>
      </c>
      <c r="T9" s="151">
        <v>9.6742000000000008</v>
      </c>
      <c r="U9" s="151">
        <v>7.0542999999999996</v>
      </c>
      <c r="V9" s="151">
        <v>23.4255</v>
      </c>
      <c r="W9" s="151">
        <v>366.02</v>
      </c>
      <c r="X9" s="151">
        <v>0.94779999999999998</v>
      </c>
      <c r="Y9" s="151">
        <v>0.99350000000000005</v>
      </c>
      <c r="Z9" s="151">
        <v>0.80030000000000001</v>
      </c>
      <c r="AA9" s="151">
        <v>129.38</v>
      </c>
      <c r="AB9" s="151">
        <v>6.7377000000000002</v>
      </c>
    </row>
    <row r="10" spans="1:28">
      <c r="A10" s="160">
        <v>44699</v>
      </c>
      <c r="B10" s="151">
        <v>18.264399999999998</v>
      </c>
      <c r="C10" s="151">
        <v>16.032</v>
      </c>
      <c r="D10" s="151">
        <v>4.4379999999999997</v>
      </c>
      <c r="E10" s="151" t="s">
        <v>282</v>
      </c>
      <c r="F10" s="151">
        <v>15.946999999999999</v>
      </c>
      <c r="G10" s="151">
        <v>118.0586</v>
      </c>
      <c r="H10" s="151">
        <v>4.9687999999999999</v>
      </c>
      <c r="I10" s="151">
        <v>20.036799999999999</v>
      </c>
      <c r="J10" s="151">
        <v>432.9</v>
      </c>
      <c r="K10" s="151">
        <v>415.81</v>
      </c>
      <c r="L10" s="151">
        <v>14688</v>
      </c>
      <c r="M10" s="151">
        <v>29.4</v>
      </c>
      <c r="N10" s="151">
        <v>17.024999999999999</v>
      </c>
      <c r="O10" s="151">
        <v>4071.49</v>
      </c>
      <c r="P10" s="151">
        <v>853.9</v>
      </c>
      <c r="Q10" s="151">
        <v>1.2889999999999999</v>
      </c>
      <c r="R10" s="151">
        <v>3.7715000000000001</v>
      </c>
      <c r="S10" s="151">
        <v>1.4379999999999999</v>
      </c>
      <c r="T10" s="151">
        <v>9.9002999999999997</v>
      </c>
      <c r="U10" s="151">
        <v>7.1101999999999999</v>
      </c>
      <c r="V10" s="151">
        <v>23.5486</v>
      </c>
      <c r="W10" s="151">
        <v>366.49</v>
      </c>
      <c r="X10" s="151">
        <v>0.9556</v>
      </c>
      <c r="Y10" s="151">
        <v>0.98819999999999997</v>
      </c>
      <c r="Z10" s="151">
        <v>0.81</v>
      </c>
      <c r="AA10" s="151">
        <v>128.22999999999999</v>
      </c>
      <c r="AB10" s="151">
        <v>6.7542</v>
      </c>
    </row>
    <row r="11" spans="1:28">
      <c r="A11" s="160">
        <v>44700</v>
      </c>
      <c r="B11" s="151">
        <v>18.264399999999998</v>
      </c>
      <c r="C11" s="151">
        <v>15.827199999999999</v>
      </c>
      <c r="D11" s="151">
        <v>4.3897000000000004</v>
      </c>
      <c r="E11" s="151" t="s">
        <v>282</v>
      </c>
      <c r="F11" s="151">
        <v>15.8878</v>
      </c>
      <c r="G11" s="151">
        <v>118.345</v>
      </c>
      <c r="H11" s="151">
        <v>4.9295999999999998</v>
      </c>
      <c r="I11" s="151">
        <v>19.918099999999999</v>
      </c>
      <c r="J11" s="151">
        <v>429.15</v>
      </c>
      <c r="K11" s="151">
        <v>415.94</v>
      </c>
      <c r="L11" s="151">
        <v>14733</v>
      </c>
      <c r="M11" s="151">
        <v>29.398700000000002</v>
      </c>
      <c r="N11" s="151">
        <v>17.074999999999999</v>
      </c>
      <c r="O11" s="151">
        <v>4053.3</v>
      </c>
      <c r="P11" s="151">
        <v>837.33</v>
      </c>
      <c r="Q11" s="151">
        <v>1.2825</v>
      </c>
      <c r="R11" s="151">
        <v>3.7359</v>
      </c>
      <c r="S11" s="151">
        <v>1.4189000000000001</v>
      </c>
      <c r="T11" s="151">
        <v>9.6836000000000002</v>
      </c>
      <c r="U11" s="151">
        <v>7.0292000000000003</v>
      </c>
      <c r="V11" s="151">
        <v>23.3187</v>
      </c>
      <c r="W11" s="151">
        <v>363.31</v>
      </c>
      <c r="X11" s="151">
        <v>0.94479999999999997</v>
      </c>
      <c r="Y11" s="151">
        <v>0.97219999999999995</v>
      </c>
      <c r="Z11" s="151">
        <v>0.80179999999999996</v>
      </c>
      <c r="AA11" s="151">
        <v>127.79</v>
      </c>
      <c r="AB11" s="151">
        <v>6.7125000000000004</v>
      </c>
    </row>
    <row r="12" spans="1:28">
      <c r="A12" s="160">
        <v>44701</v>
      </c>
      <c r="B12" s="151">
        <v>18.264399999999998</v>
      </c>
      <c r="C12" s="151">
        <v>15.841699999999999</v>
      </c>
      <c r="D12" s="151">
        <v>4.3822000000000001</v>
      </c>
      <c r="E12" s="151" t="s">
        <v>282</v>
      </c>
      <c r="F12" s="151">
        <v>15.909000000000001</v>
      </c>
      <c r="G12" s="151">
        <v>118.485</v>
      </c>
      <c r="H12" s="151">
        <v>4.8800999999999997</v>
      </c>
      <c r="I12" s="151">
        <v>19.8626</v>
      </c>
      <c r="J12" s="151">
        <v>426.27</v>
      </c>
      <c r="K12" s="151">
        <v>415.91</v>
      </c>
      <c r="L12" s="151">
        <v>14652</v>
      </c>
      <c r="M12" s="151">
        <v>29.4</v>
      </c>
      <c r="N12" s="151">
        <v>17.094999999999999</v>
      </c>
      <c r="O12" s="151">
        <v>3971.78</v>
      </c>
      <c r="P12" s="151">
        <v>836.09</v>
      </c>
      <c r="Q12" s="151">
        <v>1.284</v>
      </c>
      <c r="R12" s="151">
        <v>3.7299000000000002</v>
      </c>
      <c r="S12" s="151">
        <v>1.4201999999999999</v>
      </c>
      <c r="T12" s="151">
        <v>9.7402999999999995</v>
      </c>
      <c r="U12" s="151">
        <v>7.0434000000000001</v>
      </c>
      <c r="V12" s="151">
        <v>23.307400000000001</v>
      </c>
      <c r="W12" s="151">
        <v>363.84</v>
      </c>
      <c r="X12" s="151">
        <v>0.94669999999999999</v>
      </c>
      <c r="Y12" s="151">
        <v>0.97460000000000002</v>
      </c>
      <c r="Z12" s="151">
        <v>0.8004</v>
      </c>
      <c r="AA12" s="151">
        <v>127.88</v>
      </c>
      <c r="AB12" s="151">
        <v>6.6929999999999996</v>
      </c>
    </row>
    <row r="13" spans="1:28">
      <c r="A13" s="160">
        <v>44704</v>
      </c>
      <c r="B13" s="151">
        <v>18.395600000000002</v>
      </c>
      <c r="C13" s="151">
        <v>15.7506</v>
      </c>
      <c r="D13" s="151">
        <v>4.3135000000000003</v>
      </c>
      <c r="E13" s="151" t="s">
        <v>282</v>
      </c>
      <c r="F13" s="151">
        <v>15.9244</v>
      </c>
      <c r="G13" s="151">
        <v>118.947</v>
      </c>
      <c r="H13" s="151">
        <v>4.8140999999999998</v>
      </c>
      <c r="I13" s="151">
        <v>19.8748</v>
      </c>
      <c r="J13" s="151">
        <v>420.79</v>
      </c>
      <c r="K13" s="151">
        <v>415.42</v>
      </c>
      <c r="L13" s="151">
        <v>14674</v>
      </c>
      <c r="M13" s="151">
        <v>29.4</v>
      </c>
      <c r="N13" s="151">
        <v>17.136399999999998</v>
      </c>
      <c r="O13" s="151">
        <v>3977.52</v>
      </c>
      <c r="P13" s="151">
        <v>830.47</v>
      </c>
      <c r="Q13" s="151">
        <v>1.2766999999999999</v>
      </c>
      <c r="R13" s="151">
        <v>3.7172999999999998</v>
      </c>
      <c r="S13" s="151">
        <v>1.4067000000000001</v>
      </c>
      <c r="T13" s="151">
        <v>9.5884999999999998</v>
      </c>
      <c r="U13" s="151">
        <v>6.96</v>
      </c>
      <c r="V13" s="151">
        <v>23.0412</v>
      </c>
      <c r="W13" s="151">
        <v>357.37</v>
      </c>
      <c r="X13" s="151">
        <v>0.93520000000000003</v>
      </c>
      <c r="Y13" s="151">
        <v>0.96579999999999999</v>
      </c>
      <c r="Z13" s="151">
        <v>0.79449999999999998</v>
      </c>
      <c r="AA13" s="151">
        <v>127.9</v>
      </c>
      <c r="AB13" s="151">
        <v>6.6497000000000002</v>
      </c>
    </row>
    <row r="14" spans="1:28">
      <c r="A14" s="160">
        <v>44705</v>
      </c>
      <c r="B14" s="151">
        <v>18.505500000000001</v>
      </c>
      <c r="C14" s="151">
        <v>15.6431</v>
      </c>
      <c r="D14" s="151">
        <v>4.2817999999999996</v>
      </c>
      <c r="E14" s="151" t="s">
        <v>282</v>
      </c>
      <c r="F14" s="151">
        <v>16.0914</v>
      </c>
      <c r="G14" s="151">
        <v>119.1035</v>
      </c>
      <c r="H14" s="151">
        <v>4.8197000000000001</v>
      </c>
      <c r="I14" s="151">
        <v>19.843499999999999</v>
      </c>
      <c r="J14" s="151">
        <v>416.66</v>
      </c>
      <c r="K14" s="151">
        <v>415.98</v>
      </c>
      <c r="L14" s="151">
        <v>14658</v>
      </c>
      <c r="M14" s="151">
        <v>29.4</v>
      </c>
      <c r="N14" s="151">
        <v>17.175000000000001</v>
      </c>
      <c r="O14" s="151">
        <v>3976.17</v>
      </c>
      <c r="P14" s="151">
        <v>830.6</v>
      </c>
      <c r="Q14" s="151">
        <v>1.2819</v>
      </c>
      <c r="R14" s="151">
        <v>3.7039</v>
      </c>
      <c r="S14" s="151">
        <v>1.4069</v>
      </c>
      <c r="T14" s="151">
        <v>9.5579999999999998</v>
      </c>
      <c r="U14" s="151">
        <v>6.9291999999999998</v>
      </c>
      <c r="V14" s="151">
        <v>22.9407</v>
      </c>
      <c r="W14" s="151">
        <v>356.56</v>
      </c>
      <c r="X14" s="151">
        <v>0.93140000000000001</v>
      </c>
      <c r="Y14" s="151">
        <v>0.96009999999999995</v>
      </c>
      <c r="Z14" s="151">
        <v>0.79790000000000005</v>
      </c>
      <c r="AA14" s="151">
        <v>126.83</v>
      </c>
      <c r="AB14" s="151">
        <v>6.6536999999999997</v>
      </c>
    </row>
    <row r="15" spans="1:28">
      <c r="A15" s="160">
        <v>44706</v>
      </c>
      <c r="B15" s="151">
        <v>18.564800000000002</v>
      </c>
      <c r="C15" s="151">
        <v>15.7409</v>
      </c>
      <c r="D15" s="151">
        <v>4.3079000000000001</v>
      </c>
      <c r="E15" s="151" t="s">
        <v>282</v>
      </c>
      <c r="F15" s="151">
        <v>16.352</v>
      </c>
      <c r="G15" s="151">
        <v>119.1035</v>
      </c>
      <c r="H15" s="151">
        <v>4.8263999999999996</v>
      </c>
      <c r="I15" s="151">
        <v>19.8294</v>
      </c>
      <c r="J15" s="151">
        <v>415.95</v>
      </c>
      <c r="K15" s="151">
        <v>416.01</v>
      </c>
      <c r="L15" s="151">
        <v>14633</v>
      </c>
      <c r="M15" s="151">
        <v>29.587499999999999</v>
      </c>
      <c r="N15" s="151">
        <v>17.175000000000001</v>
      </c>
      <c r="O15" s="151">
        <v>3936.63</v>
      </c>
      <c r="P15" s="151">
        <v>831.78</v>
      </c>
      <c r="Q15" s="151">
        <v>1.2816000000000001</v>
      </c>
      <c r="R15" s="151">
        <v>3.6880000000000002</v>
      </c>
      <c r="S15" s="151">
        <v>1.4109</v>
      </c>
      <c r="T15" s="151">
        <v>9.577</v>
      </c>
      <c r="U15" s="151">
        <v>6.9646999999999997</v>
      </c>
      <c r="V15" s="151">
        <v>23.100300000000001</v>
      </c>
      <c r="W15" s="151">
        <v>367.53</v>
      </c>
      <c r="X15" s="151">
        <v>0.93640000000000001</v>
      </c>
      <c r="Y15" s="151">
        <v>0.9617</v>
      </c>
      <c r="Z15" s="151">
        <v>0.79510000000000003</v>
      </c>
      <c r="AA15" s="151">
        <v>127.32</v>
      </c>
      <c r="AB15" s="151">
        <v>6.6932</v>
      </c>
    </row>
    <row r="16" spans="1:28">
      <c r="A16" s="160">
        <v>44707</v>
      </c>
      <c r="B16" s="151">
        <v>18.585799999999999</v>
      </c>
      <c r="C16" s="151">
        <v>15.707100000000001</v>
      </c>
      <c r="D16" s="151">
        <v>4.2961999999999998</v>
      </c>
      <c r="E16" s="151" t="s">
        <v>282</v>
      </c>
      <c r="F16" s="151">
        <v>16.348500000000001</v>
      </c>
      <c r="G16" s="151">
        <v>119.42</v>
      </c>
      <c r="H16" s="151">
        <v>4.7693000000000003</v>
      </c>
      <c r="I16" s="151">
        <v>19.766300000000001</v>
      </c>
      <c r="J16" s="151">
        <v>423.53</v>
      </c>
      <c r="K16" s="151">
        <v>417.9</v>
      </c>
      <c r="L16" s="151">
        <v>14633</v>
      </c>
      <c r="M16" s="151">
        <v>29.587499999999999</v>
      </c>
      <c r="N16" s="151">
        <v>17.204999999999998</v>
      </c>
      <c r="O16" s="151">
        <v>3922</v>
      </c>
      <c r="P16" s="151">
        <v>823.05</v>
      </c>
      <c r="Q16" s="151">
        <v>1.2773000000000001</v>
      </c>
      <c r="R16" s="151">
        <v>3.6574</v>
      </c>
      <c r="S16" s="151">
        <v>1.4087000000000001</v>
      </c>
      <c r="T16" s="151">
        <v>9.5556000000000001</v>
      </c>
      <c r="U16" s="151">
        <v>6.9377000000000004</v>
      </c>
      <c r="V16" s="151">
        <v>23.043199999999999</v>
      </c>
      <c r="W16" s="151">
        <v>366.66</v>
      </c>
      <c r="X16" s="151">
        <v>0.93189999999999995</v>
      </c>
      <c r="Y16" s="151">
        <v>0.95989999999999998</v>
      </c>
      <c r="Z16" s="151">
        <v>0.79310000000000003</v>
      </c>
      <c r="AA16" s="151">
        <v>127.12</v>
      </c>
      <c r="AB16" s="151">
        <v>6.7389000000000001</v>
      </c>
    </row>
    <row r="17" spans="1:28">
      <c r="A17" s="160">
        <v>44708</v>
      </c>
      <c r="B17" s="151">
        <v>18.585799999999999</v>
      </c>
      <c r="C17" s="151">
        <v>15.590299999999999</v>
      </c>
      <c r="D17" s="151">
        <v>4.2556000000000003</v>
      </c>
      <c r="E17" s="151" t="s">
        <v>282</v>
      </c>
      <c r="F17" s="151">
        <v>16.222799999999999</v>
      </c>
      <c r="G17" s="151">
        <v>119.554</v>
      </c>
      <c r="H17" s="151">
        <v>4.7305999999999999</v>
      </c>
      <c r="I17" s="151">
        <v>19.578900000000001</v>
      </c>
      <c r="J17" s="151">
        <v>434.97</v>
      </c>
      <c r="K17" s="151">
        <v>415.94</v>
      </c>
      <c r="L17" s="151">
        <v>14577</v>
      </c>
      <c r="M17" s="151">
        <v>29.462499999999999</v>
      </c>
      <c r="N17" s="151">
        <v>17.2317</v>
      </c>
      <c r="O17" s="151">
        <v>3932.59</v>
      </c>
      <c r="P17" s="151">
        <v>825.3</v>
      </c>
      <c r="Q17" s="151">
        <v>1.2724</v>
      </c>
      <c r="R17" s="151">
        <v>3.6915</v>
      </c>
      <c r="S17" s="151">
        <v>1.3963000000000001</v>
      </c>
      <c r="T17" s="151">
        <v>9.4644999999999992</v>
      </c>
      <c r="U17" s="151">
        <v>6.9297000000000004</v>
      </c>
      <c r="V17" s="151">
        <v>23.003699999999998</v>
      </c>
      <c r="W17" s="151">
        <v>367.07</v>
      </c>
      <c r="X17" s="151">
        <v>0.93159999999999998</v>
      </c>
      <c r="Y17" s="151">
        <v>0.95679999999999998</v>
      </c>
      <c r="Z17" s="151">
        <v>0.79179999999999995</v>
      </c>
      <c r="AA17" s="151">
        <v>127.11</v>
      </c>
      <c r="AB17" s="151">
        <v>6.6993999999999998</v>
      </c>
    </row>
    <row r="18" spans="1:28">
      <c r="A18" s="160">
        <v>44711</v>
      </c>
      <c r="B18" s="151">
        <v>18.586300000000001</v>
      </c>
      <c r="C18" s="151">
        <v>15.494</v>
      </c>
      <c r="D18" s="151">
        <v>4.2521000000000004</v>
      </c>
      <c r="E18" s="151" t="s">
        <v>282</v>
      </c>
      <c r="F18" s="151">
        <v>16.385100000000001</v>
      </c>
      <c r="G18" s="151">
        <v>120.0035</v>
      </c>
      <c r="H18" s="151">
        <v>4.7544000000000004</v>
      </c>
      <c r="I18" s="151">
        <v>19.541499999999999</v>
      </c>
      <c r="J18" s="151">
        <v>423.76</v>
      </c>
      <c r="K18" s="151">
        <v>416.16</v>
      </c>
      <c r="L18" s="151">
        <v>14558</v>
      </c>
      <c r="M18" s="151">
        <v>29.4</v>
      </c>
      <c r="N18" s="151">
        <v>17.265699999999999</v>
      </c>
      <c r="O18" s="151">
        <v>3932.59</v>
      </c>
      <c r="P18" s="151">
        <v>829.93</v>
      </c>
      <c r="Q18" s="151">
        <v>1.2655000000000001</v>
      </c>
      <c r="R18" s="151">
        <v>3.6680000000000001</v>
      </c>
      <c r="S18" s="151">
        <v>1.3894</v>
      </c>
      <c r="T18" s="151">
        <v>9.4122000000000003</v>
      </c>
      <c r="U18" s="151">
        <v>6.9035000000000002</v>
      </c>
      <c r="V18" s="151">
        <v>22.929500000000001</v>
      </c>
      <c r="W18" s="151">
        <v>365.19</v>
      </c>
      <c r="X18" s="151">
        <v>0.92759999999999998</v>
      </c>
      <c r="Y18" s="151">
        <v>0.95730000000000004</v>
      </c>
      <c r="Z18" s="151">
        <v>0.79039999999999999</v>
      </c>
      <c r="AA18" s="151">
        <v>127.59</v>
      </c>
      <c r="AB18" s="151">
        <v>6.6614000000000004</v>
      </c>
    </row>
    <row r="19" spans="1:28">
      <c r="A19" s="160">
        <v>44712</v>
      </c>
      <c r="B19" s="151">
        <v>18.586300000000001</v>
      </c>
      <c r="C19" s="151">
        <v>15.640499999999999</v>
      </c>
      <c r="D19" s="151">
        <v>4.2693000000000003</v>
      </c>
      <c r="E19" s="151" t="s">
        <v>282</v>
      </c>
      <c r="F19" s="151">
        <v>16.404</v>
      </c>
      <c r="G19" s="151">
        <v>120.194</v>
      </c>
      <c r="H19" s="151">
        <v>4.7336</v>
      </c>
      <c r="I19" s="151">
        <v>19.6571</v>
      </c>
      <c r="J19" s="151">
        <v>425.29</v>
      </c>
      <c r="K19" s="151">
        <v>415.84</v>
      </c>
      <c r="L19" s="151">
        <v>14583</v>
      </c>
      <c r="M19" s="151">
        <v>29.65</v>
      </c>
      <c r="N19" s="151">
        <v>17.274999999999999</v>
      </c>
      <c r="O19" s="151">
        <v>3772.1</v>
      </c>
      <c r="P19" s="151">
        <v>823.88</v>
      </c>
      <c r="Q19" s="151">
        <v>1.2646999999999999</v>
      </c>
      <c r="R19" s="151">
        <v>3.714</v>
      </c>
      <c r="S19" s="151">
        <v>1.3933</v>
      </c>
      <c r="T19" s="151">
        <v>9.3770000000000007</v>
      </c>
      <c r="U19" s="151">
        <v>6.9306000000000001</v>
      </c>
      <c r="V19" s="151">
        <v>23.025500000000001</v>
      </c>
      <c r="W19" s="151">
        <v>370.07</v>
      </c>
      <c r="X19" s="151">
        <v>0.93169999999999997</v>
      </c>
      <c r="Y19" s="151">
        <v>0.95950000000000002</v>
      </c>
      <c r="Z19" s="151">
        <v>0.79349999999999998</v>
      </c>
      <c r="AA19" s="151">
        <v>128.66999999999999</v>
      </c>
      <c r="AB19" s="151">
        <v>6.6718000000000002</v>
      </c>
    </row>
    <row r="20" spans="1:28">
      <c r="A20" s="160">
        <v>44713</v>
      </c>
      <c r="B20" s="151">
        <v>18.616099999999999</v>
      </c>
      <c r="C20" s="151">
        <v>15.5678</v>
      </c>
      <c r="D20" s="151">
        <v>4.3095999999999997</v>
      </c>
      <c r="E20" s="151" t="s">
        <v>282</v>
      </c>
      <c r="F20" s="151">
        <v>16.398299999999999</v>
      </c>
      <c r="G20" s="151">
        <v>120.324</v>
      </c>
      <c r="H20" s="151">
        <v>4.8160999999999996</v>
      </c>
      <c r="I20" s="151">
        <v>19.696999999999999</v>
      </c>
      <c r="J20" s="151">
        <v>428.74</v>
      </c>
      <c r="K20" s="151">
        <v>415.78</v>
      </c>
      <c r="L20" s="151">
        <v>14583</v>
      </c>
      <c r="M20" s="151">
        <v>29.65</v>
      </c>
      <c r="N20" s="151">
        <v>17.28</v>
      </c>
      <c r="O20" s="151">
        <v>3799.92</v>
      </c>
      <c r="P20" s="151">
        <v>824.25</v>
      </c>
      <c r="Q20" s="151">
        <v>1.2657</v>
      </c>
      <c r="R20" s="151">
        <v>3.7273999999999998</v>
      </c>
      <c r="S20" s="151">
        <v>1.3938999999999999</v>
      </c>
      <c r="T20" s="151">
        <v>9.4830000000000005</v>
      </c>
      <c r="U20" s="151">
        <v>6.9855999999999998</v>
      </c>
      <c r="V20" s="151">
        <v>23.228300000000001</v>
      </c>
      <c r="W20" s="151">
        <v>372.49</v>
      </c>
      <c r="X20" s="151">
        <v>0.93869999999999998</v>
      </c>
      <c r="Y20" s="151">
        <v>0.96319999999999995</v>
      </c>
      <c r="Z20" s="151">
        <v>0.80089999999999995</v>
      </c>
      <c r="AA20" s="151">
        <v>130.13</v>
      </c>
      <c r="AB20" s="151">
        <v>6.6862000000000004</v>
      </c>
    </row>
    <row r="21" spans="1:28">
      <c r="A21" s="160">
        <v>44714</v>
      </c>
      <c r="B21" s="151">
        <v>18.636700000000001</v>
      </c>
      <c r="C21" s="151">
        <v>15.4666</v>
      </c>
      <c r="D21" s="151">
        <v>4.2606000000000002</v>
      </c>
      <c r="E21" s="151" t="s">
        <v>282</v>
      </c>
      <c r="F21" s="151">
        <v>16.4697</v>
      </c>
      <c r="G21" s="151">
        <v>120.4665</v>
      </c>
      <c r="H21" s="151">
        <v>4.7973999999999997</v>
      </c>
      <c r="I21" s="151">
        <v>19.524999999999999</v>
      </c>
      <c r="J21" s="151">
        <v>435.08</v>
      </c>
      <c r="K21" s="151">
        <v>415.95</v>
      </c>
      <c r="L21" s="151">
        <v>14483</v>
      </c>
      <c r="M21" s="151">
        <v>29.4</v>
      </c>
      <c r="N21" s="151">
        <v>17.135000000000002</v>
      </c>
      <c r="O21" s="151">
        <v>3773.9</v>
      </c>
      <c r="P21" s="151">
        <v>813.05</v>
      </c>
      <c r="Q21" s="151">
        <v>1.2569999999999999</v>
      </c>
      <c r="R21" s="151">
        <v>3.7010000000000001</v>
      </c>
      <c r="S21" s="151">
        <v>1.3765000000000001</v>
      </c>
      <c r="T21" s="151">
        <v>9.3712</v>
      </c>
      <c r="U21" s="151">
        <v>6.9208999999999996</v>
      </c>
      <c r="V21" s="151">
        <v>22.963799999999999</v>
      </c>
      <c r="W21" s="151">
        <v>366.67</v>
      </c>
      <c r="X21" s="151">
        <v>0.93049999999999999</v>
      </c>
      <c r="Y21" s="151">
        <v>0.95809999999999995</v>
      </c>
      <c r="Z21" s="151">
        <v>0.79510000000000003</v>
      </c>
      <c r="AA21" s="151">
        <v>129.84</v>
      </c>
      <c r="AB21" s="151">
        <v>6.6603000000000003</v>
      </c>
    </row>
    <row r="22" spans="1:28">
      <c r="A22" s="160">
        <v>44715</v>
      </c>
      <c r="B22" s="151">
        <v>18.636700000000001</v>
      </c>
      <c r="C22" s="151">
        <v>15.5482</v>
      </c>
      <c r="D22" s="151">
        <v>4.2816999999999998</v>
      </c>
      <c r="E22" s="151" t="s">
        <v>282</v>
      </c>
      <c r="F22" s="151">
        <v>16.4468</v>
      </c>
      <c r="G22" s="151">
        <v>120.67749999999999</v>
      </c>
      <c r="H22" s="151">
        <v>4.7739000000000003</v>
      </c>
      <c r="I22" s="151">
        <v>19.5594</v>
      </c>
      <c r="J22" s="151">
        <v>434.2</v>
      </c>
      <c r="K22" s="151">
        <v>415.82</v>
      </c>
      <c r="L22" s="151">
        <v>14438</v>
      </c>
      <c r="M22" s="151">
        <v>29.4</v>
      </c>
      <c r="N22" s="151">
        <v>17.042000000000002</v>
      </c>
      <c r="O22" s="151">
        <v>3788.32</v>
      </c>
      <c r="P22" s="151">
        <v>811.5</v>
      </c>
      <c r="Q22" s="151">
        <v>1.2594000000000001</v>
      </c>
      <c r="R22" s="151">
        <v>3.7084000000000001</v>
      </c>
      <c r="S22" s="151">
        <v>1.3873</v>
      </c>
      <c r="T22" s="151">
        <v>9.4362999999999992</v>
      </c>
      <c r="U22" s="151">
        <v>6.9389000000000003</v>
      </c>
      <c r="V22" s="151">
        <v>23.009899999999998</v>
      </c>
      <c r="W22" s="151">
        <v>365.59</v>
      </c>
      <c r="X22" s="151">
        <v>0.93300000000000005</v>
      </c>
      <c r="Y22" s="151">
        <v>0.96209999999999996</v>
      </c>
      <c r="Z22" s="151">
        <v>0.80069999999999997</v>
      </c>
      <c r="AA22" s="151">
        <v>130.88</v>
      </c>
      <c r="AB22" s="151">
        <v>6.6603000000000003</v>
      </c>
    </row>
    <row r="23" spans="1:28">
      <c r="A23" s="160">
        <v>44718</v>
      </c>
      <c r="B23" s="151">
        <v>18.636500000000002</v>
      </c>
      <c r="C23" s="151">
        <v>15.4366</v>
      </c>
      <c r="D23" s="151">
        <v>4.2878999999999996</v>
      </c>
      <c r="E23" s="151" t="s">
        <v>282</v>
      </c>
      <c r="F23" s="151">
        <v>16.5839</v>
      </c>
      <c r="G23" s="151">
        <v>121.105</v>
      </c>
      <c r="H23" s="151">
        <v>4.7946</v>
      </c>
      <c r="I23" s="151">
        <v>19.553599999999999</v>
      </c>
      <c r="J23" s="151">
        <v>432.14</v>
      </c>
      <c r="K23" s="151">
        <v>415.95</v>
      </c>
      <c r="L23" s="151">
        <v>14452</v>
      </c>
      <c r="M23" s="151">
        <v>29.65</v>
      </c>
      <c r="N23" s="151">
        <v>16.905000000000001</v>
      </c>
      <c r="O23" s="151">
        <v>3795.43</v>
      </c>
      <c r="P23" s="151">
        <v>821.59</v>
      </c>
      <c r="Q23" s="151">
        <v>1.258</v>
      </c>
      <c r="R23" s="151">
        <v>3.734</v>
      </c>
      <c r="S23" s="151">
        <v>1.3900999999999999</v>
      </c>
      <c r="T23" s="151">
        <v>9.4246999999999996</v>
      </c>
      <c r="U23" s="151">
        <v>6.9550000000000001</v>
      </c>
      <c r="V23" s="151">
        <v>23.120200000000001</v>
      </c>
      <c r="W23" s="151">
        <v>362.25</v>
      </c>
      <c r="X23" s="151">
        <v>0.93489999999999995</v>
      </c>
      <c r="Y23" s="151">
        <v>0.9708</v>
      </c>
      <c r="Z23" s="151">
        <v>0.79800000000000004</v>
      </c>
      <c r="AA23" s="151">
        <v>131.88</v>
      </c>
      <c r="AB23" s="151">
        <v>6.6539000000000001</v>
      </c>
    </row>
    <row r="24" spans="1:28">
      <c r="A24" s="160">
        <v>44719</v>
      </c>
      <c r="B24" s="151">
        <v>18.661000000000001</v>
      </c>
      <c r="C24" s="151">
        <v>15.379899999999999</v>
      </c>
      <c r="D24" s="151">
        <v>4.2778</v>
      </c>
      <c r="E24" s="151" t="s">
        <v>282</v>
      </c>
      <c r="F24" s="151">
        <v>16.7637</v>
      </c>
      <c r="G24" s="151">
        <v>121.283</v>
      </c>
      <c r="H24" s="151">
        <v>4.8708999999999998</v>
      </c>
      <c r="I24" s="151">
        <v>19.5883</v>
      </c>
      <c r="J24" s="151">
        <v>430.75</v>
      </c>
      <c r="K24" s="151">
        <v>416.04</v>
      </c>
      <c r="L24" s="151">
        <v>14457</v>
      </c>
      <c r="M24" s="151">
        <v>29.548500000000001</v>
      </c>
      <c r="N24" s="151">
        <v>16.855</v>
      </c>
      <c r="O24" s="151">
        <v>3784.8</v>
      </c>
      <c r="P24" s="151">
        <v>827.4</v>
      </c>
      <c r="Q24" s="151">
        <v>1.2532000000000001</v>
      </c>
      <c r="R24" s="151">
        <v>3.7505000000000002</v>
      </c>
      <c r="S24" s="151">
        <v>1.3829</v>
      </c>
      <c r="T24" s="151">
        <v>9.4574999999999996</v>
      </c>
      <c r="U24" s="151">
        <v>6.95</v>
      </c>
      <c r="V24" s="151">
        <v>23.125399999999999</v>
      </c>
      <c r="W24" s="151">
        <v>363.54</v>
      </c>
      <c r="X24" s="151">
        <v>0.93420000000000003</v>
      </c>
      <c r="Y24" s="151">
        <v>0.97289999999999999</v>
      </c>
      <c r="Z24" s="151">
        <v>0.79420000000000002</v>
      </c>
      <c r="AA24" s="151">
        <v>132.59</v>
      </c>
      <c r="AB24" s="151">
        <v>6.6704999999999997</v>
      </c>
    </row>
    <row r="25" spans="1:28">
      <c r="A25" s="160">
        <v>44720</v>
      </c>
      <c r="B25" s="151">
        <v>18.6875</v>
      </c>
      <c r="C25" s="151">
        <v>15.289899999999999</v>
      </c>
      <c r="D25" s="151">
        <v>4.2793000000000001</v>
      </c>
      <c r="E25" s="151" t="s">
        <v>282</v>
      </c>
      <c r="F25" s="151">
        <v>17.145700000000001</v>
      </c>
      <c r="G25" s="151">
        <v>121.45</v>
      </c>
      <c r="H25" s="151">
        <v>4.8989000000000003</v>
      </c>
      <c r="I25" s="151">
        <v>19.576000000000001</v>
      </c>
      <c r="J25" s="151">
        <v>434.2</v>
      </c>
      <c r="K25" s="151">
        <v>415.8</v>
      </c>
      <c r="L25" s="151">
        <v>14493</v>
      </c>
      <c r="M25" s="151">
        <v>29.484999999999999</v>
      </c>
      <c r="N25" s="151">
        <v>16.914999999999999</v>
      </c>
      <c r="O25" s="151">
        <v>3807.14</v>
      </c>
      <c r="P25" s="151">
        <v>821.84</v>
      </c>
      <c r="Q25" s="151">
        <v>1.256</v>
      </c>
      <c r="R25" s="151">
        <v>3.766</v>
      </c>
      <c r="S25" s="151">
        <v>1.3908</v>
      </c>
      <c r="T25" s="151">
        <v>9.4690999999999992</v>
      </c>
      <c r="U25" s="151">
        <v>6.9409999999999998</v>
      </c>
      <c r="V25" s="151">
        <v>23.051200000000001</v>
      </c>
      <c r="W25" s="151">
        <v>369.09</v>
      </c>
      <c r="X25" s="151">
        <v>0.93310000000000004</v>
      </c>
      <c r="Y25" s="151">
        <v>0.97850000000000004</v>
      </c>
      <c r="Z25" s="151">
        <v>0.79769999999999996</v>
      </c>
      <c r="AA25" s="151">
        <v>134.25</v>
      </c>
      <c r="AB25" s="151">
        <v>6.6837999999999997</v>
      </c>
    </row>
    <row r="26" spans="1:28">
      <c r="A26" s="160">
        <v>44721</v>
      </c>
      <c r="B26" s="151">
        <v>18.6876</v>
      </c>
      <c r="C26" s="151">
        <v>15.512</v>
      </c>
      <c r="D26" s="151">
        <v>4.3391000000000002</v>
      </c>
      <c r="E26" s="151" t="s">
        <v>282</v>
      </c>
      <c r="F26" s="151">
        <v>17.1175</v>
      </c>
      <c r="G26" s="151">
        <v>121.623</v>
      </c>
      <c r="H26" s="151">
        <v>4.9070999999999998</v>
      </c>
      <c r="I26" s="151">
        <v>19.673300000000001</v>
      </c>
      <c r="J26" s="151">
        <v>436.35</v>
      </c>
      <c r="K26" s="151">
        <v>416.94</v>
      </c>
      <c r="L26" s="151">
        <v>14563</v>
      </c>
      <c r="M26" s="151">
        <v>29.485399999999998</v>
      </c>
      <c r="N26" s="151">
        <v>16.975000000000001</v>
      </c>
      <c r="O26" s="151">
        <v>3850.67</v>
      </c>
      <c r="P26" s="151">
        <v>824.8</v>
      </c>
      <c r="Q26" s="151">
        <v>1.2699</v>
      </c>
      <c r="R26" s="151">
        <v>3.7515000000000001</v>
      </c>
      <c r="S26" s="151">
        <v>1.409</v>
      </c>
      <c r="T26" s="151">
        <v>9.5984999999999996</v>
      </c>
      <c r="U26" s="151">
        <v>7.0068000000000001</v>
      </c>
      <c r="V26" s="151">
        <v>23.262499999999999</v>
      </c>
      <c r="W26" s="151">
        <v>372.44</v>
      </c>
      <c r="X26" s="151">
        <v>0.94189999999999996</v>
      </c>
      <c r="Y26" s="151">
        <v>0.98019999999999996</v>
      </c>
      <c r="Z26" s="151">
        <v>0.8004</v>
      </c>
      <c r="AA26" s="151">
        <v>134.36000000000001</v>
      </c>
      <c r="AB26" s="151">
        <v>6.6924999999999999</v>
      </c>
    </row>
    <row r="27" spans="1:28">
      <c r="A27" s="160">
        <v>44722</v>
      </c>
      <c r="B27" s="151">
        <v>18.6876</v>
      </c>
      <c r="C27" s="151">
        <v>15.8567</v>
      </c>
      <c r="D27" s="151">
        <v>4.3815999999999997</v>
      </c>
      <c r="E27" s="151" t="s">
        <v>282</v>
      </c>
      <c r="F27" s="151">
        <v>17.1143</v>
      </c>
      <c r="G27" s="151">
        <v>121.79559999999999</v>
      </c>
      <c r="H27" s="151">
        <v>4.9875999999999996</v>
      </c>
      <c r="I27" s="151">
        <v>19.960999999999999</v>
      </c>
      <c r="J27" s="151">
        <v>436.2</v>
      </c>
      <c r="K27" s="151">
        <v>416.96</v>
      </c>
      <c r="L27" s="151">
        <v>14550</v>
      </c>
      <c r="M27" s="151">
        <v>29.5275</v>
      </c>
      <c r="N27" s="151">
        <v>16.925000000000001</v>
      </c>
      <c r="O27" s="151">
        <v>3940.95</v>
      </c>
      <c r="P27" s="151">
        <v>845.5</v>
      </c>
      <c r="Q27" s="151">
        <v>1.2776000000000001</v>
      </c>
      <c r="R27" s="151">
        <v>3.762</v>
      </c>
      <c r="S27" s="151">
        <v>1.4195</v>
      </c>
      <c r="T27" s="151">
        <v>9.7039000000000009</v>
      </c>
      <c r="U27" s="151">
        <v>7.0723000000000003</v>
      </c>
      <c r="V27" s="151">
        <v>23.479600000000001</v>
      </c>
      <c r="W27" s="151">
        <v>378.8</v>
      </c>
      <c r="X27" s="151">
        <v>0.9506</v>
      </c>
      <c r="Y27" s="151">
        <v>0.98799999999999999</v>
      </c>
      <c r="Z27" s="151">
        <v>0.81200000000000006</v>
      </c>
      <c r="AA27" s="151">
        <v>134.41</v>
      </c>
      <c r="AB27" s="151">
        <v>6.7091000000000003</v>
      </c>
    </row>
    <row r="28" spans="1:28">
      <c r="A28" s="160">
        <v>44725</v>
      </c>
      <c r="B28" s="151">
        <v>18.708100000000002</v>
      </c>
      <c r="C28" s="151">
        <v>16.1172</v>
      </c>
      <c r="D28" s="151">
        <v>4.4679000000000002</v>
      </c>
      <c r="E28" s="151" t="s">
        <v>282</v>
      </c>
      <c r="F28" s="151">
        <v>17.264099999999999</v>
      </c>
      <c r="G28" s="151">
        <v>122.29900000000001</v>
      </c>
      <c r="H28" s="151">
        <v>5.1159999999999997</v>
      </c>
      <c r="I28" s="151">
        <v>20.456700000000001</v>
      </c>
      <c r="J28" s="151">
        <v>437.06</v>
      </c>
      <c r="K28" s="151">
        <v>416.96</v>
      </c>
      <c r="L28" s="151">
        <v>14681</v>
      </c>
      <c r="M28" s="151">
        <v>29.4025</v>
      </c>
      <c r="N28" s="151">
        <v>16.899999999999999</v>
      </c>
      <c r="O28" s="151">
        <v>3970.75</v>
      </c>
      <c r="P28" s="151">
        <v>861.35</v>
      </c>
      <c r="Q28" s="151">
        <v>1.2899</v>
      </c>
      <c r="R28" s="151">
        <v>3.7423999999999999</v>
      </c>
      <c r="S28" s="151">
        <v>1.4439</v>
      </c>
      <c r="T28" s="151">
        <v>9.9047000000000001</v>
      </c>
      <c r="U28" s="151">
        <v>7.1482000000000001</v>
      </c>
      <c r="V28" s="151">
        <v>23.764500000000002</v>
      </c>
      <c r="W28" s="151">
        <v>384.82</v>
      </c>
      <c r="X28" s="151">
        <v>0.96089999999999998</v>
      </c>
      <c r="Y28" s="151">
        <v>0.99760000000000004</v>
      </c>
      <c r="Z28" s="151">
        <v>0.82420000000000004</v>
      </c>
      <c r="AA28" s="151">
        <v>134.41999999999999</v>
      </c>
      <c r="AB28" s="151">
        <v>6.7545999999999999</v>
      </c>
    </row>
    <row r="29" spans="1:28">
      <c r="A29" s="160">
        <v>44726</v>
      </c>
      <c r="B29" s="151">
        <v>18.7377</v>
      </c>
      <c r="C29" s="151">
        <v>16.039899999999999</v>
      </c>
      <c r="D29" s="151">
        <v>4.4721000000000002</v>
      </c>
      <c r="E29" s="151" t="s">
        <v>282</v>
      </c>
      <c r="F29" s="151">
        <v>17.269300000000001</v>
      </c>
      <c r="G29" s="151">
        <v>122.5098</v>
      </c>
      <c r="H29" s="151">
        <v>5.1173999999999999</v>
      </c>
      <c r="I29" s="151">
        <v>20.587199999999999</v>
      </c>
      <c r="J29" s="151">
        <v>437.05</v>
      </c>
      <c r="K29" s="151">
        <v>418.25</v>
      </c>
      <c r="L29" s="151">
        <v>14698</v>
      </c>
      <c r="M29" s="151">
        <v>29.422499999999999</v>
      </c>
      <c r="N29" s="151">
        <v>16.925000000000001</v>
      </c>
      <c r="O29" s="151">
        <v>3967.8</v>
      </c>
      <c r="P29" s="151">
        <v>868.5</v>
      </c>
      <c r="Q29" s="151">
        <v>1.2949999999999999</v>
      </c>
      <c r="R29" s="151">
        <v>3.7565</v>
      </c>
      <c r="S29" s="151">
        <v>1.4550000000000001</v>
      </c>
      <c r="T29" s="151">
        <v>10.018800000000001</v>
      </c>
      <c r="U29" s="151">
        <v>7.1417000000000002</v>
      </c>
      <c r="V29" s="151">
        <v>23.7575</v>
      </c>
      <c r="W29" s="151">
        <v>384.52</v>
      </c>
      <c r="X29" s="151">
        <v>0.95989999999999998</v>
      </c>
      <c r="Y29" s="151">
        <v>1.0016</v>
      </c>
      <c r="Z29" s="151">
        <v>0.83350000000000002</v>
      </c>
      <c r="AA29" s="151">
        <v>135.47</v>
      </c>
      <c r="AB29" s="151">
        <v>6.7409999999999997</v>
      </c>
    </row>
    <row r="30" spans="1:28">
      <c r="A30" s="160">
        <v>44727</v>
      </c>
      <c r="B30" s="151">
        <v>18.747199999999999</v>
      </c>
      <c r="C30" s="151">
        <v>15.775700000000001</v>
      </c>
      <c r="D30" s="151">
        <v>4.4625000000000004</v>
      </c>
      <c r="E30" s="151" t="s">
        <v>282</v>
      </c>
      <c r="F30" s="151">
        <v>17.2393</v>
      </c>
      <c r="G30" s="151">
        <v>122.7045</v>
      </c>
      <c r="H30" s="151">
        <v>5.0552000000000001</v>
      </c>
      <c r="I30" s="151">
        <v>20.256699999999999</v>
      </c>
      <c r="J30" s="151">
        <v>439.51</v>
      </c>
      <c r="K30" s="151">
        <v>418.68</v>
      </c>
      <c r="L30" s="151">
        <v>14743</v>
      </c>
      <c r="M30" s="151">
        <v>29.4025</v>
      </c>
      <c r="N30" s="151">
        <v>16.914999999999999</v>
      </c>
      <c r="O30" s="151">
        <v>3892.35</v>
      </c>
      <c r="P30" s="151">
        <v>857.02</v>
      </c>
      <c r="Q30" s="151">
        <v>1.2890999999999999</v>
      </c>
      <c r="R30" s="151">
        <v>3.7275999999999998</v>
      </c>
      <c r="S30" s="151">
        <v>1.4279999999999999</v>
      </c>
      <c r="T30" s="151">
        <v>9.9551999999999996</v>
      </c>
      <c r="U30" s="151">
        <v>7.1235999999999997</v>
      </c>
      <c r="V30" s="151">
        <v>23.686800000000002</v>
      </c>
      <c r="W30" s="151">
        <v>380.77</v>
      </c>
      <c r="X30" s="151">
        <v>0.95730000000000004</v>
      </c>
      <c r="Y30" s="151">
        <v>0.99419999999999997</v>
      </c>
      <c r="Z30" s="151">
        <v>0.82120000000000004</v>
      </c>
      <c r="AA30" s="151">
        <v>133.84</v>
      </c>
      <c r="AB30" s="151">
        <v>6.7149000000000001</v>
      </c>
    </row>
    <row r="31" spans="1:28">
      <c r="A31" s="160">
        <v>44728</v>
      </c>
      <c r="B31" s="151">
        <v>18.747199999999999</v>
      </c>
      <c r="C31" s="151">
        <v>16.008500000000002</v>
      </c>
      <c r="D31" s="151">
        <v>4.4825999999999997</v>
      </c>
      <c r="E31" s="151" t="s">
        <v>282</v>
      </c>
      <c r="F31" s="151">
        <v>17.302199999999999</v>
      </c>
      <c r="G31" s="151">
        <v>122.9122</v>
      </c>
      <c r="H31" s="151">
        <v>5.0552000000000001</v>
      </c>
      <c r="I31" s="151">
        <v>20.4085</v>
      </c>
      <c r="J31" s="151">
        <v>444.65</v>
      </c>
      <c r="K31" s="151">
        <v>417.18</v>
      </c>
      <c r="L31" s="151">
        <v>14768</v>
      </c>
      <c r="M31" s="151">
        <v>29.483699999999999</v>
      </c>
      <c r="N31" s="151">
        <v>16.946100000000001</v>
      </c>
      <c r="O31" s="151">
        <v>3900.17</v>
      </c>
      <c r="P31" s="151">
        <v>866.58</v>
      </c>
      <c r="Q31" s="151">
        <v>1.2949999999999999</v>
      </c>
      <c r="R31" s="151">
        <v>3.7092999999999998</v>
      </c>
      <c r="S31" s="151">
        <v>1.4192</v>
      </c>
      <c r="T31" s="151">
        <v>9.9466999999999999</v>
      </c>
      <c r="U31" s="151">
        <v>7.0510999999999999</v>
      </c>
      <c r="V31" s="151">
        <v>23.4437</v>
      </c>
      <c r="W31" s="151">
        <v>377.78</v>
      </c>
      <c r="X31" s="151">
        <v>0.9476</v>
      </c>
      <c r="Y31" s="151">
        <v>0.96660000000000001</v>
      </c>
      <c r="Z31" s="151">
        <v>0.80959999999999999</v>
      </c>
      <c r="AA31" s="151">
        <v>132.21</v>
      </c>
      <c r="AB31" s="151">
        <v>6.7043999999999997</v>
      </c>
    </row>
    <row r="32" spans="1:28">
      <c r="A32" s="160">
        <v>44729</v>
      </c>
      <c r="B32" s="151">
        <v>18.747199999999999</v>
      </c>
      <c r="C32" s="151">
        <v>16.0181</v>
      </c>
      <c r="D32" s="151">
        <v>4.4569000000000001</v>
      </c>
      <c r="E32" s="151" t="s">
        <v>282</v>
      </c>
      <c r="F32" s="151">
        <v>17.3308</v>
      </c>
      <c r="G32" s="151">
        <v>122.9122</v>
      </c>
      <c r="H32" s="151">
        <v>5.1538000000000004</v>
      </c>
      <c r="I32" s="151">
        <v>20.342300000000002</v>
      </c>
      <c r="J32" s="151">
        <v>446.08</v>
      </c>
      <c r="K32" s="151">
        <v>417.88</v>
      </c>
      <c r="L32" s="151">
        <v>14823</v>
      </c>
      <c r="M32" s="151">
        <v>29.538</v>
      </c>
      <c r="N32" s="151">
        <v>16.98</v>
      </c>
      <c r="O32" s="151">
        <v>3902.05</v>
      </c>
      <c r="P32" s="151">
        <v>875.4</v>
      </c>
      <c r="Q32" s="151">
        <v>1.3029999999999999</v>
      </c>
      <c r="R32" s="151">
        <v>3.7202999999999999</v>
      </c>
      <c r="S32" s="151">
        <v>1.4419</v>
      </c>
      <c r="T32" s="151">
        <v>10.006399999999999</v>
      </c>
      <c r="U32" s="151">
        <v>7.0848000000000004</v>
      </c>
      <c r="V32" s="151">
        <v>23.545999999999999</v>
      </c>
      <c r="W32" s="151">
        <v>380.76</v>
      </c>
      <c r="X32" s="151">
        <v>0.95279999999999998</v>
      </c>
      <c r="Y32" s="151">
        <v>0.96989999999999998</v>
      </c>
      <c r="Z32" s="151">
        <v>0.81820000000000004</v>
      </c>
      <c r="AA32" s="151">
        <v>135.02000000000001</v>
      </c>
      <c r="AB32" s="151">
        <v>6.7167000000000003</v>
      </c>
    </row>
    <row r="33" spans="1:28">
      <c r="A33" s="160">
        <v>44732</v>
      </c>
      <c r="B33" s="151">
        <v>18.747199999999999</v>
      </c>
      <c r="C33" s="151">
        <v>16.035399999999999</v>
      </c>
      <c r="D33" s="151">
        <v>4.4221000000000004</v>
      </c>
      <c r="E33" s="151" t="s">
        <v>282</v>
      </c>
      <c r="F33" s="151">
        <v>17.333300000000001</v>
      </c>
      <c r="G33" s="151">
        <v>122.9122</v>
      </c>
      <c r="H33" s="151">
        <v>5.1910999999999996</v>
      </c>
      <c r="I33" s="151">
        <v>20.264500000000002</v>
      </c>
      <c r="J33" s="151">
        <v>446.55</v>
      </c>
      <c r="K33" s="151">
        <v>417.87</v>
      </c>
      <c r="L33" s="151">
        <v>14833</v>
      </c>
      <c r="M33" s="151">
        <v>29.4025</v>
      </c>
      <c r="N33" s="151">
        <v>16.995000000000001</v>
      </c>
      <c r="O33" s="151">
        <v>3902.05</v>
      </c>
      <c r="P33" s="151">
        <v>882.43</v>
      </c>
      <c r="Q33" s="151">
        <v>1.2981</v>
      </c>
      <c r="R33" s="151">
        <v>3.7240000000000002</v>
      </c>
      <c r="S33" s="151">
        <v>1.4383999999999999</v>
      </c>
      <c r="T33" s="151">
        <v>9.9110999999999994</v>
      </c>
      <c r="U33" s="151">
        <v>7.0766999999999998</v>
      </c>
      <c r="V33" s="151">
        <v>23.483699999999999</v>
      </c>
      <c r="W33" s="151">
        <v>378.01</v>
      </c>
      <c r="X33" s="151">
        <v>0.95140000000000002</v>
      </c>
      <c r="Y33" s="151">
        <v>0.96760000000000002</v>
      </c>
      <c r="Z33" s="151">
        <v>0.81640000000000001</v>
      </c>
      <c r="AA33" s="151">
        <v>135.07</v>
      </c>
      <c r="AB33" s="151">
        <v>6.6924999999999999</v>
      </c>
    </row>
    <row r="34" spans="1:28">
      <c r="A34" s="160">
        <v>44733</v>
      </c>
      <c r="B34" s="151">
        <v>18.747199999999999</v>
      </c>
      <c r="C34" s="151">
        <v>15.9216</v>
      </c>
      <c r="D34" s="151">
        <v>4.4032</v>
      </c>
      <c r="E34" s="151" t="s">
        <v>282</v>
      </c>
      <c r="F34" s="151">
        <v>17.332000000000001</v>
      </c>
      <c r="G34" s="151">
        <v>123.68</v>
      </c>
      <c r="H34" s="151">
        <v>5.1262999999999996</v>
      </c>
      <c r="I34" s="151">
        <v>20.1235</v>
      </c>
      <c r="J34" s="151">
        <v>449.68</v>
      </c>
      <c r="K34" s="151">
        <v>417.04</v>
      </c>
      <c r="L34" s="151">
        <v>14812</v>
      </c>
      <c r="M34" s="151">
        <v>29.4025</v>
      </c>
      <c r="N34" s="151">
        <v>17.024999999999999</v>
      </c>
      <c r="O34" s="151">
        <v>4023.94</v>
      </c>
      <c r="P34" s="151">
        <v>883.58</v>
      </c>
      <c r="Q34" s="151">
        <v>1.2922</v>
      </c>
      <c r="R34" s="151">
        <v>3.7210000000000001</v>
      </c>
      <c r="S34" s="151">
        <v>1.4341999999999999</v>
      </c>
      <c r="T34" s="151">
        <v>9.8460000000000001</v>
      </c>
      <c r="U34" s="151">
        <v>7.0625999999999998</v>
      </c>
      <c r="V34" s="151">
        <v>23.447500000000002</v>
      </c>
      <c r="W34" s="151">
        <v>374.77</v>
      </c>
      <c r="X34" s="151">
        <v>0.94920000000000004</v>
      </c>
      <c r="Y34" s="151">
        <v>0.96609999999999996</v>
      </c>
      <c r="Z34" s="151">
        <v>0.81440000000000001</v>
      </c>
      <c r="AA34" s="151">
        <v>136.57</v>
      </c>
      <c r="AB34" s="151">
        <v>6.6894999999999998</v>
      </c>
    </row>
    <row r="35" spans="1:28">
      <c r="A35" s="160">
        <v>44734</v>
      </c>
      <c r="B35" s="151">
        <v>18.7471</v>
      </c>
      <c r="C35" s="151">
        <v>15.9148</v>
      </c>
      <c r="D35" s="151">
        <v>4.4477000000000002</v>
      </c>
      <c r="E35" s="151" t="s">
        <v>282</v>
      </c>
      <c r="F35" s="151">
        <v>17.3444</v>
      </c>
      <c r="G35" s="151">
        <v>123.8601</v>
      </c>
      <c r="H35" s="151">
        <v>5.1952999999999996</v>
      </c>
      <c r="I35" s="151">
        <v>20.049099999999999</v>
      </c>
      <c r="J35" s="151">
        <v>455.79</v>
      </c>
      <c r="K35" s="151">
        <v>416.92</v>
      </c>
      <c r="L35" s="151">
        <v>14868</v>
      </c>
      <c r="M35" s="151">
        <v>29.463699999999999</v>
      </c>
      <c r="N35" s="151">
        <v>17.024999999999999</v>
      </c>
      <c r="O35" s="151">
        <v>4019.47</v>
      </c>
      <c r="P35" s="151">
        <v>888.47</v>
      </c>
      <c r="Q35" s="151">
        <v>1.2946</v>
      </c>
      <c r="R35" s="151">
        <v>3.7269999999999999</v>
      </c>
      <c r="S35" s="151">
        <v>1.4438</v>
      </c>
      <c r="T35" s="151">
        <v>9.9133999999999993</v>
      </c>
      <c r="U35" s="151">
        <v>7.0391000000000004</v>
      </c>
      <c r="V35" s="151">
        <v>23.4161</v>
      </c>
      <c r="W35" s="151">
        <v>374.82</v>
      </c>
      <c r="X35" s="151">
        <v>0.94620000000000004</v>
      </c>
      <c r="Y35" s="151">
        <v>0.96120000000000005</v>
      </c>
      <c r="Z35" s="151">
        <v>0.8155</v>
      </c>
      <c r="AA35" s="151">
        <v>136.26</v>
      </c>
      <c r="AB35" s="151">
        <v>6.7023000000000001</v>
      </c>
    </row>
    <row r="36" spans="1:28">
      <c r="A36" s="160">
        <v>44735</v>
      </c>
      <c r="B36" s="151">
        <v>18.746200000000002</v>
      </c>
      <c r="C36" s="151">
        <v>15.9618</v>
      </c>
      <c r="D36" s="151">
        <v>4.4715999999999996</v>
      </c>
      <c r="E36" s="151" t="s">
        <v>282</v>
      </c>
      <c r="F36" s="151">
        <v>17.3522</v>
      </c>
      <c r="G36" s="151">
        <v>124.1</v>
      </c>
      <c r="H36" s="151">
        <v>5.24</v>
      </c>
      <c r="I36" s="151">
        <v>20.015899999999998</v>
      </c>
      <c r="J36" s="151">
        <v>467.63</v>
      </c>
      <c r="K36" s="151">
        <v>416.92</v>
      </c>
      <c r="L36" s="151">
        <v>14838</v>
      </c>
      <c r="M36" s="151">
        <v>29.538</v>
      </c>
      <c r="N36" s="151">
        <v>17.05</v>
      </c>
      <c r="O36" s="151">
        <v>4108.38</v>
      </c>
      <c r="P36" s="151">
        <v>904.72</v>
      </c>
      <c r="Q36" s="151">
        <v>1.2996000000000001</v>
      </c>
      <c r="R36" s="151">
        <v>3.7629999999999999</v>
      </c>
      <c r="S36" s="151">
        <v>1.4507000000000001</v>
      </c>
      <c r="T36" s="151">
        <v>9.9856999999999996</v>
      </c>
      <c r="U36" s="151">
        <v>7.0686999999999998</v>
      </c>
      <c r="V36" s="151">
        <v>23.514500000000002</v>
      </c>
      <c r="W36" s="151">
        <v>379.65</v>
      </c>
      <c r="X36" s="151">
        <v>0.95040000000000002</v>
      </c>
      <c r="Y36" s="151">
        <v>0.96089999999999998</v>
      </c>
      <c r="Z36" s="151">
        <v>0.81559999999999999</v>
      </c>
      <c r="AA36" s="151">
        <v>134.94999999999999</v>
      </c>
      <c r="AB36" s="151">
        <v>6.6989999999999998</v>
      </c>
    </row>
    <row r="37" spans="1:28">
      <c r="A37" s="160">
        <v>44736</v>
      </c>
      <c r="B37" s="151">
        <v>18.746200000000002</v>
      </c>
      <c r="C37" s="151">
        <v>15.8019</v>
      </c>
      <c r="D37" s="151">
        <v>4.4448999999999996</v>
      </c>
      <c r="E37" s="151" t="s">
        <v>282</v>
      </c>
      <c r="F37" s="151">
        <v>16.925799999999999</v>
      </c>
      <c r="G37" s="151">
        <v>124.25449999999999</v>
      </c>
      <c r="H37" s="151">
        <v>5.2427000000000001</v>
      </c>
      <c r="I37" s="151">
        <v>19.868500000000001</v>
      </c>
      <c r="J37" s="151">
        <v>467.26</v>
      </c>
      <c r="K37" s="151">
        <v>416.88</v>
      </c>
      <c r="L37" s="151">
        <v>14848</v>
      </c>
      <c r="M37" s="151">
        <v>29.5275</v>
      </c>
      <c r="N37" s="151">
        <v>17.074999999999999</v>
      </c>
      <c r="O37" s="151">
        <v>4138.38</v>
      </c>
      <c r="P37" s="151">
        <v>918.5</v>
      </c>
      <c r="Q37" s="151">
        <v>1.2890999999999999</v>
      </c>
      <c r="R37" s="151">
        <v>3.7884000000000002</v>
      </c>
      <c r="S37" s="151">
        <v>1.4407000000000001</v>
      </c>
      <c r="T37" s="151">
        <v>9.8549000000000007</v>
      </c>
      <c r="U37" s="151">
        <v>7.0507999999999997</v>
      </c>
      <c r="V37" s="151">
        <v>23.4344</v>
      </c>
      <c r="W37" s="151">
        <v>380.5</v>
      </c>
      <c r="X37" s="151">
        <v>0.94740000000000002</v>
      </c>
      <c r="Y37" s="151">
        <v>0.95830000000000004</v>
      </c>
      <c r="Z37" s="151">
        <v>0.81469999999999998</v>
      </c>
      <c r="AA37" s="151">
        <v>135.22999999999999</v>
      </c>
      <c r="AB37" s="151">
        <v>6.6898</v>
      </c>
    </row>
    <row r="38" spans="1:28">
      <c r="A38" s="160">
        <v>44739</v>
      </c>
      <c r="B38" s="151">
        <v>18.746600000000001</v>
      </c>
      <c r="C38" s="151">
        <v>15.8636</v>
      </c>
      <c r="D38" s="151">
        <v>4.4253</v>
      </c>
      <c r="E38" s="151" t="s">
        <v>282</v>
      </c>
      <c r="F38" s="151">
        <v>16.557300000000001</v>
      </c>
      <c r="G38" s="151">
        <v>124.717</v>
      </c>
      <c r="H38" s="151">
        <v>5.2384000000000004</v>
      </c>
      <c r="I38" s="151">
        <v>19.922499999999999</v>
      </c>
      <c r="J38" s="151">
        <v>461.78</v>
      </c>
      <c r="K38" s="151">
        <v>418.79</v>
      </c>
      <c r="L38" s="151">
        <v>14803</v>
      </c>
      <c r="M38" s="151">
        <v>29.65</v>
      </c>
      <c r="N38" s="151">
        <v>17.102499999999999</v>
      </c>
      <c r="O38" s="151">
        <v>4138.38</v>
      </c>
      <c r="P38" s="151">
        <v>920.65</v>
      </c>
      <c r="Q38" s="151">
        <v>1.2877000000000001</v>
      </c>
      <c r="R38" s="151">
        <v>3.7749999999999999</v>
      </c>
      <c r="S38" s="151">
        <v>1.444</v>
      </c>
      <c r="T38" s="151">
        <v>9.7954000000000008</v>
      </c>
      <c r="U38" s="151">
        <v>7.0297000000000001</v>
      </c>
      <c r="V38" s="151">
        <v>23.363600000000002</v>
      </c>
      <c r="W38" s="151">
        <v>380.09</v>
      </c>
      <c r="X38" s="151">
        <v>0.94499999999999995</v>
      </c>
      <c r="Y38" s="151">
        <v>0.95630000000000004</v>
      </c>
      <c r="Z38" s="151">
        <v>0.81520000000000004</v>
      </c>
      <c r="AA38" s="151">
        <v>135.46</v>
      </c>
      <c r="AB38" s="151">
        <v>6.6917999999999997</v>
      </c>
    </row>
    <row r="39" spans="1:28">
      <c r="A39" s="160">
        <v>44740</v>
      </c>
      <c r="B39" s="151">
        <v>18.766400000000001</v>
      </c>
      <c r="C39" s="151">
        <v>16.088699999999999</v>
      </c>
      <c r="D39" s="151">
        <v>4.4660000000000002</v>
      </c>
      <c r="E39" s="151" t="s">
        <v>282</v>
      </c>
      <c r="F39" s="151">
        <v>16.672499999999999</v>
      </c>
      <c r="G39" s="151">
        <v>124.875</v>
      </c>
      <c r="H39" s="151">
        <v>5.2686999999999999</v>
      </c>
      <c r="I39" s="151">
        <v>20.129300000000001</v>
      </c>
      <c r="J39" s="151">
        <v>460.08</v>
      </c>
      <c r="K39" s="151">
        <v>419.11</v>
      </c>
      <c r="L39" s="151">
        <v>14837</v>
      </c>
      <c r="M39" s="151">
        <v>29.65</v>
      </c>
      <c r="N39" s="151">
        <v>17.125</v>
      </c>
      <c r="O39" s="151">
        <v>4096.76</v>
      </c>
      <c r="P39" s="151">
        <v>911.7</v>
      </c>
      <c r="Q39" s="151">
        <v>1.2875000000000001</v>
      </c>
      <c r="R39" s="151">
        <v>3.7877000000000001</v>
      </c>
      <c r="S39" s="151">
        <v>1.4480999999999999</v>
      </c>
      <c r="T39" s="151">
        <v>9.8367000000000004</v>
      </c>
      <c r="U39" s="151">
        <v>7.0724</v>
      </c>
      <c r="V39" s="151">
        <v>23.5121</v>
      </c>
      <c r="W39" s="151">
        <v>377.65</v>
      </c>
      <c r="X39" s="151">
        <v>0.95050000000000001</v>
      </c>
      <c r="Y39" s="151">
        <v>0.95720000000000005</v>
      </c>
      <c r="Z39" s="151">
        <v>0.82069999999999999</v>
      </c>
      <c r="AA39" s="151">
        <v>136.13999999999999</v>
      </c>
      <c r="AB39" s="151">
        <v>6.7080000000000002</v>
      </c>
    </row>
    <row r="40" spans="1:28">
      <c r="A40" s="160">
        <v>44741</v>
      </c>
      <c r="B40" s="151">
        <v>18.796399999999998</v>
      </c>
      <c r="C40" s="151">
        <v>16.236699999999999</v>
      </c>
      <c r="D40" s="151">
        <v>4.4725999999999999</v>
      </c>
      <c r="E40" s="151" t="s">
        <v>282</v>
      </c>
      <c r="F40" s="151">
        <v>16.632999999999999</v>
      </c>
      <c r="G40" s="151">
        <v>125.045</v>
      </c>
      <c r="H40" s="151">
        <v>5.1820000000000004</v>
      </c>
      <c r="I40" s="151">
        <v>20.129300000000001</v>
      </c>
      <c r="J40" s="151">
        <v>468.14</v>
      </c>
      <c r="K40" s="151">
        <v>416.7</v>
      </c>
      <c r="L40" s="151">
        <v>14850</v>
      </c>
      <c r="M40" s="151">
        <v>29.545000000000002</v>
      </c>
      <c r="N40" s="151">
        <v>17.125</v>
      </c>
      <c r="O40" s="151">
        <v>4115.6499999999996</v>
      </c>
      <c r="P40" s="151">
        <v>924.83</v>
      </c>
      <c r="Q40" s="151">
        <v>1.2892999999999999</v>
      </c>
      <c r="R40" s="151">
        <v>3.7877000000000001</v>
      </c>
      <c r="S40" s="151">
        <v>1.4538</v>
      </c>
      <c r="T40" s="151">
        <v>9.8939000000000004</v>
      </c>
      <c r="U40" s="151">
        <v>7.1243999999999996</v>
      </c>
      <c r="V40" s="151">
        <v>23.6905</v>
      </c>
      <c r="W40" s="151">
        <v>377.49</v>
      </c>
      <c r="X40" s="151">
        <v>0.9577</v>
      </c>
      <c r="Y40" s="151">
        <v>0.95499999999999996</v>
      </c>
      <c r="Z40" s="151">
        <v>0.82499999999999996</v>
      </c>
      <c r="AA40" s="151">
        <v>136.59</v>
      </c>
      <c r="AB40" s="151">
        <v>6.7008999999999999</v>
      </c>
    </row>
    <row r="41" spans="1:28">
      <c r="A41" s="160">
        <v>44742</v>
      </c>
      <c r="B41" s="151">
        <v>18.796399999999998</v>
      </c>
      <c r="C41" s="151">
        <v>16.278199999999998</v>
      </c>
      <c r="D41" s="151">
        <v>4.4824000000000002</v>
      </c>
      <c r="E41" s="151" t="s">
        <v>282</v>
      </c>
      <c r="F41" s="151">
        <v>16.698499999999999</v>
      </c>
      <c r="G41" s="151">
        <v>125.21599999999999</v>
      </c>
      <c r="H41" s="151">
        <v>5.2568000000000001</v>
      </c>
      <c r="I41" s="151">
        <v>20.118300000000001</v>
      </c>
      <c r="J41" s="151">
        <v>470.25</v>
      </c>
      <c r="K41" s="151">
        <v>420.88</v>
      </c>
      <c r="L41" s="151">
        <v>14898</v>
      </c>
      <c r="M41" s="151">
        <v>29.4025</v>
      </c>
      <c r="N41" s="151">
        <v>16.824999999999999</v>
      </c>
      <c r="O41" s="151">
        <v>4155.1099999999997</v>
      </c>
      <c r="P41" s="151">
        <v>918.08</v>
      </c>
      <c r="Q41" s="151">
        <v>1.2873000000000001</v>
      </c>
      <c r="R41" s="151">
        <v>3.8264999999999998</v>
      </c>
      <c r="S41" s="151">
        <v>1.4482999999999999</v>
      </c>
      <c r="T41" s="151">
        <v>9.8475000000000001</v>
      </c>
      <c r="U41" s="151">
        <v>7.0941000000000001</v>
      </c>
      <c r="V41" s="151">
        <v>23.601500000000001</v>
      </c>
      <c r="W41" s="151">
        <v>378.11</v>
      </c>
      <c r="X41" s="151">
        <v>0.95389999999999997</v>
      </c>
      <c r="Y41" s="151">
        <v>0.95509999999999995</v>
      </c>
      <c r="Z41" s="151">
        <v>0.82110000000000005</v>
      </c>
      <c r="AA41" s="151">
        <v>135.72</v>
      </c>
      <c r="AB41" s="151">
        <v>6.6993</v>
      </c>
    </row>
    <row r="42" spans="1:28">
      <c r="A42" s="160">
        <v>44743</v>
      </c>
      <c r="B42" s="151">
        <v>18.796399999999998</v>
      </c>
      <c r="C42" s="151">
        <v>16.415400000000002</v>
      </c>
      <c r="D42" s="151">
        <v>4.5071000000000003</v>
      </c>
      <c r="E42" s="151" t="s">
        <v>282</v>
      </c>
      <c r="F42" s="151">
        <v>16.749500000000001</v>
      </c>
      <c r="G42" s="151">
        <v>125.4571</v>
      </c>
      <c r="H42" s="151">
        <v>5.3319000000000001</v>
      </c>
      <c r="I42" s="151">
        <v>20.262899999999998</v>
      </c>
      <c r="J42" s="151">
        <v>464.36</v>
      </c>
      <c r="K42" s="151">
        <v>418.08</v>
      </c>
      <c r="L42" s="151">
        <v>14938</v>
      </c>
      <c r="M42" s="151">
        <v>29.4025</v>
      </c>
      <c r="N42" s="151">
        <v>16.7</v>
      </c>
      <c r="O42" s="151">
        <v>4198.3900000000003</v>
      </c>
      <c r="P42" s="151">
        <v>931.13</v>
      </c>
      <c r="Q42" s="151">
        <v>1.2899</v>
      </c>
      <c r="R42" s="151">
        <v>3.8418999999999999</v>
      </c>
      <c r="S42" s="151">
        <v>1.4670000000000001</v>
      </c>
      <c r="T42" s="151">
        <v>9.9961000000000002</v>
      </c>
      <c r="U42" s="151">
        <v>7.1440000000000001</v>
      </c>
      <c r="V42" s="151">
        <v>23.760400000000001</v>
      </c>
      <c r="W42" s="151">
        <v>384.38</v>
      </c>
      <c r="X42" s="151">
        <v>0.95899999999999996</v>
      </c>
      <c r="Y42" s="151">
        <v>0.96109999999999995</v>
      </c>
      <c r="Z42" s="151">
        <v>0.82650000000000001</v>
      </c>
      <c r="AA42" s="151">
        <v>135.21</v>
      </c>
      <c r="AB42" s="151">
        <v>6.7015000000000002</v>
      </c>
    </row>
    <row r="43" spans="1:28">
      <c r="A43" s="160">
        <v>44746</v>
      </c>
      <c r="B43" s="151">
        <v>18.846800000000002</v>
      </c>
      <c r="C43" s="151">
        <v>16.340900000000001</v>
      </c>
      <c r="D43" s="151">
        <v>4.5218999999999996</v>
      </c>
      <c r="E43" s="151" t="s">
        <v>282</v>
      </c>
      <c r="F43" s="151">
        <v>16.811299999999999</v>
      </c>
      <c r="G43" s="151">
        <v>125.9652</v>
      </c>
      <c r="H43" s="151">
        <v>5.3282999999999996</v>
      </c>
      <c r="I43" s="151">
        <v>20.277000000000001</v>
      </c>
      <c r="J43" s="151">
        <v>467.53</v>
      </c>
      <c r="K43" s="151">
        <v>418.12</v>
      </c>
      <c r="L43" s="151">
        <v>14968</v>
      </c>
      <c r="M43" s="151">
        <v>29.4025</v>
      </c>
      <c r="N43" s="151">
        <v>16.7</v>
      </c>
      <c r="O43" s="151">
        <v>4188.58</v>
      </c>
      <c r="P43" s="151">
        <v>927.55</v>
      </c>
      <c r="Q43" s="151">
        <v>1.2861</v>
      </c>
      <c r="R43" s="151">
        <v>3.8273000000000001</v>
      </c>
      <c r="S43" s="151">
        <v>1.4565999999999999</v>
      </c>
      <c r="T43" s="151">
        <v>9.8512000000000004</v>
      </c>
      <c r="U43" s="151">
        <v>7.1391</v>
      </c>
      <c r="V43" s="151">
        <v>23.744199999999999</v>
      </c>
      <c r="W43" s="151">
        <v>385.87</v>
      </c>
      <c r="X43" s="151">
        <v>0.95940000000000003</v>
      </c>
      <c r="Y43" s="151">
        <v>0.96120000000000005</v>
      </c>
      <c r="Z43" s="151">
        <v>0.82620000000000005</v>
      </c>
      <c r="AA43" s="151">
        <v>135.62</v>
      </c>
      <c r="AB43" s="151">
        <v>6.7005999999999997</v>
      </c>
    </row>
    <row r="44" spans="1:28">
      <c r="A44" s="160">
        <v>44747</v>
      </c>
      <c r="B44" s="151">
        <v>18.846800000000002</v>
      </c>
      <c r="C44" s="151">
        <v>16.533999999999999</v>
      </c>
      <c r="D44" s="151">
        <v>4.6253000000000002</v>
      </c>
      <c r="E44" s="151" t="s">
        <v>282</v>
      </c>
      <c r="F44" s="151">
        <v>17.005400000000002</v>
      </c>
      <c r="G44" s="151">
        <v>126.19540000000001</v>
      </c>
      <c r="H44" s="151">
        <v>5.3878000000000004</v>
      </c>
      <c r="I44" s="151">
        <v>20.5319</v>
      </c>
      <c r="J44" s="151">
        <v>466.07</v>
      </c>
      <c r="K44" s="151">
        <v>419.94</v>
      </c>
      <c r="L44" s="151">
        <v>14988</v>
      </c>
      <c r="M44" s="151">
        <v>29.547499999999999</v>
      </c>
      <c r="N44" s="151">
        <v>16.7</v>
      </c>
      <c r="O44" s="151">
        <v>4278.88</v>
      </c>
      <c r="P44" s="151">
        <v>951</v>
      </c>
      <c r="Q44" s="151">
        <v>1.3032999999999999</v>
      </c>
      <c r="R44" s="151">
        <v>3.8584000000000001</v>
      </c>
      <c r="S44" s="151">
        <v>1.4702999999999999</v>
      </c>
      <c r="T44" s="151">
        <v>10.0616</v>
      </c>
      <c r="U44" s="151">
        <v>7.2473999999999998</v>
      </c>
      <c r="V44" s="151">
        <v>24.101700000000001</v>
      </c>
      <c r="W44" s="151">
        <v>397</v>
      </c>
      <c r="X44" s="151">
        <v>0.97419999999999995</v>
      </c>
      <c r="Y44" s="151">
        <v>0.96850000000000003</v>
      </c>
      <c r="Z44" s="151">
        <v>0.83630000000000004</v>
      </c>
      <c r="AA44" s="151">
        <v>135.85</v>
      </c>
      <c r="AB44" s="151">
        <v>6.7196999999999996</v>
      </c>
    </row>
    <row r="45" spans="1:28">
      <c r="A45" s="160">
        <v>44748</v>
      </c>
      <c r="B45" s="151">
        <v>18.846800000000002</v>
      </c>
      <c r="C45" s="151">
        <v>16.811499999999999</v>
      </c>
      <c r="D45" s="151">
        <v>4.6932</v>
      </c>
      <c r="E45" s="151" t="s">
        <v>282</v>
      </c>
      <c r="F45" s="151">
        <v>17.2242</v>
      </c>
      <c r="G45" s="151">
        <v>126.375</v>
      </c>
      <c r="H45" s="151">
        <v>5.4275000000000002</v>
      </c>
      <c r="I45" s="151">
        <v>20.657</v>
      </c>
      <c r="J45" s="151">
        <v>465.82</v>
      </c>
      <c r="K45" s="151">
        <v>427.06</v>
      </c>
      <c r="L45" s="151">
        <v>14997</v>
      </c>
      <c r="M45" s="151">
        <v>29.4831</v>
      </c>
      <c r="N45" s="151">
        <v>16.324999999999999</v>
      </c>
      <c r="O45" s="151">
        <v>4352.71</v>
      </c>
      <c r="P45" s="151">
        <v>971.65</v>
      </c>
      <c r="Q45" s="151">
        <v>1.3042</v>
      </c>
      <c r="R45" s="151">
        <v>3.8935</v>
      </c>
      <c r="S45" s="151">
        <v>1.4745999999999999</v>
      </c>
      <c r="T45" s="151">
        <v>10.1434</v>
      </c>
      <c r="U45" s="151">
        <v>7.3079000000000001</v>
      </c>
      <c r="V45" s="151">
        <v>24.327000000000002</v>
      </c>
      <c r="W45" s="151">
        <v>401.87</v>
      </c>
      <c r="X45" s="151">
        <v>0.98209999999999997</v>
      </c>
      <c r="Y45" s="151">
        <v>0.97099999999999997</v>
      </c>
      <c r="Z45" s="151">
        <v>0.83860000000000001</v>
      </c>
      <c r="AA45" s="151">
        <v>135.94999999999999</v>
      </c>
      <c r="AB45" s="151">
        <v>6.7080000000000002</v>
      </c>
    </row>
    <row r="46" spans="1:28">
      <c r="A46" s="160">
        <v>44749</v>
      </c>
      <c r="B46" s="151">
        <v>18.866499999999998</v>
      </c>
      <c r="C46" s="151">
        <v>16.720500000000001</v>
      </c>
      <c r="D46" s="151">
        <v>4.7061000000000002</v>
      </c>
      <c r="E46" s="151" t="s">
        <v>282</v>
      </c>
      <c r="F46" s="151">
        <v>17.266200000000001</v>
      </c>
      <c r="G46" s="151">
        <v>126.5566</v>
      </c>
      <c r="H46" s="151">
        <v>5.3421000000000003</v>
      </c>
      <c r="I46" s="151">
        <v>20.515499999999999</v>
      </c>
      <c r="J46" s="151">
        <v>478.87</v>
      </c>
      <c r="K46" s="151">
        <v>419.46</v>
      </c>
      <c r="L46" s="151">
        <v>14996</v>
      </c>
      <c r="M46" s="151">
        <v>29.547999999999998</v>
      </c>
      <c r="N46" s="151">
        <v>16.364899999999999</v>
      </c>
      <c r="O46" s="151">
        <v>4395.3500000000004</v>
      </c>
      <c r="P46" s="151">
        <v>951.1</v>
      </c>
      <c r="Q46" s="151">
        <v>1.2968</v>
      </c>
      <c r="R46" s="151">
        <v>3.8898999999999999</v>
      </c>
      <c r="S46" s="151">
        <v>1.4621</v>
      </c>
      <c r="T46" s="151">
        <v>10.0891</v>
      </c>
      <c r="U46" s="151">
        <v>7.3231000000000002</v>
      </c>
      <c r="V46" s="151">
        <v>24.376000000000001</v>
      </c>
      <c r="W46" s="151">
        <v>396.27</v>
      </c>
      <c r="X46" s="151">
        <v>0.98419999999999996</v>
      </c>
      <c r="Y46" s="151">
        <v>0.97370000000000001</v>
      </c>
      <c r="Z46" s="151">
        <v>0.83160000000000001</v>
      </c>
      <c r="AA46" s="151">
        <v>136.01</v>
      </c>
      <c r="AB46" s="151">
        <v>6.7007000000000003</v>
      </c>
    </row>
    <row r="47" spans="1:28">
      <c r="A47" s="160">
        <v>44750</v>
      </c>
      <c r="B47" s="151">
        <v>18.866499999999998</v>
      </c>
      <c r="C47" s="151">
        <v>16.872599999999998</v>
      </c>
      <c r="D47" s="151">
        <v>4.6887999999999996</v>
      </c>
      <c r="E47" s="151" t="s">
        <v>282</v>
      </c>
      <c r="F47" s="151">
        <v>17.2592</v>
      </c>
      <c r="G47" s="151">
        <v>126.795</v>
      </c>
      <c r="H47" s="151">
        <v>5.2554999999999996</v>
      </c>
      <c r="I47" s="151">
        <v>20.451499999999999</v>
      </c>
      <c r="J47" s="151">
        <v>473.25</v>
      </c>
      <c r="K47" s="151">
        <v>424.78</v>
      </c>
      <c r="L47" s="151">
        <v>14977</v>
      </c>
      <c r="M47" s="151">
        <v>29.546500000000002</v>
      </c>
      <c r="N47" s="151">
        <v>16.324999999999999</v>
      </c>
      <c r="O47" s="151">
        <v>4420.75</v>
      </c>
      <c r="P47" s="151">
        <v>969.75</v>
      </c>
      <c r="Q47" s="151">
        <v>1.2947</v>
      </c>
      <c r="R47" s="151">
        <v>3.9068999999999998</v>
      </c>
      <c r="S47" s="151">
        <v>1.4582999999999999</v>
      </c>
      <c r="T47" s="151">
        <v>10.0787</v>
      </c>
      <c r="U47" s="151">
        <v>7.3068</v>
      </c>
      <c r="V47" s="151">
        <v>24.1965</v>
      </c>
      <c r="W47" s="151">
        <v>398.19</v>
      </c>
      <c r="X47" s="151">
        <v>0.98170000000000002</v>
      </c>
      <c r="Y47" s="151">
        <v>0.97719999999999996</v>
      </c>
      <c r="Z47" s="151">
        <v>0.83089999999999997</v>
      </c>
      <c r="AA47" s="151">
        <v>136.1</v>
      </c>
      <c r="AB47" s="151">
        <v>6.6946000000000003</v>
      </c>
    </row>
    <row r="48" spans="1:28">
      <c r="A48" s="160">
        <v>44753</v>
      </c>
      <c r="B48" s="151">
        <v>18.866499999999998</v>
      </c>
      <c r="C48" s="151">
        <v>17.107399999999998</v>
      </c>
      <c r="D48" s="151">
        <v>4.7835999999999999</v>
      </c>
      <c r="E48" s="151" t="s">
        <v>282</v>
      </c>
      <c r="F48" s="151">
        <v>17.376999999999999</v>
      </c>
      <c r="G48" s="151">
        <v>127.354</v>
      </c>
      <c r="H48" s="151">
        <v>5.3784999999999998</v>
      </c>
      <c r="I48" s="151">
        <v>20.739899999999999</v>
      </c>
      <c r="J48" s="151">
        <v>472.55</v>
      </c>
      <c r="K48" s="151">
        <v>424.57</v>
      </c>
      <c r="L48" s="151">
        <v>14973</v>
      </c>
      <c r="M48" s="151">
        <v>29.4025</v>
      </c>
      <c r="N48" s="151">
        <v>16.425000000000001</v>
      </c>
      <c r="O48" s="151">
        <v>4575.04</v>
      </c>
      <c r="P48" s="151">
        <v>992.25</v>
      </c>
      <c r="Q48" s="151">
        <v>1.3007</v>
      </c>
      <c r="R48" s="151">
        <v>3.9603999999999999</v>
      </c>
      <c r="S48" s="151">
        <v>1.4846999999999999</v>
      </c>
      <c r="T48" s="151">
        <v>10.2029</v>
      </c>
      <c r="U48" s="151">
        <v>7.4103000000000003</v>
      </c>
      <c r="V48" s="151">
        <v>24.507999999999999</v>
      </c>
      <c r="W48" s="151">
        <v>405.46</v>
      </c>
      <c r="X48" s="151">
        <v>0.996</v>
      </c>
      <c r="Y48" s="151">
        <v>0.98319999999999996</v>
      </c>
      <c r="Z48" s="151">
        <v>0.84089999999999998</v>
      </c>
      <c r="AA48" s="151">
        <v>137.44</v>
      </c>
      <c r="AB48" s="151">
        <v>6.7190000000000003</v>
      </c>
    </row>
    <row r="49" spans="1:28">
      <c r="A49" s="160">
        <v>44754</v>
      </c>
      <c r="B49" s="151">
        <v>18.866499999999998</v>
      </c>
      <c r="C49" s="151">
        <v>17.0288</v>
      </c>
      <c r="D49" s="151">
        <v>4.8000999999999996</v>
      </c>
      <c r="E49" s="151" t="s">
        <v>282</v>
      </c>
      <c r="F49" s="151">
        <v>17.3126</v>
      </c>
      <c r="G49" s="151">
        <v>127.584</v>
      </c>
      <c r="H49" s="151">
        <v>5.4382999999999999</v>
      </c>
      <c r="I49" s="151">
        <v>20.855599999999999</v>
      </c>
      <c r="J49" s="151">
        <v>474.26</v>
      </c>
      <c r="K49" s="151">
        <v>424.6</v>
      </c>
      <c r="L49" s="151">
        <v>14988</v>
      </c>
      <c r="M49" s="151">
        <v>29.4831</v>
      </c>
      <c r="N49" s="151">
        <v>16.399999999999999</v>
      </c>
      <c r="O49" s="151">
        <v>4626.8</v>
      </c>
      <c r="P49" s="151">
        <v>1016.25</v>
      </c>
      <c r="Q49" s="151">
        <v>1.3022</v>
      </c>
      <c r="R49" s="151">
        <v>3.9664999999999999</v>
      </c>
      <c r="S49" s="151">
        <v>1.4797</v>
      </c>
      <c r="T49" s="151">
        <v>10.252800000000001</v>
      </c>
      <c r="U49" s="151">
        <v>7.4119999999999999</v>
      </c>
      <c r="V49" s="151">
        <v>24.336400000000001</v>
      </c>
      <c r="W49" s="151">
        <v>406.18</v>
      </c>
      <c r="X49" s="151">
        <v>0.99639999999999995</v>
      </c>
      <c r="Y49" s="151">
        <v>0.98219999999999996</v>
      </c>
      <c r="Z49" s="151">
        <v>0.84109999999999996</v>
      </c>
      <c r="AA49" s="151">
        <v>136.87</v>
      </c>
      <c r="AB49" s="151">
        <v>6.7248999999999999</v>
      </c>
    </row>
    <row r="50" spans="1:28">
      <c r="A50" s="160">
        <v>44755</v>
      </c>
      <c r="B50" s="151">
        <v>18.866499999999998</v>
      </c>
      <c r="C50" s="151">
        <v>16.909300000000002</v>
      </c>
      <c r="D50" s="151">
        <v>4.8019999999999996</v>
      </c>
      <c r="E50" s="151" t="s">
        <v>282</v>
      </c>
      <c r="F50" s="151">
        <v>17.4251</v>
      </c>
      <c r="G50" s="151">
        <v>127.82089999999999</v>
      </c>
      <c r="H50" s="151">
        <v>5.3926999999999996</v>
      </c>
      <c r="I50" s="151">
        <v>20.730499999999999</v>
      </c>
      <c r="J50" s="151">
        <v>475.9</v>
      </c>
      <c r="K50" s="151">
        <v>424.86</v>
      </c>
      <c r="L50" s="151">
        <v>14988</v>
      </c>
      <c r="M50" s="151">
        <v>29.4025</v>
      </c>
      <c r="N50" s="151">
        <v>16.399999999999999</v>
      </c>
      <c r="O50" s="151">
        <v>4490.3999999999996</v>
      </c>
      <c r="P50" s="151">
        <v>1008</v>
      </c>
      <c r="Q50" s="151">
        <v>1.2974000000000001</v>
      </c>
      <c r="R50" s="151">
        <v>3.9535</v>
      </c>
      <c r="S50" s="151">
        <v>1.4799</v>
      </c>
      <c r="T50" s="151">
        <v>10.1982</v>
      </c>
      <c r="U50" s="151">
        <v>7.3993000000000002</v>
      </c>
      <c r="V50" s="151">
        <v>24.228999999999999</v>
      </c>
      <c r="W50" s="151">
        <v>408.16</v>
      </c>
      <c r="X50" s="151">
        <v>0.99429999999999996</v>
      </c>
      <c r="Y50" s="151">
        <v>0.97860000000000003</v>
      </c>
      <c r="Z50" s="151">
        <v>0.84099999999999997</v>
      </c>
      <c r="AA50" s="151">
        <v>137.38999999999999</v>
      </c>
      <c r="AB50" s="151">
        <v>6.7187000000000001</v>
      </c>
    </row>
    <row r="51" spans="1:28">
      <c r="A51" s="160">
        <v>44756</v>
      </c>
      <c r="B51" s="151">
        <v>18.866499999999998</v>
      </c>
      <c r="C51" s="151">
        <v>17.159700000000001</v>
      </c>
      <c r="D51" s="151">
        <v>4.8090999999999999</v>
      </c>
      <c r="E51" s="151" t="s">
        <v>282</v>
      </c>
      <c r="F51" s="151">
        <v>17.440000000000001</v>
      </c>
      <c r="G51" s="151">
        <v>127.9965</v>
      </c>
      <c r="H51" s="151">
        <v>5.4245000000000001</v>
      </c>
      <c r="I51" s="151">
        <v>20.802</v>
      </c>
      <c r="J51" s="151">
        <v>479.78</v>
      </c>
      <c r="K51" s="151">
        <v>425.77</v>
      </c>
      <c r="L51" s="151">
        <v>14993</v>
      </c>
      <c r="M51" s="151">
        <v>29.463699999999999</v>
      </c>
      <c r="N51" s="151">
        <v>16.425000000000001</v>
      </c>
      <c r="O51" s="151">
        <v>4493.45</v>
      </c>
      <c r="P51" s="151">
        <v>1048.5</v>
      </c>
      <c r="Q51" s="151">
        <v>1.3118000000000001</v>
      </c>
      <c r="R51" s="151">
        <v>3.903</v>
      </c>
      <c r="S51" s="151">
        <v>1.482</v>
      </c>
      <c r="T51" s="151">
        <v>10.239100000000001</v>
      </c>
      <c r="U51" s="151">
        <v>7.4287999999999998</v>
      </c>
      <c r="V51" s="151">
        <v>24.406600000000001</v>
      </c>
      <c r="W51" s="151">
        <v>405.25</v>
      </c>
      <c r="X51" s="151">
        <v>0.998</v>
      </c>
      <c r="Y51" s="151">
        <v>0.98360000000000003</v>
      </c>
      <c r="Z51" s="151">
        <v>0.84570000000000001</v>
      </c>
      <c r="AA51" s="151">
        <v>138.96</v>
      </c>
      <c r="AB51" s="151">
        <v>6.7561</v>
      </c>
    </row>
    <row r="52" spans="1:28">
      <c r="A52" s="160">
        <v>44757</v>
      </c>
      <c r="B52" s="151">
        <v>18.866499999999998</v>
      </c>
      <c r="C52" s="151">
        <v>17.075099999999999</v>
      </c>
      <c r="D52" s="151">
        <v>4.7436999999999996</v>
      </c>
      <c r="E52" s="151" t="s">
        <v>282</v>
      </c>
      <c r="F52" s="151">
        <v>17.362400000000001</v>
      </c>
      <c r="G52" s="151">
        <v>128.23840000000001</v>
      </c>
      <c r="H52" s="151">
        <v>5.4074999999999998</v>
      </c>
      <c r="I52" s="151">
        <v>20.536200000000001</v>
      </c>
      <c r="J52" s="151">
        <v>481.94</v>
      </c>
      <c r="K52" s="151">
        <v>423.04</v>
      </c>
      <c r="L52" s="151">
        <v>14993</v>
      </c>
      <c r="M52" s="151">
        <v>29.4025</v>
      </c>
      <c r="N52" s="151">
        <v>16.45</v>
      </c>
      <c r="O52" s="151">
        <v>4361.45</v>
      </c>
      <c r="P52" s="151">
        <v>974.01</v>
      </c>
      <c r="Q52" s="151">
        <v>1.3031999999999999</v>
      </c>
      <c r="R52" s="151">
        <v>3.9035000000000002</v>
      </c>
      <c r="S52" s="151">
        <v>1.4721</v>
      </c>
      <c r="T52" s="151">
        <v>10.176399999999999</v>
      </c>
      <c r="U52" s="151">
        <v>7.3821000000000003</v>
      </c>
      <c r="V52" s="151">
        <v>24.315899999999999</v>
      </c>
      <c r="W52" s="151">
        <v>397.73</v>
      </c>
      <c r="X52" s="151">
        <v>0.99129999999999996</v>
      </c>
      <c r="Y52" s="151">
        <v>0.97719999999999996</v>
      </c>
      <c r="Z52" s="151">
        <v>0.84260000000000002</v>
      </c>
      <c r="AA52" s="151">
        <v>138.57</v>
      </c>
      <c r="AB52" s="151">
        <v>6.7572000000000001</v>
      </c>
    </row>
    <row r="53" spans="1:28">
      <c r="A53" s="160">
        <v>44760</v>
      </c>
      <c r="B53" s="151">
        <v>18.886399999999998</v>
      </c>
      <c r="C53" s="151">
        <v>17.122499999999999</v>
      </c>
      <c r="D53" s="151">
        <v>4.7291999999999996</v>
      </c>
      <c r="E53" s="151" t="s">
        <v>282</v>
      </c>
      <c r="F53" s="151">
        <v>17.4618</v>
      </c>
      <c r="G53" s="151">
        <v>128.89420000000001</v>
      </c>
      <c r="H53" s="151">
        <v>5.4372999999999996</v>
      </c>
      <c r="I53" s="151">
        <v>20.465399999999999</v>
      </c>
      <c r="J53" s="151">
        <v>486.66</v>
      </c>
      <c r="K53" s="151">
        <v>423.42</v>
      </c>
      <c r="L53" s="151">
        <v>14982</v>
      </c>
      <c r="M53" s="151">
        <v>29.5486</v>
      </c>
      <c r="N53" s="151">
        <v>16.45</v>
      </c>
      <c r="O53" s="151">
        <v>4308.83</v>
      </c>
      <c r="P53" s="151">
        <v>947.49</v>
      </c>
      <c r="Q53" s="151">
        <v>1.2977000000000001</v>
      </c>
      <c r="R53" s="151">
        <v>3.8904999999999998</v>
      </c>
      <c r="S53" s="151">
        <v>1.4681</v>
      </c>
      <c r="T53" s="151">
        <v>10.1</v>
      </c>
      <c r="U53" s="151">
        <v>7.3392999999999997</v>
      </c>
      <c r="V53" s="151">
        <v>24.1935</v>
      </c>
      <c r="W53" s="151">
        <v>395.87</v>
      </c>
      <c r="X53" s="151">
        <v>0.98580000000000001</v>
      </c>
      <c r="Y53" s="151">
        <v>0.97760000000000002</v>
      </c>
      <c r="Z53" s="151">
        <v>0.83660000000000001</v>
      </c>
      <c r="AA53" s="151">
        <v>138.13999999999999</v>
      </c>
      <c r="AB53" s="151">
        <v>6.7431999999999999</v>
      </c>
    </row>
    <row r="54" spans="1:28">
      <c r="A54" s="160">
        <v>44761</v>
      </c>
      <c r="B54" s="151">
        <v>18.916599999999999</v>
      </c>
      <c r="C54" s="151">
        <v>17.0962</v>
      </c>
      <c r="D54" s="151">
        <v>4.6477000000000004</v>
      </c>
      <c r="E54" s="151" t="s">
        <v>282</v>
      </c>
      <c r="F54" s="151">
        <v>17.558599999999998</v>
      </c>
      <c r="G54" s="151">
        <v>129.14420000000001</v>
      </c>
      <c r="H54" s="151">
        <v>5.4142000000000001</v>
      </c>
      <c r="I54" s="151">
        <v>20.519600000000001</v>
      </c>
      <c r="J54" s="151">
        <v>479.84</v>
      </c>
      <c r="K54" s="151">
        <v>422.8</v>
      </c>
      <c r="L54" s="151">
        <v>14978</v>
      </c>
      <c r="M54" s="151">
        <v>29.4025</v>
      </c>
      <c r="N54" s="151">
        <v>16.475000000000001</v>
      </c>
      <c r="O54" s="151">
        <v>4321.8500000000004</v>
      </c>
      <c r="P54" s="151">
        <v>925.87</v>
      </c>
      <c r="Q54" s="151">
        <v>1.2869999999999999</v>
      </c>
      <c r="R54" s="151">
        <v>3.8730000000000002</v>
      </c>
      <c r="S54" s="151">
        <v>1.4499</v>
      </c>
      <c r="T54" s="151">
        <v>9.9147999999999996</v>
      </c>
      <c r="U54" s="151">
        <v>7.2785000000000002</v>
      </c>
      <c r="V54" s="151">
        <v>23.9543</v>
      </c>
      <c r="W54" s="151">
        <v>389.34</v>
      </c>
      <c r="X54" s="151">
        <v>0.9778</v>
      </c>
      <c r="Y54" s="151">
        <v>0.96840000000000004</v>
      </c>
      <c r="Z54" s="151">
        <v>0.8337</v>
      </c>
      <c r="AA54" s="151">
        <v>138.19</v>
      </c>
      <c r="AB54" s="151">
        <v>6.7442000000000002</v>
      </c>
    </row>
    <row r="55" spans="1:28">
      <c r="A55" s="160">
        <v>44762</v>
      </c>
      <c r="B55" s="151">
        <v>18.916599999999999</v>
      </c>
      <c r="C55" s="151">
        <v>17.153199999999998</v>
      </c>
      <c r="D55" s="151">
        <v>4.6882999999999999</v>
      </c>
      <c r="E55" s="151" t="s">
        <v>282</v>
      </c>
      <c r="F55" s="151">
        <v>17.602499999999999</v>
      </c>
      <c r="G55" s="151">
        <v>129.3878</v>
      </c>
      <c r="H55" s="151">
        <v>5.4709000000000003</v>
      </c>
      <c r="I55" s="151">
        <v>20.5581</v>
      </c>
      <c r="J55" s="151">
        <v>481.38</v>
      </c>
      <c r="K55" s="151">
        <v>422.3</v>
      </c>
      <c r="L55" s="151">
        <v>14988</v>
      </c>
      <c r="M55" s="151">
        <v>29.422499999999999</v>
      </c>
      <c r="N55" s="151">
        <v>16.475000000000001</v>
      </c>
      <c r="O55" s="151">
        <v>4321.8500000000004</v>
      </c>
      <c r="P55" s="151">
        <v>926.38</v>
      </c>
      <c r="Q55" s="151">
        <v>1.2884</v>
      </c>
      <c r="R55" s="151">
        <v>3.8889999999999998</v>
      </c>
      <c r="S55" s="151">
        <v>1.4518</v>
      </c>
      <c r="T55" s="151">
        <v>9.9755000000000003</v>
      </c>
      <c r="U55" s="151">
        <v>7.3132000000000001</v>
      </c>
      <c r="V55" s="151">
        <v>24.106100000000001</v>
      </c>
      <c r="W55" s="151">
        <v>391.6</v>
      </c>
      <c r="X55" s="151">
        <v>0.98229999999999995</v>
      </c>
      <c r="Y55" s="151">
        <v>0.9718</v>
      </c>
      <c r="Z55" s="151">
        <v>0.83520000000000005</v>
      </c>
      <c r="AA55" s="151">
        <v>138.21</v>
      </c>
      <c r="AB55" s="151">
        <v>6.7557999999999998</v>
      </c>
    </row>
    <row r="56" spans="1:28">
      <c r="A56" s="160">
        <v>44763</v>
      </c>
      <c r="B56" s="151">
        <v>18.920300000000001</v>
      </c>
      <c r="C56" s="151">
        <v>17.055499999999999</v>
      </c>
      <c r="D56" s="151">
        <v>4.6542000000000003</v>
      </c>
      <c r="E56" s="151" t="s">
        <v>282</v>
      </c>
      <c r="F56" s="151">
        <v>17.698</v>
      </c>
      <c r="G56" s="151">
        <v>129.59479999999999</v>
      </c>
      <c r="H56" s="151">
        <v>5.4984999999999999</v>
      </c>
      <c r="I56" s="151">
        <v>20.630800000000001</v>
      </c>
      <c r="J56" s="151">
        <v>482.59</v>
      </c>
      <c r="K56" s="151">
        <v>423.8</v>
      </c>
      <c r="L56" s="151">
        <v>15033</v>
      </c>
      <c r="M56" s="151">
        <v>36.75</v>
      </c>
      <c r="N56" s="151">
        <v>16.515000000000001</v>
      </c>
      <c r="O56" s="151">
        <v>4424.3900000000003</v>
      </c>
      <c r="P56" s="151">
        <v>926.5</v>
      </c>
      <c r="Q56" s="151">
        <v>1.2867999999999999</v>
      </c>
      <c r="R56" s="151">
        <v>3.9148999999999998</v>
      </c>
      <c r="S56" s="151">
        <v>1.4421999999999999</v>
      </c>
      <c r="T56" s="151">
        <v>9.9382999999999999</v>
      </c>
      <c r="U56" s="151">
        <v>7.2778999999999998</v>
      </c>
      <c r="V56" s="151">
        <v>23.9711</v>
      </c>
      <c r="W56" s="151">
        <v>388.84</v>
      </c>
      <c r="X56" s="151">
        <v>0.97760000000000002</v>
      </c>
      <c r="Y56" s="151">
        <v>0.9667</v>
      </c>
      <c r="Z56" s="151">
        <v>0.8337</v>
      </c>
      <c r="AA56" s="151">
        <v>137.36000000000001</v>
      </c>
      <c r="AB56" s="151">
        <v>6.7667999999999999</v>
      </c>
    </row>
    <row r="57" spans="1:28">
      <c r="A57" s="160">
        <v>44764</v>
      </c>
      <c r="B57" s="151">
        <v>18.920300000000001</v>
      </c>
      <c r="C57" s="151">
        <v>16.827500000000001</v>
      </c>
      <c r="D57" s="151">
        <v>4.6398999999999999</v>
      </c>
      <c r="E57" s="151" t="s">
        <v>282</v>
      </c>
      <c r="F57" s="151">
        <v>17.730799999999999</v>
      </c>
      <c r="G57" s="151">
        <v>129.74350000000001</v>
      </c>
      <c r="H57" s="151">
        <v>5.4980000000000002</v>
      </c>
      <c r="I57" s="151">
        <v>20.5291</v>
      </c>
      <c r="J57" s="151">
        <v>482.37</v>
      </c>
      <c r="K57" s="151">
        <v>423.46</v>
      </c>
      <c r="L57" s="151">
        <v>15018</v>
      </c>
      <c r="M57" s="151">
        <v>36.751399999999997</v>
      </c>
      <c r="N57" s="151">
        <v>16.495000000000001</v>
      </c>
      <c r="O57" s="151">
        <v>4464.5</v>
      </c>
      <c r="P57" s="151">
        <v>955.45</v>
      </c>
      <c r="Q57" s="151">
        <v>1.2916000000000001</v>
      </c>
      <c r="R57" s="151">
        <v>3.9148999999999998</v>
      </c>
      <c r="S57" s="151">
        <v>1.4433</v>
      </c>
      <c r="T57" s="151">
        <v>9.9337999999999997</v>
      </c>
      <c r="U57" s="151">
        <v>7.2884000000000002</v>
      </c>
      <c r="V57" s="151">
        <v>24.038499999999999</v>
      </c>
      <c r="W57" s="151">
        <v>388.74</v>
      </c>
      <c r="X57" s="151">
        <v>0.97919999999999996</v>
      </c>
      <c r="Y57" s="151">
        <v>0.96289999999999998</v>
      </c>
      <c r="Z57" s="151">
        <v>0.83340000000000003</v>
      </c>
      <c r="AA57" s="151">
        <v>136.12</v>
      </c>
      <c r="AB57" s="151">
        <v>6.7515000000000001</v>
      </c>
    </row>
    <row r="58" spans="1:28">
      <c r="A58" s="160">
        <v>44767</v>
      </c>
      <c r="B58" s="151">
        <v>18.920300000000001</v>
      </c>
      <c r="C58" s="151">
        <v>16.793600000000001</v>
      </c>
      <c r="D58" s="151">
        <v>4.6223000000000001</v>
      </c>
      <c r="E58" s="151" t="s">
        <v>282</v>
      </c>
      <c r="F58" s="151">
        <v>17.8005</v>
      </c>
      <c r="G58" s="151">
        <v>130.39500000000001</v>
      </c>
      <c r="H58" s="151">
        <v>5.3571999999999997</v>
      </c>
      <c r="I58" s="151">
        <v>20.4679</v>
      </c>
      <c r="J58" s="151">
        <v>477.98</v>
      </c>
      <c r="K58" s="151">
        <v>423.35</v>
      </c>
      <c r="L58" s="151">
        <v>14998</v>
      </c>
      <c r="M58" s="151">
        <v>36.6096</v>
      </c>
      <c r="N58" s="151">
        <v>16.324999999999999</v>
      </c>
      <c r="O58" s="151">
        <v>4466.9799999999996</v>
      </c>
      <c r="P58" s="151">
        <v>936.5</v>
      </c>
      <c r="Q58" s="151">
        <v>1.2846</v>
      </c>
      <c r="R58" s="151">
        <v>3.9119999999999999</v>
      </c>
      <c r="S58" s="151">
        <v>1.4377</v>
      </c>
      <c r="T58" s="151">
        <v>9.8364999999999991</v>
      </c>
      <c r="U58" s="151">
        <v>7.2839999999999998</v>
      </c>
      <c r="V58" s="151">
        <v>24.073599999999999</v>
      </c>
      <c r="W58" s="151">
        <v>391.03</v>
      </c>
      <c r="X58" s="151">
        <v>0.97850000000000004</v>
      </c>
      <c r="Y58" s="151">
        <v>0.96430000000000005</v>
      </c>
      <c r="Z58" s="151">
        <v>0.83030000000000004</v>
      </c>
      <c r="AA58" s="151">
        <v>136.69</v>
      </c>
      <c r="AB58" s="151">
        <v>6.7508999999999997</v>
      </c>
    </row>
    <row r="59" spans="1:28">
      <c r="A59" s="160">
        <v>44768</v>
      </c>
      <c r="B59" s="151">
        <v>18.920300000000001</v>
      </c>
      <c r="C59" s="151">
        <v>16.947399999999998</v>
      </c>
      <c r="D59" s="151">
        <v>4.7065000000000001</v>
      </c>
      <c r="E59" s="151" t="s">
        <v>282</v>
      </c>
      <c r="F59" s="151">
        <v>17.855899999999998</v>
      </c>
      <c r="G59" s="151">
        <v>130.67679999999999</v>
      </c>
      <c r="H59" s="151">
        <v>5.3513000000000002</v>
      </c>
      <c r="I59" s="151">
        <v>20.4588</v>
      </c>
      <c r="J59" s="151">
        <v>479.35</v>
      </c>
      <c r="K59" s="151">
        <v>424.45</v>
      </c>
      <c r="L59" s="151">
        <v>14997</v>
      </c>
      <c r="M59" s="151">
        <v>36.838799999999999</v>
      </c>
      <c r="N59" s="151">
        <v>16.274999999999999</v>
      </c>
      <c r="O59" s="151">
        <v>4446.58</v>
      </c>
      <c r="P59" s="151">
        <v>924.7</v>
      </c>
      <c r="Q59" s="151">
        <v>1.2887</v>
      </c>
      <c r="R59" s="151">
        <v>3.919</v>
      </c>
      <c r="S59" s="151">
        <v>1.4410000000000001</v>
      </c>
      <c r="T59" s="151">
        <v>9.9059000000000008</v>
      </c>
      <c r="U59" s="151">
        <v>7.3571999999999997</v>
      </c>
      <c r="V59" s="151">
        <v>24.3142</v>
      </c>
      <c r="W59" s="151">
        <v>396.52</v>
      </c>
      <c r="X59" s="151">
        <v>0.98850000000000005</v>
      </c>
      <c r="Y59" s="151">
        <v>0.96289999999999998</v>
      </c>
      <c r="Z59" s="151">
        <v>0.83140000000000003</v>
      </c>
      <c r="AA59" s="151">
        <v>136.91</v>
      </c>
      <c r="AB59" s="151">
        <v>6.7637999999999998</v>
      </c>
    </row>
    <row r="60" spans="1:28">
      <c r="A60" s="160">
        <v>44769</v>
      </c>
      <c r="B60" s="151">
        <v>18.927399999999999</v>
      </c>
      <c r="C60" s="151">
        <v>16.690200000000001</v>
      </c>
      <c r="D60" s="151">
        <v>4.6890999999999998</v>
      </c>
      <c r="E60" s="151" t="s">
        <v>282</v>
      </c>
      <c r="F60" s="151">
        <v>17.885000000000002</v>
      </c>
      <c r="G60" s="151">
        <v>130.9</v>
      </c>
      <c r="H60" s="151">
        <v>5.2441000000000004</v>
      </c>
      <c r="I60" s="151">
        <v>20.407</v>
      </c>
      <c r="J60" s="151">
        <v>477.76</v>
      </c>
      <c r="K60" s="151">
        <v>425.33</v>
      </c>
      <c r="L60" s="151">
        <v>15012</v>
      </c>
      <c r="M60" s="151">
        <v>36.892200000000003</v>
      </c>
      <c r="N60" s="151">
        <v>16.324999999999999</v>
      </c>
      <c r="O60" s="151">
        <v>4422.08</v>
      </c>
      <c r="P60" s="151">
        <v>910</v>
      </c>
      <c r="Q60" s="151">
        <v>1.2825</v>
      </c>
      <c r="R60" s="151">
        <v>3.9218999999999999</v>
      </c>
      <c r="S60" s="151">
        <v>1.4300999999999999</v>
      </c>
      <c r="T60" s="151">
        <v>9.7403999999999993</v>
      </c>
      <c r="U60" s="151">
        <v>7.2972000000000001</v>
      </c>
      <c r="V60" s="151">
        <v>24.043500000000002</v>
      </c>
      <c r="W60" s="151">
        <v>395.48</v>
      </c>
      <c r="X60" s="151">
        <v>0.98040000000000005</v>
      </c>
      <c r="Y60" s="151">
        <v>0.95979999999999999</v>
      </c>
      <c r="Z60" s="151">
        <v>0.82250000000000001</v>
      </c>
      <c r="AA60" s="151">
        <v>136.57</v>
      </c>
      <c r="AB60" s="151">
        <v>6.7590000000000003</v>
      </c>
    </row>
    <row r="61" spans="1:28">
      <c r="A61" s="160">
        <v>44770</v>
      </c>
      <c r="B61" s="151">
        <v>18.926500000000001</v>
      </c>
      <c r="C61" s="151">
        <v>16.483599999999999</v>
      </c>
      <c r="D61" s="151">
        <v>4.6670999999999996</v>
      </c>
      <c r="E61" s="151" t="s">
        <v>282</v>
      </c>
      <c r="F61" s="151">
        <v>17.924299999999999</v>
      </c>
      <c r="G61" s="151">
        <v>131.125</v>
      </c>
      <c r="H61" s="151">
        <v>5.1825999999999999</v>
      </c>
      <c r="I61" s="151">
        <v>20.282299999999999</v>
      </c>
      <c r="J61" s="151">
        <v>479.38</v>
      </c>
      <c r="K61" s="151">
        <v>426.83</v>
      </c>
      <c r="L61" s="151">
        <v>14933</v>
      </c>
      <c r="M61" s="151">
        <v>36.831000000000003</v>
      </c>
      <c r="N61" s="151">
        <v>16.350000000000001</v>
      </c>
      <c r="O61" s="151">
        <v>4372.0200000000004</v>
      </c>
      <c r="P61" s="151">
        <v>909.75</v>
      </c>
      <c r="Q61" s="151">
        <v>1.2806999999999999</v>
      </c>
      <c r="R61" s="151">
        <v>3.9218999999999999</v>
      </c>
      <c r="S61" s="151">
        <v>1.4307000000000001</v>
      </c>
      <c r="T61" s="151">
        <v>9.7249999999999996</v>
      </c>
      <c r="U61" s="151">
        <v>7.2999000000000001</v>
      </c>
      <c r="V61" s="151">
        <v>24.120999999999999</v>
      </c>
      <c r="W61" s="151">
        <v>396.5</v>
      </c>
      <c r="X61" s="151">
        <v>0.98060000000000003</v>
      </c>
      <c r="Y61" s="151">
        <v>0.95489999999999997</v>
      </c>
      <c r="Z61" s="151">
        <v>0.82099999999999995</v>
      </c>
      <c r="AA61" s="151">
        <v>134.27000000000001</v>
      </c>
      <c r="AB61" s="151">
        <v>6.7473000000000001</v>
      </c>
    </row>
    <row r="62" spans="1:28">
      <c r="A62" s="160">
        <v>44771</v>
      </c>
      <c r="B62" s="151">
        <v>18.926500000000001</v>
      </c>
      <c r="C62" s="151">
        <v>16.623699999999999</v>
      </c>
      <c r="D62" s="151">
        <v>4.6360000000000001</v>
      </c>
      <c r="E62" s="151" t="s">
        <v>282</v>
      </c>
      <c r="F62" s="151">
        <v>17.919599999999999</v>
      </c>
      <c r="G62" s="151">
        <v>131.2602</v>
      </c>
      <c r="H62" s="151">
        <v>5.1733000000000002</v>
      </c>
      <c r="I62" s="151">
        <v>20.3672</v>
      </c>
      <c r="J62" s="151">
        <v>476.93</v>
      </c>
      <c r="K62" s="151">
        <v>427.17</v>
      </c>
      <c r="L62" s="151">
        <v>14833</v>
      </c>
      <c r="M62" s="151">
        <v>36.591999999999999</v>
      </c>
      <c r="N62" s="151">
        <v>16.375</v>
      </c>
      <c r="O62" s="151">
        <v>4295.5200000000004</v>
      </c>
      <c r="P62" s="151">
        <v>900.24</v>
      </c>
      <c r="Q62" s="151">
        <v>1.2795000000000001</v>
      </c>
      <c r="R62" s="151">
        <v>3.9218999999999999</v>
      </c>
      <c r="S62" s="151">
        <v>1.4315</v>
      </c>
      <c r="T62" s="151">
        <v>9.6742000000000008</v>
      </c>
      <c r="U62" s="151">
        <v>7.2823000000000002</v>
      </c>
      <c r="V62" s="151">
        <v>24.073699999999999</v>
      </c>
      <c r="W62" s="151">
        <v>396.26</v>
      </c>
      <c r="X62" s="151">
        <v>0.97850000000000004</v>
      </c>
      <c r="Y62" s="151">
        <v>0.95240000000000002</v>
      </c>
      <c r="Z62" s="151">
        <v>0.8216</v>
      </c>
      <c r="AA62" s="151">
        <v>133.27000000000001</v>
      </c>
      <c r="AB62" s="151">
        <v>6.7445000000000004</v>
      </c>
    </row>
    <row r="63" spans="1:28">
      <c r="A63" s="160">
        <v>44774</v>
      </c>
      <c r="B63" s="151">
        <v>18.946100000000001</v>
      </c>
      <c r="C63" s="151">
        <v>16.515699999999999</v>
      </c>
      <c r="D63" s="151">
        <v>4.5976999999999997</v>
      </c>
      <c r="E63" s="151" t="s">
        <v>282</v>
      </c>
      <c r="F63" s="151">
        <v>17.896899999999999</v>
      </c>
      <c r="G63" s="151">
        <v>131.88999999999999</v>
      </c>
      <c r="H63" s="151">
        <v>5.1866000000000003</v>
      </c>
      <c r="I63" s="151">
        <v>20.364999999999998</v>
      </c>
      <c r="J63" s="151">
        <v>480.4</v>
      </c>
      <c r="K63" s="151">
        <v>425.76</v>
      </c>
      <c r="L63" s="151">
        <v>14873</v>
      </c>
      <c r="M63" s="151">
        <v>36.592100000000002</v>
      </c>
      <c r="N63" s="151">
        <v>16.375</v>
      </c>
      <c r="O63" s="151">
        <v>4269.95</v>
      </c>
      <c r="P63" s="151">
        <v>891.95</v>
      </c>
      <c r="Q63" s="151">
        <v>1.2844</v>
      </c>
      <c r="R63" s="151">
        <v>3.8955000000000002</v>
      </c>
      <c r="S63" s="151">
        <v>1.4238</v>
      </c>
      <c r="T63" s="151">
        <v>9.6326999999999998</v>
      </c>
      <c r="U63" s="151">
        <v>7.2544000000000004</v>
      </c>
      <c r="V63" s="151">
        <v>24.000499999999999</v>
      </c>
      <c r="W63" s="151">
        <v>391.14</v>
      </c>
      <c r="X63" s="151">
        <v>0.97440000000000004</v>
      </c>
      <c r="Y63" s="151">
        <v>0.9496</v>
      </c>
      <c r="Z63" s="151">
        <v>0.81630000000000003</v>
      </c>
      <c r="AA63" s="151">
        <v>131.61000000000001</v>
      </c>
      <c r="AB63" s="151">
        <v>6.7687999999999997</v>
      </c>
    </row>
    <row r="64" spans="1:28">
      <c r="A64" s="160">
        <v>44775</v>
      </c>
      <c r="B64" s="151">
        <v>19.027100000000001</v>
      </c>
      <c r="C64" s="151">
        <v>16.821200000000001</v>
      </c>
      <c r="D64" s="151">
        <v>4.6445999999999996</v>
      </c>
      <c r="E64" s="151" t="s">
        <v>282</v>
      </c>
      <c r="F64" s="151">
        <v>17.947199999999999</v>
      </c>
      <c r="G64" s="151">
        <v>132.19550000000001</v>
      </c>
      <c r="H64" s="151">
        <v>5.2793000000000001</v>
      </c>
      <c r="I64" s="151">
        <v>20.818000000000001</v>
      </c>
      <c r="J64" s="151">
        <v>474.13</v>
      </c>
      <c r="K64" s="151">
        <v>426.55</v>
      </c>
      <c r="L64" s="151">
        <v>14893</v>
      </c>
      <c r="M64" s="151">
        <v>36.592100000000002</v>
      </c>
      <c r="N64" s="151">
        <v>16.015000000000001</v>
      </c>
      <c r="O64" s="151">
        <v>4325.2</v>
      </c>
      <c r="P64" s="151">
        <v>907.63</v>
      </c>
      <c r="Q64" s="151">
        <v>1.2881</v>
      </c>
      <c r="R64" s="151">
        <v>3.9243999999999999</v>
      </c>
      <c r="S64" s="151">
        <v>1.4452</v>
      </c>
      <c r="T64" s="151">
        <v>9.7744</v>
      </c>
      <c r="U64" s="151">
        <v>7.3220999999999998</v>
      </c>
      <c r="V64" s="151">
        <v>24.2515</v>
      </c>
      <c r="W64" s="151">
        <v>392.1</v>
      </c>
      <c r="X64" s="151">
        <v>0.98360000000000003</v>
      </c>
      <c r="Y64" s="151">
        <v>0.95709999999999995</v>
      </c>
      <c r="Z64" s="151">
        <v>0.82169999999999999</v>
      </c>
      <c r="AA64" s="151">
        <v>133.16999999999999</v>
      </c>
      <c r="AB64" s="151">
        <v>6.7525000000000004</v>
      </c>
    </row>
    <row r="65" spans="1:28">
      <c r="A65" s="160">
        <v>44776</v>
      </c>
      <c r="B65" s="151">
        <v>19.0868</v>
      </c>
      <c r="C65" s="151">
        <v>16.749199999999998</v>
      </c>
      <c r="D65" s="151">
        <v>4.6204999999999998</v>
      </c>
      <c r="E65" s="151" t="s">
        <v>282</v>
      </c>
      <c r="F65" s="151">
        <v>17.9361</v>
      </c>
      <c r="G65" s="151">
        <v>132.42500000000001</v>
      </c>
      <c r="H65" s="151">
        <v>5.2839999999999998</v>
      </c>
      <c r="I65" s="151">
        <v>20.4665</v>
      </c>
      <c r="J65" s="151">
        <v>474.75</v>
      </c>
      <c r="K65" s="151">
        <v>428.32</v>
      </c>
      <c r="L65" s="151">
        <v>14913</v>
      </c>
      <c r="M65" s="151">
        <v>36.591999999999999</v>
      </c>
      <c r="N65" s="151">
        <v>15.994999999999999</v>
      </c>
      <c r="O65" s="151">
        <v>4307.25</v>
      </c>
      <c r="P65" s="151">
        <v>911.13</v>
      </c>
      <c r="Q65" s="151">
        <v>1.2843</v>
      </c>
      <c r="R65" s="151">
        <v>3.9108999999999998</v>
      </c>
      <c r="S65" s="151">
        <v>1.4393</v>
      </c>
      <c r="T65" s="151">
        <v>9.7148000000000003</v>
      </c>
      <c r="U65" s="151">
        <v>7.3211000000000004</v>
      </c>
      <c r="V65" s="151">
        <v>24.246300000000002</v>
      </c>
      <c r="W65" s="151">
        <v>388.04</v>
      </c>
      <c r="X65" s="151">
        <v>0.98360000000000003</v>
      </c>
      <c r="Y65" s="151">
        <v>0.96099999999999997</v>
      </c>
      <c r="Z65" s="151">
        <v>0.82310000000000005</v>
      </c>
      <c r="AA65" s="151">
        <v>133.86000000000001</v>
      </c>
      <c r="AB65" s="151">
        <v>6.758</v>
      </c>
    </row>
    <row r="66" spans="1:28">
      <c r="A66" s="160">
        <v>44777</v>
      </c>
      <c r="B66" s="151">
        <v>19.116900000000001</v>
      </c>
      <c r="C66" s="151">
        <v>16.611799999999999</v>
      </c>
      <c r="D66" s="151">
        <v>4.5974000000000004</v>
      </c>
      <c r="E66" s="151" t="s">
        <v>282</v>
      </c>
      <c r="F66" s="151">
        <v>17.920000000000002</v>
      </c>
      <c r="G66" s="151">
        <v>132.6465</v>
      </c>
      <c r="H66" s="151">
        <v>5.2133000000000003</v>
      </c>
      <c r="I66" s="151">
        <v>20.346499999999999</v>
      </c>
      <c r="J66" s="151">
        <v>477.48</v>
      </c>
      <c r="K66" s="151">
        <v>425.73</v>
      </c>
      <c r="L66" s="151">
        <v>14933</v>
      </c>
      <c r="M66" s="151">
        <v>36.592100000000002</v>
      </c>
      <c r="N66" s="151">
        <v>16.074999999999999</v>
      </c>
      <c r="O66" s="151">
        <v>4289.45</v>
      </c>
      <c r="P66" s="151">
        <v>902.3</v>
      </c>
      <c r="Q66" s="151">
        <v>1.2865</v>
      </c>
      <c r="R66" s="151">
        <v>3.89</v>
      </c>
      <c r="S66" s="151">
        <v>1.4345000000000001</v>
      </c>
      <c r="T66" s="151">
        <v>9.7359000000000009</v>
      </c>
      <c r="U66" s="151">
        <v>7.2622</v>
      </c>
      <c r="V66" s="151">
        <v>23.992100000000001</v>
      </c>
      <c r="W66" s="151">
        <v>385.56</v>
      </c>
      <c r="X66" s="151">
        <v>0.97599999999999998</v>
      </c>
      <c r="Y66" s="151">
        <v>0.95540000000000003</v>
      </c>
      <c r="Z66" s="151">
        <v>0.82240000000000002</v>
      </c>
      <c r="AA66" s="151">
        <v>132.88999999999999</v>
      </c>
      <c r="AB66" s="151">
        <v>6.7492999999999999</v>
      </c>
    </row>
    <row r="67" spans="1:28">
      <c r="A67" s="160">
        <v>44778</v>
      </c>
      <c r="B67" s="151">
        <v>19.116900000000001</v>
      </c>
      <c r="C67" s="151">
        <v>16.776800000000001</v>
      </c>
      <c r="D67" s="151">
        <v>4.6239999999999997</v>
      </c>
      <c r="E67" s="151" t="s">
        <v>282</v>
      </c>
      <c r="F67" s="151">
        <v>17.919899999999998</v>
      </c>
      <c r="G67" s="151">
        <v>132.91579999999999</v>
      </c>
      <c r="H67" s="151">
        <v>5.1638999999999999</v>
      </c>
      <c r="I67" s="151">
        <v>20.404</v>
      </c>
      <c r="J67" s="151">
        <v>476.68</v>
      </c>
      <c r="K67" s="151">
        <v>424.04</v>
      </c>
      <c r="L67" s="151">
        <v>14893</v>
      </c>
      <c r="M67" s="151">
        <v>36.929600000000001</v>
      </c>
      <c r="N67" s="151">
        <v>16.074999999999999</v>
      </c>
      <c r="O67" s="151">
        <v>4348.0200000000004</v>
      </c>
      <c r="P67" s="151">
        <v>916.9</v>
      </c>
      <c r="Q67" s="151">
        <v>1.2931999999999999</v>
      </c>
      <c r="R67" s="151">
        <v>3.9085000000000001</v>
      </c>
      <c r="S67" s="151">
        <v>1.4470000000000001</v>
      </c>
      <c r="T67" s="151">
        <v>9.7950999999999997</v>
      </c>
      <c r="U67" s="151">
        <v>7.3076999999999996</v>
      </c>
      <c r="V67" s="151">
        <v>24.0825</v>
      </c>
      <c r="W67" s="151">
        <v>386.61</v>
      </c>
      <c r="X67" s="151">
        <v>0.98199999999999998</v>
      </c>
      <c r="Y67" s="151">
        <v>0.96150000000000002</v>
      </c>
      <c r="Z67" s="151">
        <v>0.82830000000000004</v>
      </c>
      <c r="AA67" s="151">
        <v>135.01</v>
      </c>
      <c r="AB67" s="151">
        <v>6.7618999999999998</v>
      </c>
    </row>
    <row r="68" spans="1:28">
      <c r="A68" s="160">
        <v>44781</v>
      </c>
      <c r="B68" s="151">
        <v>19.136700000000001</v>
      </c>
      <c r="C68" s="151">
        <v>16.6922</v>
      </c>
      <c r="D68" s="151">
        <v>4.6083999999999996</v>
      </c>
      <c r="E68" s="151" t="s">
        <v>282</v>
      </c>
      <c r="F68" s="151">
        <v>17.935099999999998</v>
      </c>
      <c r="G68" s="151">
        <v>133.56489999999999</v>
      </c>
      <c r="H68" s="151">
        <v>5.1128999999999998</v>
      </c>
      <c r="I68" s="151">
        <v>20.2515</v>
      </c>
      <c r="J68" s="151">
        <v>476.94</v>
      </c>
      <c r="K68" s="151">
        <v>425.54</v>
      </c>
      <c r="L68" s="151">
        <v>14878</v>
      </c>
      <c r="M68" s="151">
        <v>36.592100000000002</v>
      </c>
      <c r="N68" s="151">
        <v>16.024999999999999</v>
      </c>
      <c r="O68" s="151">
        <v>4316.8999999999996</v>
      </c>
      <c r="P68" s="151">
        <v>905.63</v>
      </c>
      <c r="Q68" s="151">
        <v>1.2854000000000001</v>
      </c>
      <c r="R68" s="151">
        <v>3.9234</v>
      </c>
      <c r="S68" s="151">
        <v>1.431</v>
      </c>
      <c r="T68" s="151">
        <v>9.7569999999999997</v>
      </c>
      <c r="U68" s="151">
        <v>7.2977999999999996</v>
      </c>
      <c r="V68" s="151">
        <v>24.0336</v>
      </c>
      <c r="W68" s="151">
        <v>386.57</v>
      </c>
      <c r="X68" s="151">
        <v>0.98070000000000002</v>
      </c>
      <c r="Y68" s="151">
        <v>0.95509999999999995</v>
      </c>
      <c r="Z68" s="151">
        <v>0.82769999999999999</v>
      </c>
      <c r="AA68" s="151">
        <v>134.94999999999999</v>
      </c>
      <c r="AB68" s="151">
        <v>6.7511999999999999</v>
      </c>
    </row>
    <row r="69" spans="1:28">
      <c r="A69" s="160">
        <v>44782</v>
      </c>
      <c r="B69" s="151">
        <v>19.136700000000001</v>
      </c>
      <c r="C69" s="151">
        <v>16.576499999999999</v>
      </c>
      <c r="D69" s="151">
        <v>4.6032999999999999</v>
      </c>
      <c r="E69" s="151" t="s">
        <v>282</v>
      </c>
      <c r="F69" s="151">
        <v>17.893899999999999</v>
      </c>
      <c r="G69" s="151">
        <v>133.8409</v>
      </c>
      <c r="H69" s="151">
        <v>5.1249000000000002</v>
      </c>
      <c r="I69" s="151">
        <v>20.233599999999999</v>
      </c>
      <c r="J69" s="151">
        <v>479.39</v>
      </c>
      <c r="K69" s="151">
        <v>426.13</v>
      </c>
      <c r="L69" s="151">
        <v>14853</v>
      </c>
      <c r="M69" s="151">
        <v>36.7273</v>
      </c>
      <c r="N69" s="151">
        <v>16.05</v>
      </c>
      <c r="O69" s="151">
        <v>4349.51</v>
      </c>
      <c r="P69" s="151">
        <v>903.88</v>
      </c>
      <c r="Q69" s="151">
        <v>1.2888999999999999</v>
      </c>
      <c r="R69" s="151">
        <v>3.9289999999999998</v>
      </c>
      <c r="S69" s="151">
        <v>1.4355</v>
      </c>
      <c r="T69" s="151">
        <v>9.7268000000000008</v>
      </c>
      <c r="U69" s="151">
        <v>7.2857000000000003</v>
      </c>
      <c r="V69" s="151">
        <v>23.989899999999999</v>
      </c>
      <c r="W69" s="151">
        <v>388.54</v>
      </c>
      <c r="X69" s="151">
        <v>0.97909999999999997</v>
      </c>
      <c r="Y69" s="151">
        <v>0.95369999999999999</v>
      </c>
      <c r="Z69" s="151">
        <v>0.82779999999999998</v>
      </c>
      <c r="AA69" s="151">
        <v>135.05000000000001</v>
      </c>
      <c r="AB69" s="151">
        <v>6.7526999999999999</v>
      </c>
    </row>
    <row r="70" spans="1:28">
      <c r="A70" s="160">
        <v>44783</v>
      </c>
      <c r="B70" s="151">
        <v>19.136700000000001</v>
      </c>
      <c r="C70" s="151">
        <v>16.207599999999999</v>
      </c>
      <c r="D70" s="151">
        <v>4.5404999999999998</v>
      </c>
      <c r="E70" s="151" t="s">
        <v>282</v>
      </c>
      <c r="F70" s="151">
        <v>17.847999999999999</v>
      </c>
      <c r="G70" s="151">
        <v>134.00550000000001</v>
      </c>
      <c r="H70" s="151">
        <v>5.0942999999999996</v>
      </c>
      <c r="I70" s="151">
        <v>20.0289</v>
      </c>
      <c r="J70" s="151">
        <v>478.47</v>
      </c>
      <c r="K70" s="151">
        <v>429.14</v>
      </c>
      <c r="L70" s="151">
        <v>14872</v>
      </c>
      <c r="M70" s="151">
        <v>36.592100000000002</v>
      </c>
      <c r="N70" s="151">
        <v>16.024999999999999</v>
      </c>
      <c r="O70" s="151">
        <v>4273</v>
      </c>
      <c r="P70" s="151">
        <v>888.53</v>
      </c>
      <c r="Q70" s="151">
        <v>1.2776000000000001</v>
      </c>
      <c r="R70" s="151">
        <v>3.9</v>
      </c>
      <c r="S70" s="151">
        <v>1.4105000000000001</v>
      </c>
      <c r="T70" s="151">
        <v>9.5176999999999996</v>
      </c>
      <c r="U70" s="151">
        <v>7.2237999999999998</v>
      </c>
      <c r="V70" s="151">
        <v>23.622</v>
      </c>
      <c r="W70" s="151">
        <v>383.56</v>
      </c>
      <c r="X70" s="151">
        <v>0.97089999999999999</v>
      </c>
      <c r="Y70" s="151">
        <v>0.94269999999999998</v>
      </c>
      <c r="Z70" s="151">
        <v>0.81840000000000002</v>
      </c>
      <c r="AA70" s="151">
        <v>132.88999999999999</v>
      </c>
      <c r="AB70" s="151">
        <v>6.7237999999999998</v>
      </c>
    </row>
    <row r="71" spans="1:28">
      <c r="A71" s="160">
        <v>44784</v>
      </c>
      <c r="B71" s="151">
        <v>19.1373</v>
      </c>
      <c r="C71" s="151">
        <v>16.2346</v>
      </c>
      <c r="D71" s="151">
        <v>4.5420999999999996</v>
      </c>
      <c r="E71" s="151" t="s">
        <v>282</v>
      </c>
      <c r="F71" s="151">
        <v>17.9468</v>
      </c>
      <c r="G71" s="151">
        <v>134.25649999999999</v>
      </c>
      <c r="H71" s="151">
        <v>5.1567999999999996</v>
      </c>
      <c r="I71" s="151">
        <v>19.944900000000001</v>
      </c>
      <c r="J71" s="151">
        <v>476.46</v>
      </c>
      <c r="K71" s="151">
        <v>426.78</v>
      </c>
      <c r="L71" s="151">
        <v>14768</v>
      </c>
      <c r="M71" s="151">
        <v>36.591999999999999</v>
      </c>
      <c r="N71" s="151">
        <v>16.074999999999999</v>
      </c>
      <c r="O71" s="151">
        <v>4228.1899999999996</v>
      </c>
      <c r="P71" s="151">
        <v>884.67</v>
      </c>
      <c r="Q71" s="151">
        <v>1.2764</v>
      </c>
      <c r="R71" s="151">
        <v>3.8757000000000001</v>
      </c>
      <c r="S71" s="151">
        <v>1.4074</v>
      </c>
      <c r="T71" s="151">
        <v>9.5260999999999996</v>
      </c>
      <c r="U71" s="151">
        <v>7.2084000000000001</v>
      </c>
      <c r="V71" s="151">
        <v>23.5855</v>
      </c>
      <c r="W71" s="151">
        <v>382.94</v>
      </c>
      <c r="X71" s="151">
        <v>0.96899999999999997</v>
      </c>
      <c r="Y71" s="151">
        <v>0.94159999999999999</v>
      </c>
      <c r="Z71" s="151">
        <v>0.81930000000000003</v>
      </c>
      <c r="AA71" s="151">
        <v>133.02000000000001</v>
      </c>
      <c r="AB71" s="151">
        <v>6.7447999999999997</v>
      </c>
    </row>
    <row r="72" spans="1:28">
      <c r="A72" s="160">
        <v>44785</v>
      </c>
      <c r="B72" s="151">
        <v>19.1373</v>
      </c>
      <c r="C72" s="151">
        <v>16.168399999999998</v>
      </c>
      <c r="D72" s="151">
        <v>4.5414000000000003</v>
      </c>
      <c r="E72" s="151" t="s">
        <v>282</v>
      </c>
      <c r="F72" s="151">
        <v>17.946899999999999</v>
      </c>
      <c r="G72" s="151">
        <v>134.5882</v>
      </c>
      <c r="H72" s="151">
        <v>5.0744999999999996</v>
      </c>
      <c r="I72" s="151">
        <v>19.848700000000001</v>
      </c>
      <c r="J72" s="151">
        <v>477.11</v>
      </c>
      <c r="K72" s="151">
        <v>427.92</v>
      </c>
      <c r="L72" s="151">
        <v>14668</v>
      </c>
      <c r="M72" s="151">
        <v>36.592100000000002</v>
      </c>
      <c r="N72" s="151">
        <v>16.100000000000001</v>
      </c>
      <c r="O72" s="151">
        <v>4160.1000000000004</v>
      </c>
      <c r="P72" s="151">
        <v>876.05</v>
      </c>
      <c r="Q72" s="151">
        <v>1.2782</v>
      </c>
      <c r="R72" s="151">
        <v>3.8519999999999999</v>
      </c>
      <c r="S72" s="151">
        <v>1.4041999999999999</v>
      </c>
      <c r="T72" s="151">
        <v>9.5695999999999994</v>
      </c>
      <c r="U72" s="151">
        <v>7.2492000000000001</v>
      </c>
      <c r="V72" s="151">
        <v>23.725200000000001</v>
      </c>
      <c r="W72" s="151">
        <v>382.77</v>
      </c>
      <c r="X72" s="151">
        <v>0.97470000000000001</v>
      </c>
      <c r="Y72" s="151">
        <v>0.94159999999999999</v>
      </c>
      <c r="Z72" s="151">
        <v>0.82389999999999997</v>
      </c>
      <c r="AA72" s="151">
        <v>133.41999999999999</v>
      </c>
      <c r="AB72" s="151">
        <v>6.7427999999999999</v>
      </c>
    </row>
    <row r="73" spans="1:28">
      <c r="A73" s="160">
        <v>44788</v>
      </c>
      <c r="B73" s="151">
        <v>19.1372</v>
      </c>
      <c r="C73" s="151">
        <v>16.436</v>
      </c>
      <c r="D73" s="151">
        <v>4.6066000000000003</v>
      </c>
      <c r="E73" s="151" t="s">
        <v>282</v>
      </c>
      <c r="F73" s="151">
        <v>17.954000000000001</v>
      </c>
      <c r="G73" s="151">
        <v>134.5882</v>
      </c>
      <c r="H73" s="151">
        <v>5.0970000000000004</v>
      </c>
      <c r="I73" s="151">
        <v>19.8325</v>
      </c>
      <c r="J73" s="151">
        <v>476.42</v>
      </c>
      <c r="K73" s="151">
        <v>427.61</v>
      </c>
      <c r="L73" s="151">
        <v>14743</v>
      </c>
      <c r="M73" s="151">
        <v>36.591999999999999</v>
      </c>
      <c r="N73" s="151">
        <v>16.094999999999999</v>
      </c>
      <c r="O73" s="151">
        <v>4160.1000000000004</v>
      </c>
      <c r="P73" s="151">
        <v>876.05</v>
      </c>
      <c r="Q73" s="151">
        <v>1.2906</v>
      </c>
      <c r="R73" s="151">
        <v>3.8549000000000002</v>
      </c>
      <c r="S73" s="151">
        <v>1.4239999999999999</v>
      </c>
      <c r="T73" s="151">
        <v>9.7157999999999998</v>
      </c>
      <c r="U73" s="151">
        <v>7.3197999999999999</v>
      </c>
      <c r="V73" s="151">
        <v>24.056799999999999</v>
      </c>
      <c r="W73" s="151">
        <v>392.81</v>
      </c>
      <c r="X73" s="151">
        <v>0.98419999999999996</v>
      </c>
      <c r="Y73" s="151">
        <v>0.94569999999999999</v>
      </c>
      <c r="Z73" s="151">
        <v>0.8296</v>
      </c>
      <c r="AA73" s="151">
        <v>133.32</v>
      </c>
      <c r="AB73" s="151">
        <v>6.7735000000000003</v>
      </c>
    </row>
    <row r="74" spans="1:28">
      <c r="A74" s="160">
        <v>44789</v>
      </c>
      <c r="B74" s="151">
        <v>19.1372</v>
      </c>
      <c r="C74" s="151">
        <v>16.386099999999999</v>
      </c>
      <c r="D74" s="151">
        <v>4.5922000000000001</v>
      </c>
      <c r="E74" s="151" t="s">
        <v>282</v>
      </c>
      <c r="F74" s="151">
        <v>17.932200000000002</v>
      </c>
      <c r="G74" s="151">
        <v>135.3366</v>
      </c>
      <c r="H74" s="151">
        <v>5.1478999999999999</v>
      </c>
      <c r="I74" s="151">
        <v>19.909700000000001</v>
      </c>
      <c r="J74" s="151">
        <v>476.78</v>
      </c>
      <c r="K74" s="151">
        <v>429.22</v>
      </c>
      <c r="L74" s="151">
        <v>14768</v>
      </c>
      <c r="M74" s="151">
        <v>36.787599999999998</v>
      </c>
      <c r="N74" s="151">
        <v>16.074999999999999</v>
      </c>
      <c r="O74" s="151">
        <v>4247.59</v>
      </c>
      <c r="P74" s="151">
        <v>880.75</v>
      </c>
      <c r="Q74" s="151">
        <v>1.2845</v>
      </c>
      <c r="R74" s="151">
        <v>3.8384</v>
      </c>
      <c r="S74" s="151">
        <v>1.4240999999999999</v>
      </c>
      <c r="T74" s="151">
        <v>9.6663999999999994</v>
      </c>
      <c r="U74" s="151">
        <v>7.3125999999999998</v>
      </c>
      <c r="V74" s="151">
        <v>24.13</v>
      </c>
      <c r="W74" s="151">
        <v>396.73</v>
      </c>
      <c r="X74" s="151">
        <v>0.98319999999999996</v>
      </c>
      <c r="Y74" s="151">
        <v>0.9496</v>
      </c>
      <c r="Z74" s="151">
        <v>0.82679999999999998</v>
      </c>
      <c r="AA74" s="151">
        <v>134.22</v>
      </c>
      <c r="AB74" s="151">
        <v>6.7881999999999998</v>
      </c>
    </row>
    <row r="75" spans="1:28">
      <c r="A75" s="160">
        <v>44790</v>
      </c>
      <c r="B75" s="151">
        <v>19.1372</v>
      </c>
      <c r="C75" s="151">
        <v>16.650300000000001</v>
      </c>
      <c r="D75" s="151">
        <v>4.6178999999999997</v>
      </c>
      <c r="E75" s="151" t="s">
        <v>282</v>
      </c>
      <c r="F75" s="151">
        <v>17.953099999999999</v>
      </c>
      <c r="G75" s="151">
        <v>135.535</v>
      </c>
      <c r="H75" s="151">
        <v>5.1662999999999997</v>
      </c>
      <c r="I75" s="151">
        <v>19.982500000000002</v>
      </c>
      <c r="J75" s="151">
        <v>476.49</v>
      </c>
      <c r="K75" s="151">
        <v>426.59</v>
      </c>
      <c r="L75" s="151">
        <v>14768</v>
      </c>
      <c r="M75" s="151">
        <v>36.896900000000002</v>
      </c>
      <c r="N75" s="151">
        <v>16.125</v>
      </c>
      <c r="O75" s="151">
        <v>4345.24</v>
      </c>
      <c r="P75" s="151">
        <v>897.72</v>
      </c>
      <c r="Q75" s="151">
        <v>1.2912999999999999</v>
      </c>
      <c r="R75" s="151">
        <v>3.839</v>
      </c>
      <c r="S75" s="151">
        <v>1.4420999999999999</v>
      </c>
      <c r="T75" s="151">
        <v>9.7111999999999998</v>
      </c>
      <c r="U75" s="151">
        <v>7.3064</v>
      </c>
      <c r="V75" s="151">
        <v>24.097999999999999</v>
      </c>
      <c r="W75" s="151">
        <v>396.48</v>
      </c>
      <c r="X75" s="151">
        <v>0.98229999999999995</v>
      </c>
      <c r="Y75" s="151">
        <v>0.95199999999999996</v>
      </c>
      <c r="Z75" s="151">
        <v>0.83</v>
      </c>
      <c r="AA75" s="151">
        <v>135.05000000000001</v>
      </c>
      <c r="AB75" s="151">
        <v>6.7811000000000003</v>
      </c>
    </row>
    <row r="76" spans="1:28">
      <c r="A76" s="160">
        <v>44791</v>
      </c>
      <c r="B76" s="151">
        <v>19.1372</v>
      </c>
      <c r="C76" s="151">
        <v>16.863900000000001</v>
      </c>
      <c r="D76" s="151">
        <v>4.6860999999999997</v>
      </c>
      <c r="E76" s="151" t="s">
        <v>282</v>
      </c>
      <c r="F76" s="151">
        <v>18.0594</v>
      </c>
      <c r="G76" s="151">
        <v>135.8083</v>
      </c>
      <c r="H76" s="151">
        <v>5.1689999999999996</v>
      </c>
      <c r="I76" s="151">
        <v>20.1189</v>
      </c>
      <c r="J76" s="151">
        <v>476.17</v>
      </c>
      <c r="K76" s="151">
        <v>428.2</v>
      </c>
      <c r="L76" s="151">
        <v>14833</v>
      </c>
      <c r="M76" s="151">
        <v>36.591999999999999</v>
      </c>
      <c r="N76" s="151">
        <v>16.125</v>
      </c>
      <c r="O76" s="151">
        <v>4389.88</v>
      </c>
      <c r="P76" s="151">
        <v>929.6</v>
      </c>
      <c r="Q76" s="151">
        <v>1.2948</v>
      </c>
      <c r="R76" s="151">
        <v>3.8439999999999999</v>
      </c>
      <c r="S76" s="151">
        <v>1.4457</v>
      </c>
      <c r="T76" s="151">
        <v>9.7369000000000003</v>
      </c>
      <c r="U76" s="151">
        <v>7.3723000000000001</v>
      </c>
      <c r="V76" s="151">
        <v>24.401900000000001</v>
      </c>
      <c r="W76" s="151">
        <v>402.46</v>
      </c>
      <c r="X76" s="151">
        <v>0.99129999999999996</v>
      </c>
      <c r="Y76" s="151">
        <v>0.95660000000000001</v>
      </c>
      <c r="Z76" s="151">
        <v>0.83819999999999995</v>
      </c>
      <c r="AA76" s="151">
        <v>135.88999999999999</v>
      </c>
      <c r="AB76" s="151">
        <v>6.7862999999999998</v>
      </c>
    </row>
    <row r="77" spans="1:28">
      <c r="A77" s="160">
        <v>44792</v>
      </c>
      <c r="B77" s="151">
        <v>19.1372</v>
      </c>
      <c r="C77" s="151">
        <v>17.003299999999999</v>
      </c>
      <c r="D77" s="151">
        <v>4.7325999999999997</v>
      </c>
      <c r="E77" s="151" t="s">
        <v>282</v>
      </c>
      <c r="F77" s="151">
        <v>18.101199999999999</v>
      </c>
      <c r="G77" s="151">
        <v>136.15860000000001</v>
      </c>
      <c r="H77" s="151">
        <v>5.1703000000000001</v>
      </c>
      <c r="I77" s="151">
        <v>20.1736</v>
      </c>
      <c r="J77" s="151">
        <v>476.49</v>
      </c>
      <c r="K77" s="151">
        <v>427.86</v>
      </c>
      <c r="L77" s="151">
        <v>14838</v>
      </c>
      <c r="M77" s="151">
        <v>36.622500000000002</v>
      </c>
      <c r="N77" s="151">
        <v>16.125</v>
      </c>
      <c r="O77" s="151">
        <v>4377.3500000000004</v>
      </c>
      <c r="P77" s="151">
        <v>944.76</v>
      </c>
      <c r="Q77" s="151">
        <v>1.2994000000000001</v>
      </c>
      <c r="R77" s="151">
        <v>3.8645</v>
      </c>
      <c r="S77" s="151">
        <v>1.4545999999999999</v>
      </c>
      <c r="T77" s="151">
        <v>9.8138000000000005</v>
      </c>
      <c r="U77" s="151">
        <v>7.4078999999999997</v>
      </c>
      <c r="V77" s="151">
        <v>24.549199999999999</v>
      </c>
      <c r="W77" s="151">
        <v>402.51</v>
      </c>
      <c r="X77" s="151">
        <v>0.99629999999999996</v>
      </c>
      <c r="Y77" s="151">
        <v>0.95920000000000005</v>
      </c>
      <c r="Z77" s="151">
        <v>0.84540000000000004</v>
      </c>
      <c r="AA77" s="151">
        <v>136.97</v>
      </c>
      <c r="AB77" s="151">
        <v>6.8175999999999997</v>
      </c>
    </row>
    <row r="78" spans="1:28">
      <c r="A78" s="160">
        <v>44795</v>
      </c>
      <c r="B78" s="151">
        <v>19.137799999999999</v>
      </c>
      <c r="C78" s="151">
        <v>16.997399999999999</v>
      </c>
      <c r="D78" s="151">
        <v>4.7896999999999998</v>
      </c>
      <c r="E78" s="151" t="s">
        <v>282</v>
      </c>
      <c r="F78" s="151">
        <v>18.070599999999999</v>
      </c>
      <c r="G78" s="151">
        <v>136.64510000000001</v>
      </c>
      <c r="H78" s="151">
        <v>5.157</v>
      </c>
      <c r="I78" s="151">
        <v>20.141500000000001</v>
      </c>
      <c r="J78" s="151">
        <v>473.18</v>
      </c>
      <c r="K78" s="151">
        <v>426.25</v>
      </c>
      <c r="L78" s="151">
        <v>14888</v>
      </c>
      <c r="M78" s="151">
        <v>36.591999999999999</v>
      </c>
      <c r="N78" s="151">
        <v>16.149999999999999</v>
      </c>
      <c r="O78" s="151">
        <v>4397.12</v>
      </c>
      <c r="P78" s="151">
        <v>941.69</v>
      </c>
      <c r="Q78" s="151">
        <v>1.3056000000000001</v>
      </c>
      <c r="R78" s="151">
        <v>3.8809</v>
      </c>
      <c r="S78" s="151">
        <v>1.4541999999999999</v>
      </c>
      <c r="T78" s="151">
        <v>9.8292999999999999</v>
      </c>
      <c r="U78" s="151">
        <v>7.4801000000000002</v>
      </c>
      <c r="V78" s="151">
        <v>24.795300000000001</v>
      </c>
      <c r="W78" s="151">
        <v>411.47</v>
      </c>
      <c r="X78" s="151">
        <v>1.0057</v>
      </c>
      <c r="Y78" s="151">
        <v>0.96430000000000005</v>
      </c>
      <c r="Z78" s="151">
        <v>0.8498</v>
      </c>
      <c r="AA78" s="151">
        <v>137.47999999999999</v>
      </c>
      <c r="AB78" s="151">
        <v>6.8483000000000001</v>
      </c>
    </row>
    <row r="79" spans="1:28">
      <c r="A79" s="160">
        <v>44796</v>
      </c>
      <c r="B79" s="151">
        <v>19.1464</v>
      </c>
      <c r="C79" s="151">
        <v>16.995100000000001</v>
      </c>
      <c r="D79" s="151">
        <v>4.7866</v>
      </c>
      <c r="E79" s="151" t="s">
        <v>282</v>
      </c>
      <c r="F79" s="151">
        <v>18.114000000000001</v>
      </c>
      <c r="G79" s="151">
        <v>136.94880000000001</v>
      </c>
      <c r="H79" s="151">
        <v>5.1052</v>
      </c>
      <c r="I79" s="151">
        <v>19.979600000000001</v>
      </c>
      <c r="J79" s="151">
        <v>466.67</v>
      </c>
      <c r="K79" s="151">
        <v>427.2</v>
      </c>
      <c r="L79" s="151">
        <v>14838</v>
      </c>
      <c r="M79" s="151">
        <v>36.733499999999999</v>
      </c>
      <c r="N79" s="151">
        <v>16.125</v>
      </c>
      <c r="O79" s="151">
        <v>4357.3900000000003</v>
      </c>
      <c r="P79" s="151">
        <v>916.75</v>
      </c>
      <c r="Q79" s="151">
        <v>1.2955000000000001</v>
      </c>
      <c r="R79" s="151">
        <v>3.8614999999999999</v>
      </c>
      <c r="S79" s="151">
        <v>1.4429000000000001</v>
      </c>
      <c r="T79" s="151">
        <v>9.7125000000000004</v>
      </c>
      <c r="U79" s="151">
        <v>7.46</v>
      </c>
      <c r="V79" s="151">
        <v>24.7273</v>
      </c>
      <c r="W79" s="151">
        <v>415.18</v>
      </c>
      <c r="X79" s="151">
        <v>1.0029999999999999</v>
      </c>
      <c r="Y79" s="151">
        <v>0.96389999999999998</v>
      </c>
      <c r="Z79" s="151">
        <v>0.84489999999999998</v>
      </c>
      <c r="AA79" s="151">
        <v>136.77000000000001</v>
      </c>
      <c r="AB79" s="151">
        <v>6.835</v>
      </c>
    </row>
    <row r="80" spans="1:28">
      <c r="A80" s="160">
        <v>44797</v>
      </c>
      <c r="B80" s="151">
        <v>19.1633</v>
      </c>
      <c r="C80" s="151">
        <v>16.937000000000001</v>
      </c>
      <c r="D80" s="151">
        <v>4.7839999999999998</v>
      </c>
      <c r="E80" s="151" t="s">
        <v>282</v>
      </c>
      <c r="F80" s="151">
        <v>18.154299999999999</v>
      </c>
      <c r="G80" s="151">
        <v>137.12950000000001</v>
      </c>
      <c r="H80" s="151">
        <v>5.1106999999999996</v>
      </c>
      <c r="I80" s="151">
        <v>19.895299999999999</v>
      </c>
      <c r="J80" s="151">
        <v>464.14</v>
      </c>
      <c r="K80" s="151">
        <v>427.52</v>
      </c>
      <c r="L80" s="151">
        <v>14848</v>
      </c>
      <c r="M80" s="151">
        <v>36.716999999999999</v>
      </c>
      <c r="N80" s="151">
        <v>16.125</v>
      </c>
      <c r="O80" s="151">
        <v>4409.25</v>
      </c>
      <c r="P80" s="151">
        <v>921.38</v>
      </c>
      <c r="Q80" s="151">
        <v>1.2967</v>
      </c>
      <c r="R80" s="151">
        <v>3.8689</v>
      </c>
      <c r="S80" s="151">
        <v>1.4474</v>
      </c>
      <c r="T80" s="151">
        <v>9.6919000000000004</v>
      </c>
      <c r="U80" s="151">
        <v>7.4618000000000002</v>
      </c>
      <c r="V80" s="151">
        <v>24.734100000000002</v>
      </c>
      <c r="W80" s="151">
        <v>410.55</v>
      </c>
      <c r="X80" s="151">
        <v>1.0033000000000001</v>
      </c>
      <c r="Y80" s="151">
        <v>0.96660000000000001</v>
      </c>
      <c r="Z80" s="151">
        <v>0.84750000000000003</v>
      </c>
      <c r="AA80" s="151">
        <v>137.12</v>
      </c>
      <c r="AB80" s="151">
        <v>6.8594999999999997</v>
      </c>
    </row>
    <row r="81" spans="1:28">
      <c r="A81" s="160">
        <v>44798</v>
      </c>
      <c r="B81" s="151">
        <v>19.177299999999999</v>
      </c>
      <c r="C81" s="151">
        <v>16.749400000000001</v>
      </c>
      <c r="D81" s="151">
        <v>4.7503000000000002</v>
      </c>
      <c r="E81" s="151" t="s">
        <v>282</v>
      </c>
      <c r="F81" s="151">
        <v>18.170999999999999</v>
      </c>
      <c r="G81" s="151">
        <v>137.3888</v>
      </c>
      <c r="H81" s="151">
        <v>5.1097999999999999</v>
      </c>
      <c r="I81" s="151">
        <v>19.9282</v>
      </c>
      <c r="J81" s="151">
        <v>465.46</v>
      </c>
      <c r="K81" s="151">
        <v>428</v>
      </c>
      <c r="L81" s="151">
        <v>14823</v>
      </c>
      <c r="M81" s="151">
        <v>36.717300000000002</v>
      </c>
      <c r="N81" s="151">
        <v>16.125</v>
      </c>
      <c r="O81" s="151">
        <v>4393.1000000000004</v>
      </c>
      <c r="P81" s="151">
        <v>897.19</v>
      </c>
      <c r="Q81" s="151">
        <v>1.2924</v>
      </c>
      <c r="R81" s="151">
        <v>3.8489</v>
      </c>
      <c r="S81" s="151">
        <v>1.4325000000000001</v>
      </c>
      <c r="T81" s="151">
        <v>9.6610999999999994</v>
      </c>
      <c r="U81" s="151">
        <v>7.4565999999999999</v>
      </c>
      <c r="V81" s="151">
        <v>24.7239</v>
      </c>
      <c r="W81" s="151">
        <v>412.46</v>
      </c>
      <c r="X81" s="151">
        <v>1.0024999999999999</v>
      </c>
      <c r="Y81" s="151">
        <v>0.96360000000000001</v>
      </c>
      <c r="Z81" s="151">
        <v>0.84519999999999995</v>
      </c>
      <c r="AA81" s="151">
        <v>136.49</v>
      </c>
      <c r="AB81" s="151">
        <v>6.8491999999999997</v>
      </c>
    </row>
    <row r="82" spans="1:28">
      <c r="A82" s="160">
        <v>44799</v>
      </c>
      <c r="B82" s="151">
        <v>19.177299999999999</v>
      </c>
      <c r="C82" s="151">
        <v>16.884899999999998</v>
      </c>
      <c r="D82" s="151">
        <v>4.7544000000000004</v>
      </c>
      <c r="E82" s="151" t="s">
        <v>282</v>
      </c>
      <c r="F82" s="151">
        <v>18.163900000000002</v>
      </c>
      <c r="G82" s="151">
        <v>137.7047</v>
      </c>
      <c r="H82" s="151">
        <v>5.0636999999999999</v>
      </c>
      <c r="I82" s="151">
        <v>20.040500000000002</v>
      </c>
      <c r="J82" s="151">
        <v>473.64</v>
      </c>
      <c r="K82" s="151">
        <v>425</v>
      </c>
      <c r="L82" s="151">
        <v>14818</v>
      </c>
      <c r="M82" s="151">
        <v>36.752200000000002</v>
      </c>
      <c r="N82" s="151">
        <v>16.125</v>
      </c>
      <c r="O82" s="151">
        <v>4403.95</v>
      </c>
      <c r="P82" s="151">
        <v>892.45</v>
      </c>
      <c r="Q82" s="151">
        <v>1.3032999999999999</v>
      </c>
      <c r="R82" s="151">
        <v>3.8395999999999999</v>
      </c>
      <c r="S82" s="151">
        <v>1.4499</v>
      </c>
      <c r="T82" s="151">
        <v>9.7563999999999993</v>
      </c>
      <c r="U82" s="151">
        <v>7.4630000000000001</v>
      </c>
      <c r="V82" s="151">
        <v>24.703900000000001</v>
      </c>
      <c r="W82" s="151">
        <v>412.94</v>
      </c>
      <c r="X82" s="151">
        <v>1.0035000000000001</v>
      </c>
      <c r="Y82" s="151">
        <v>0.9657</v>
      </c>
      <c r="Z82" s="151">
        <v>0.85150000000000003</v>
      </c>
      <c r="AA82" s="151">
        <v>137.63999999999999</v>
      </c>
      <c r="AB82" s="151">
        <v>6.8716999999999997</v>
      </c>
    </row>
    <row r="83" spans="1:28">
      <c r="A83" s="160">
        <v>44802</v>
      </c>
      <c r="B83" s="151">
        <v>19.177299999999999</v>
      </c>
      <c r="C83" s="151">
        <v>16.827500000000001</v>
      </c>
      <c r="D83" s="151">
        <v>4.7358000000000002</v>
      </c>
      <c r="E83" s="151" t="s">
        <v>282</v>
      </c>
      <c r="F83" s="151">
        <v>18.181999999999999</v>
      </c>
      <c r="G83" s="151">
        <v>138.30420000000001</v>
      </c>
      <c r="H83" s="151">
        <v>5.0290999999999997</v>
      </c>
      <c r="I83" s="151">
        <v>20.021999999999998</v>
      </c>
      <c r="J83" s="151">
        <v>473.75</v>
      </c>
      <c r="K83" s="151">
        <v>426.15</v>
      </c>
      <c r="L83" s="151">
        <v>14897</v>
      </c>
      <c r="M83" s="151">
        <v>36.7547</v>
      </c>
      <c r="N83" s="151">
        <v>16.074999999999999</v>
      </c>
      <c r="O83" s="151">
        <v>4369.2</v>
      </c>
      <c r="P83" s="151">
        <v>884.75</v>
      </c>
      <c r="Q83" s="151">
        <v>1.3010999999999999</v>
      </c>
      <c r="R83" s="151">
        <v>3.8298999999999999</v>
      </c>
      <c r="S83" s="151">
        <v>1.4486000000000001</v>
      </c>
      <c r="T83" s="151">
        <v>9.7513000000000005</v>
      </c>
      <c r="U83" s="151">
        <v>7.4393000000000002</v>
      </c>
      <c r="V83" s="151">
        <v>24.5976</v>
      </c>
      <c r="W83" s="151">
        <v>408.57</v>
      </c>
      <c r="X83" s="151">
        <v>1.0003</v>
      </c>
      <c r="Y83" s="151">
        <v>0.96819999999999995</v>
      </c>
      <c r="Z83" s="151">
        <v>0.85399999999999998</v>
      </c>
      <c r="AA83" s="151">
        <v>138.72</v>
      </c>
      <c r="AB83" s="151">
        <v>6.9088000000000003</v>
      </c>
    </row>
    <row r="84" spans="1:28">
      <c r="A84" s="160">
        <v>44803</v>
      </c>
      <c r="B84" s="151">
        <v>19.177299999999999</v>
      </c>
      <c r="C84" s="151">
        <v>16.980699999999999</v>
      </c>
      <c r="D84" s="151">
        <v>4.7178000000000004</v>
      </c>
      <c r="E84" s="151" t="s">
        <v>282</v>
      </c>
      <c r="F84" s="151">
        <v>18.184699999999999</v>
      </c>
      <c r="G84" s="151">
        <v>138.602</v>
      </c>
      <c r="H84" s="151">
        <v>5.1219999999999999</v>
      </c>
      <c r="I84" s="151">
        <v>20.153600000000001</v>
      </c>
      <c r="J84" s="151">
        <v>473.75</v>
      </c>
      <c r="K84" s="151">
        <v>428.27</v>
      </c>
      <c r="L84" s="151">
        <v>14843</v>
      </c>
      <c r="M84" s="151">
        <v>36.716999999999999</v>
      </c>
      <c r="N84" s="151">
        <v>16.015000000000001</v>
      </c>
      <c r="O84" s="151">
        <v>4421.5200000000004</v>
      </c>
      <c r="P84" s="151">
        <v>886.13</v>
      </c>
      <c r="Q84" s="151">
        <v>1.3092999999999999</v>
      </c>
      <c r="R84" s="151">
        <v>3.8298999999999999</v>
      </c>
      <c r="S84" s="151">
        <v>1.4591000000000001</v>
      </c>
      <c r="T84" s="151">
        <v>9.8132999999999999</v>
      </c>
      <c r="U84" s="151">
        <v>7.4268000000000001</v>
      </c>
      <c r="V84" s="151">
        <v>24.5215</v>
      </c>
      <c r="W84" s="151">
        <v>401.78</v>
      </c>
      <c r="X84" s="151">
        <v>0.99850000000000005</v>
      </c>
      <c r="Y84" s="151">
        <v>0.97430000000000005</v>
      </c>
      <c r="Z84" s="151">
        <v>0.85799999999999998</v>
      </c>
      <c r="AA84" s="151">
        <v>138.79</v>
      </c>
      <c r="AB84" s="151">
        <v>6.9114000000000004</v>
      </c>
    </row>
    <row r="85" spans="1:28">
      <c r="A85" s="160">
        <v>44804</v>
      </c>
      <c r="B85" s="151">
        <v>19.2165</v>
      </c>
      <c r="C85" s="151">
        <v>17.1189</v>
      </c>
      <c r="D85" s="151">
        <v>4.6974</v>
      </c>
      <c r="E85" s="151" t="s">
        <v>282</v>
      </c>
      <c r="F85" s="151">
        <v>18.194800000000001</v>
      </c>
      <c r="G85" s="151">
        <v>138.7242</v>
      </c>
      <c r="H85" s="151">
        <v>5.1839000000000004</v>
      </c>
      <c r="I85" s="151">
        <v>20.138200000000001</v>
      </c>
      <c r="J85" s="151">
        <v>473.1</v>
      </c>
      <c r="K85" s="151">
        <v>428.95</v>
      </c>
      <c r="L85" s="151">
        <v>14843</v>
      </c>
      <c r="M85" s="151">
        <v>36.816699999999997</v>
      </c>
      <c r="N85" s="151">
        <v>15.855</v>
      </c>
      <c r="O85" s="151">
        <v>4429.17</v>
      </c>
      <c r="P85" s="151">
        <v>896</v>
      </c>
      <c r="Q85" s="151">
        <v>1.3129999999999999</v>
      </c>
      <c r="R85" s="151">
        <v>3.8530000000000002</v>
      </c>
      <c r="S85" s="151">
        <v>1.4617</v>
      </c>
      <c r="T85" s="151">
        <v>9.9292999999999996</v>
      </c>
      <c r="U85" s="151">
        <v>7.3978000000000002</v>
      </c>
      <c r="V85" s="151">
        <v>24.376000000000001</v>
      </c>
      <c r="W85" s="151">
        <v>398.45</v>
      </c>
      <c r="X85" s="151">
        <v>0.99470000000000003</v>
      </c>
      <c r="Y85" s="151">
        <v>0.97750000000000004</v>
      </c>
      <c r="Z85" s="151">
        <v>0.86040000000000005</v>
      </c>
      <c r="AA85" s="151">
        <v>138.96</v>
      </c>
      <c r="AB85" s="151">
        <v>6.8903999999999996</v>
      </c>
    </row>
    <row r="86" spans="1:28">
      <c r="A86" s="160">
        <v>44805</v>
      </c>
      <c r="B86" s="151">
        <v>19.2164</v>
      </c>
      <c r="C86" s="151">
        <v>17.275700000000001</v>
      </c>
      <c r="D86" s="151">
        <v>4.742</v>
      </c>
      <c r="E86" s="151" t="s">
        <v>282</v>
      </c>
      <c r="F86" s="151">
        <v>18.209299999999999</v>
      </c>
      <c r="G86" s="151">
        <v>139.0163</v>
      </c>
      <c r="H86" s="151">
        <v>5.2423999999999999</v>
      </c>
      <c r="I86" s="151">
        <v>20.197199999999999</v>
      </c>
      <c r="J86" s="151">
        <v>470.93</v>
      </c>
      <c r="K86" s="151">
        <v>426.29</v>
      </c>
      <c r="L86" s="151">
        <v>14883</v>
      </c>
      <c r="M86" s="151">
        <v>36.733499999999999</v>
      </c>
      <c r="N86" s="151">
        <v>15.375</v>
      </c>
      <c r="O86" s="151">
        <v>4486.8500000000004</v>
      </c>
      <c r="P86" s="151">
        <v>895.75</v>
      </c>
      <c r="Q86" s="151">
        <v>1.3154999999999999</v>
      </c>
      <c r="R86" s="151">
        <v>3.8675000000000002</v>
      </c>
      <c r="S86" s="151">
        <v>1.4732000000000001</v>
      </c>
      <c r="T86" s="151">
        <v>10.058999999999999</v>
      </c>
      <c r="U86" s="151">
        <v>7.4782000000000002</v>
      </c>
      <c r="V86" s="151">
        <v>24.6282</v>
      </c>
      <c r="W86" s="151">
        <v>404.08</v>
      </c>
      <c r="X86" s="151">
        <v>1.0055000000000001</v>
      </c>
      <c r="Y86" s="151">
        <v>0.98180000000000001</v>
      </c>
      <c r="Z86" s="151">
        <v>0.86619999999999997</v>
      </c>
      <c r="AA86" s="151">
        <v>140.21</v>
      </c>
      <c r="AB86" s="151">
        <v>6.907</v>
      </c>
    </row>
    <row r="87" spans="1:28">
      <c r="A87" s="160">
        <v>44806</v>
      </c>
      <c r="B87" s="151">
        <v>19.2164</v>
      </c>
      <c r="C87" s="151">
        <v>17.305</v>
      </c>
      <c r="D87" s="151">
        <v>4.7436999999999996</v>
      </c>
      <c r="E87" s="151" t="s">
        <v>282</v>
      </c>
      <c r="F87" s="151">
        <v>18.193100000000001</v>
      </c>
      <c r="G87" s="151">
        <v>139.1591</v>
      </c>
      <c r="H87" s="151">
        <v>5.1700999999999997</v>
      </c>
      <c r="I87" s="151">
        <v>19.945699999999999</v>
      </c>
      <c r="J87" s="151">
        <v>470.92</v>
      </c>
      <c r="K87" s="151">
        <v>429.15</v>
      </c>
      <c r="L87" s="151">
        <v>14897</v>
      </c>
      <c r="M87" s="151">
        <v>36.877200000000002</v>
      </c>
      <c r="N87" s="151">
        <v>15.425000000000001</v>
      </c>
      <c r="O87" s="151">
        <v>4482.63</v>
      </c>
      <c r="P87" s="151">
        <v>876.5</v>
      </c>
      <c r="Q87" s="151">
        <v>1.3133999999999999</v>
      </c>
      <c r="R87" s="151">
        <v>3.8809999999999998</v>
      </c>
      <c r="S87" s="151">
        <v>1.4681</v>
      </c>
      <c r="T87" s="151">
        <v>10.019500000000001</v>
      </c>
      <c r="U87" s="151">
        <v>7.4715999999999996</v>
      </c>
      <c r="V87" s="151">
        <v>24.6388</v>
      </c>
      <c r="W87" s="151">
        <v>403.96</v>
      </c>
      <c r="X87" s="151">
        <v>1.0046999999999999</v>
      </c>
      <c r="Y87" s="151">
        <v>0.98119999999999996</v>
      </c>
      <c r="Z87" s="151">
        <v>0.86890000000000001</v>
      </c>
      <c r="AA87" s="151">
        <v>140.19999999999999</v>
      </c>
      <c r="AB87" s="151">
        <v>6.9</v>
      </c>
    </row>
    <row r="88" spans="1:28">
      <c r="A88" s="160">
        <v>44809</v>
      </c>
      <c r="B88" s="151">
        <v>19.216699999999999</v>
      </c>
      <c r="C88" s="151">
        <v>17.165500000000002</v>
      </c>
      <c r="D88" s="151">
        <v>4.76</v>
      </c>
      <c r="E88" s="151" t="s">
        <v>282</v>
      </c>
      <c r="F88" s="151">
        <v>18.219000000000001</v>
      </c>
      <c r="G88" s="151">
        <v>140.20249999999999</v>
      </c>
      <c r="H88" s="151">
        <v>5.1532</v>
      </c>
      <c r="I88" s="151">
        <v>19.983899999999998</v>
      </c>
      <c r="J88" s="151">
        <v>472.56</v>
      </c>
      <c r="K88" s="151">
        <v>434.44</v>
      </c>
      <c r="L88" s="151">
        <v>14903</v>
      </c>
      <c r="M88" s="151">
        <v>36.824599999999997</v>
      </c>
      <c r="N88" s="151">
        <v>15.45</v>
      </c>
      <c r="O88" s="151">
        <v>4474.55</v>
      </c>
      <c r="P88" s="151">
        <v>881.7</v>
      </c>
      <c r="Q88" s="151">
        <v>1.3142</v>
      </c>
      <c r="R88" s="151">
        <v>3.8864000000000001</v>
      </c>
      <c r="S88" s="151">
        <v>1.4713000000000001</v>
      </c>
      <c r="T88" s="151">
        <v>9.9712999999999994</v>
      </c>
      <c r="U88" s="151">
        <v>7.4898999999999996</v>
      </c>
      <c r="V88" s="151">
        <v>24.7744</v>
      </c>
      <c r="W88" s="151">
        <v>407.31</v>
      </c>
      <c r="X88" s="151">
        <v>1.0072000000000001</v>
      </c>
      <c r="Y88" s="151">
        <v>0.9798</v>
      </c>
      <c r="Z88" s="151">
        <v>0.86829999999999996</v>
      </c>
      <c r="AA88" s="151">
        <v>140.6</v>
      </c>
      <c r="AB88" s="151">
        <v>6.9340000000000002</v>
      </c>
    </row>
    <row r="89" spans="1:28">
      <c r="A89" s="160">
        <v>44810</v>
      </c>
      <c r="B89" s="151">
        <v>19.222100000000001</v>
      </c>
      <c r="C89" s="151">
        <v>17.3005</v>
      </c>
      <c r="D89" s="151">
        <v>4.7766999999999999</v>
      </c>
      <c r="E89" s="151" t="s">
        <v>282</v>
      </c>
      <c r="F89" s="151">
        <v>18.222000000000001</v>
      </c>
      <c r="G89" s="151">
        <v>140.5865</v>
      </c>
      <c r="H89" s="151">
        <v>5.2511999999999999</v>
      </c>
      <c r="I89" s="151">
        <v>20.139199999999999</v>
      </c>
      <c r="J89" s="151">
        <v>472.95</v>
      </c>
      <c r="K89" s="151">
        <v>435.68</v>
      </c>
      <c r="L89" s="151">
        <v>14887</v>
      </c>
      <c r="M89" s="151">
        <v>36.938499999999998</v>
      </c>
      <c r="N89" s="151">
        <v>15.455</v>
      </c>
      <c r="O89" s="151">
        <v>4478.55</v>
      </c>
      <c r="P89" s="151">
        <v>892.9</v>
      </c>
      <c r="Q89" s="151">
        <v>1.3152999999999999</v>
      </c>
      <c r="R89" s="151">
        <v>3.8995000000000002</v>
      </c>
      <c r="S89" s="151">
        <v>1.4846999999999999</v>
      </c>
      <c r="T89" s="151">
        <v>10.027900000000001</v>
      </c>
      <c r="U89" s="151">
        <v>7.508</v>
      </c>
      <c r="V89" s="151">
        <v>24.8721</v>
      </c>
      <c r="W89" s="151">
        <v>407.59</v>
      </c>
      <c r="X89" s="151">
        <v>1.0097</v>
      </c>
      <c r="Y89" s="151">
        <v>0.98360000000000003</v>
      </c>
      <c r="Z89" s="151">
        <v>0.86809999999999998</v>
      </c>
      <c r="AA89" s="151">
        <v>142.80000000000001</v>
      </c>
      <c r="AB89" s="151">
        <v>6.9545000000000003</v>
      </c>
    </row>
    <row r="90" spans="1:28">
      <c r="A90" s="160">
        <v>44811</v>
      </c>
      <c r="B90" s="151">
        <v>19.257200000000001</v>
      </c>
      <c r="C90" s="151">
        <v>17.268799999999999</v>
      </c>
      <c r="D90" s="151">
        <v>4.7107999999999999</v>
      </c>
      <c r="E90" s="151" t="s">
        <v>282</v>
      </c>
      <c r="F90" s="151">
        <v>18.223199999999999</v>
      </c>
      <c r="G90" s="151">
        <v>140.8083</v>
      </c>
      <c r="H90" s="151">
        <v>5.2511999999999999</v>
      </c>
      <c r="I90" s="151">
        <v>19.980799999999999</v>
      </c>
      <c r="J90" s="151">
        <v>473.8</v>
      </c>
      <c r="K90" s="151">
        <v>436</v>
      </c>
      <c r="L90" s="151">
        <v>14918</v>
      </c>
      <c r="M90" s="151">
        <v>36.823099999999997</v>
      </c>
      <c r="N90" s="151">
        <v>15.5025</v>
      </c>
      <c r="O90" s="151">
        <v>4404.47</v>
      </c>
      <c r="P90" s="151">
        <v>885.58</v>
      </c>
      <c r="Q90" s="151">
        <v>1.3121</v>
      </c>
      <c r="R90" s="151">
        <v>3.887</v>
      </c>
      <c r="S90" s="151">
        <v>1.4773000000000001</v>
      </c>
      <c r="T90" s="151">
        <v>10.004099999999999</v>
      </c>
      <c r="U90" s="151">
        <v>7.4320000000000004</v>
      </c>
      <c r="V90" s="151">
        <v>24.578900000000001</v>
      </c>
      <c r="W90" s="151">
        <v>395.52</v>
      </c>
      <c r="X90" s="151">
        <v>0.99939999999999996</v>
      </c>
      <c r="Y90" s="151">
        <v>0.97670000000000001</v>
      </c>
      <c r="Z90" s="151">
        <v>0.86709999999999998</v>
      </c>
      <c r="AA90" s="151">
        <v>143.74</v>
      </c>
      <c r="AB90" s="151">
        <v>6.9656000000000002</v>
      </c>
    </row>
    <row r="91" spans="1:28">
      <c r="A91" s="160">
        <v>44812</v>
      </c>
      <c r="B91" s="151">
        <v>19.281300000000002</v>
      </c>
      <c r="C91" s="151">
        <v>17.5183</v>
      </c>
      <c r="D91" s="151">
        <v>4.7069999999999999</v>
      </c>
      <c r="E91" s="151" t="s">
        <v>282</v>
      </c>
      <c r="F91" s="151">
        <v>18.233599999999999</v>
      </c>
      <c r="G91" s="151">
        <v>141.12049999999999</v>
      </c>
      <c r="H91" s="151">
        <v>5.2152000000000003</v>
      </c>
      <c r="I91" s="151">
        <v>19.965599999999998</v>
      </c>
      <c r="J91" s="151">
        <v>475.38</v>
      </c>
      <c r="K91" s="151">
        <v>435.57</v>
      </c>
      <c r="L91" s="151">
        <v>14898</v>
      </c>
      <c r="M91" s="151">
        <v>36.804600000000001</v>
      </c>
      <c r="N91" s="151">
        <v>15.5</v>
      </c>
      <c r="O91" s="151">
        <v>4397.1899999999996</v>
      </c>
      <c r="P91" s="151">
        <v>880.93</v>
      </c>
      <c r="Q91" s="151">
        <v>1.3091999999999999</v>
      </c>
      <c r="R91" s="151">
        <v>3.8820000000000001</v>
      </c>
      <c r="S91" s="151">
        <v>1.4812000000000001</v>
      </c>
      <c r="T91" s="151">
        <v>10.0494</v>
      </c>
      <c r="U91" s="151">
        <v>7.4382999999999999</v>
      </c>
      <c r="V91" s="151">
        <v>24.5229</v>
      </c>
      <c r="W91" s="151">
        <v>396.83</v>
      </c>
      <c r="X91" s="151">
        <v>1.0003</v>
      </c>
      <c r="Y91" s="151">
        <v>0.97070000000000001</v>
      </c>
      <c r="Z91" s="151">
        <v>0.86919999999999997</v>
      </c>
      <c r="AA91" s="151">
        <v>144.11000000000001</v>
      </c>
      <c r="AB91" s="151">
        <v>6.9576000000000002</v>
      </c>
    </row>
    <row r="92" spans="1:28">
      <c r="A92" s="160">
        <v>44813</v>
      </c>
      <c r="B92" s="151">
        <v>19.281300000000002</v>
      </c>
      <c r="C92" s="151">
        <v>17.3064</v>
      </c>
      <c r="D92" s="151">
        <v>4.6764999999999999</v>
      </c>
      <c r="E92" s="151" t="s">
        <v>282</v>
      </c>
      <c r="F92" s="151">
        <v>18.223400000000002</v>
      </c>
      <c r="G92" s="151">
        <v>141.37799999999999</v>
      </c>
      <c r="H92" s="151">
        <v>5.1474000000000002</v>
      </c>
      <c r="I92" s="151">
        <v>19.897500000000001</v>
      </c>
      <c r="J92" s="151">
        <v>472.77</v>
      </c>
      <c r="K92" s="151">
        <v>435.42</v>
      </c>
      <c r="L92" s="151">
        <v>14830</v>
      </c>
      <c r="M92" s="151">
        <v>36.717100000000002</v>
      </c>
      <c r="N92" s="151">
        <v>15.525</v>
      </c>
      <c r="O92" s="151">
        <v>4353.2700000000004</v>
      </c>
      <c r="P92" s="151">
        <v>909.5</v>
      </c>
      <c r="Q92" s="151">
        <v>1.3030999999999999</v>
      </c>
      <c r="R92" s="151">
        <v>3.883</v>
      </c>
      <c r="S92" s="151">
        <v>1.4618</v>
      </c>
      <c r="T92" s="151">
        <v>9.9273000000000007</v>
      </c>
      <c r="U92" s="151">
        <v>7.4051999999999998</v>
      </c>
      <c r="V92" s="151">
        <v>24.482299999999999</v>
      </c>
      <c r="W92" s="151">
        <v>395.56</v>
      </c>
      <c r="X92" s="151">
        <v>0.99590000000000001</v>
      </c>
      <c r="Y92" s="151">
        <v>0.96140000000000003</v>
      </c>
      <c r="Z92" s="151">
        <v>0.8629</v>
      </c>
      <c r="AA92" s="151">
        <v>142.47</v>
      </c>
      <c r="AB92" s="151">
        <v>6.9264999999999999</v>
      </c>
    </row>
    <row r="93" spans="1:28">
      <c r="A93" s="160">
        <v>44816</v>
      </c>
      <c r="B93" s="151">
        <v>19.3476</v>
      </c>
      <c r="C93" s="151">
        <v>17.126899999999999</v>
      </c>
      <c r="D93" s="151">
        <v>4.6349999999999998</v>
      </c>
      <c r="E93" s="151" t="s">
        <v>282</v>
      </c>
      <c r="F93" s="151">
        <v>18.224399999999999</v>
      </c>
      <c r="G93" s="151">
        <v>142.27449999999999</v>
      </c>
      <c r="H93" s="151">
        <v>5.0921000000000003</v>
      </c>
      <c r="I93" s="151">
        <v>19.836400000000001</v>
      </c>
      <c r="J93" s="151">
        <v>473.14</v>
      </c>
      <c r="K93" s="151">
        <v>435.38</v>
      </c>
      <c r="L93" s="151">
        <v>14842</v>
      </c>
      <c r="M93" s="151">
        <v>36.825800000000001</v>
      </c>
      <c r="N93" s="151">
        <v>15.535</v>
      </c>
      <c r="O93" s="151">
        <v>4359.58</v>
      </c>
      <c r="P93" s="151">
        <v>898.33</v>
      </c>
      <c r="Q93" s="151">
        <v>1.2988</v>
      </c>
      <c r="R93" s="151">
        <v>3.8569</v>
      </c>
      <c r="S93" s="151">
        <v>1.4517</v>
      </c>
      <c r="T93" s="151">
        <v>9.8468</v>
      </c>
      <c r="U93" s="151">
        <v>7.3463000000000003</v>
      </c>
      <c r="V93" s="151">
        <v>24.2197</v>
      </c>
      <c r="W93" s="151">
        <v>392.98</v>
      </c>
      <c r="X93" s="151">
        <v>0.9879</v>
      </c>
      <c r="Y93" s="151">
        <v>0.9536</v>
      </c>
      <c r="Z93" s="151">
        <v>0.85589999999999999</v>
      </c>
      <c r="AA93" s="151">
        <v>142.84</v>
      </c>
      <c r="AB93" s="151">
        <v>6.9264999999999999</v>
      </c>
    </row>
    <row r="94" spans="1:28">
      <c r="A94" s="160">
        <v>44817</v>
      </c>
      <c r="B94" s="151">
        <v>19.347300000000001</v>
      </c>
      <c r="C94" s="151">
        <v>17.457000000000001</v>
      </c>
      <c r="D94" s="151">
        <v>4.7332000000000001</v>
      </c>
      <c r="E94" s="151" t="s">
        <v>282</v>
      </c>
      <c r="F94" s="151">
        <v>18.250900000000001</v>
      </c>
      <c r="G94" s="151">
        <v>142.5814</v>
      </c>
      <c r="H94" s="151">
        <v>5.1909000000000001</v>
      </c>
      <c r="I94" s="151">
        <v>20.077500000000001</v>
      </c>
      <c r="J94" s="151">
        <v>472.67</v>
      </c>
      <c r="K94" s="151">
        <v>435.72</v>
      </c>
      <c r="L94" s="151">
        <v>14852</v>
      </c>
      <c r="M94" s="151">
        <v>36.716999999999999</v>
      </c>
      <c r="N94" s="151">
        <v>15.56</v>
      </c>
      <c r="O94" s="151">
        <v>4412</v>
      </c>
      <c r="P94" s="151">
        <v>917.55</v>
      </c>
      <c r="Q94" s="151">
        <v>1.3168</v>
      </c>
      <c r="R94" s="151">
        <v>3.8824999999999998</v>
      </c>
      <c r="S94" s="151">
        <v>1.4859</v>
      </c>
      <c r="T94" s="151">
        <v>10.1113</v>
      </c>
      <c r="U94" s="151">
        <v>7.4584000000000001</v>
      </c>
      <c r="V94" s="151">
        <v>24.608599999999999</v>
      </c>
      <c r="W94" s="151">
        <v>400.54</v>
      </c>
      <c r="X94" s="151">
        <v>1.0029999999999999</v>
      </c>
      <c r="Y94" s="151">
        <v>0.96150000000000002</v>
      </c>
      <c r="Z94" s="151">
        <v>0.87009999999999998</v>
      </c>
      <c r="AA94" s="151">
        <v>144.58000000000001</v>
      </c>
      <c r="AB94" s="151">
        <v>6.9305000000000003</v>
      </c>
    </row>
    <row r="95" spans="1:28">
      <c r="A95" s="160">
        <v>44818</v>
      </c>
      <c r="B95" s="151">
        <v>19.361999999999998</v>
      </c>
      <c r="C95" s="151">
        <v>17.4833</v>
      </c>
      <c r="D95" s="151">
        <v>4.7244999999999999</v>
      </c>
      <c r="E95" s="151" t="s">
        <v>282</v>
      </c>
      <c r="F95" s="151">
        <v>18.2348</v>
      </c>
      <c r="G95" s="151">
        <v>142.89089999999999</v>
      </c>
      <c r="H95" s="151">
        <v>5.1639999999999997</v>
      </c>
      <c r="I95" s="151">
        <v>19.9496</v>
      </c>
      <c r="J95" s="151">
        <v>473.45</v>
      </c>
      <c r="K95" s="151">
        <v>435.56</v>
      </c>
      <c r="L95" s="151">
        <v>14908</v>
      </c>
      <c r="M95" s="151">
        <v>36.948300000000003</v>
      </c>
      <c r="N95" s="151">
        <v>15.574999999999999</v>
      </c>
      <c r="O95" s="151">
        <v>4386.49</v>
      </c>
      <c r="P95" s="151">
        <v>919.4</v>
      </c>
      <c r="Q95" s="151">
        <v>1.3165</v>
      </c>
      <c r="R95" s="151">
        <v>3.8824999999999998</v>
      </c>
      <c r="S95" s="151">
        <v>1.4819</v>
      </c>
      <c r="T95" s="151">
        <v>10.082599999999999</v>
      </c>
      <c r="U95" s="151">
        <v>7.4505999999999997</v>
      </c>
      <c r="V95" s="151">
        <v>24.533899999999999</v>
      </c>
      <c r="W95" s="151">
        <v>406.28</v>
      </c>
      <c r="X95" s="151">
        <v>1.0019</v>
      </c>
      <c r="Y95" s="151">
        <v>0.96230000000000004</v>
      </c>
      <c r="Z95" s="151">
        <v>0.86660000000000004</v>
      </c>
      <c r="AA95" s="151">
        <v>143.08000000000001</v>
      </c>
      <c r="AB95" s="151">
        <v>6.9618000000000002</v>
      </c>
    </row>
    <row r="96" spans="1:28">
      <c r="A96" s="160">
        <v>44819</v>
      </c>
      <c r="B96" s="151">
        <v>19.4068</v>
      </c>
      <c r="C96" s="151">
        <v>17.565200000000001</v>
      </c>
      <c r="D96" s="151">
        <v>4.7237999999999998</v>
      </c>
      <c r="E96" s="151" t="s">
        <v>282</v>
      </c>
      <c r="F96" s="151">
        <v>18.262599999999999</v>
      </c>
      <c r="G96" s="151">
        <v>143.1892</v>
      </c>
      <c r="H96" s="151">
        <v>5.2472000000000003</v>
      </c>
      <c r="I96" s="151">
        <v>20.071100000000001</v>
      </c>
      <c r="J96" s="151">
        <v>475.89</v>
      </c>
      <c r="K96" s="151">
        <v>435.83</v>
      </c>
      <c r="L96" s="151">
        <v>14898</v>
      </c>
      <c r="M96" s="151">
        <v>36.824399999999997</v>
      </c>
      <c r="N96" s="151">
        <v>15.625</v>
      </c>
      <c r="O96" s="151">
        <v>4418.66</v>
      </c>
      <c r="P96" s="151">
        <v>923.75</v>
      </c>
      <c r="Q96" s="151">
        <v>1.3227</v>
      </c>
      <c r="R96" s="151">
        <v>3.8835000000000002</v>
      </c>
      <c r="S96" s="151">
        <v>1.492</v>
      </c>
      <c r="T96" s="151">
        <v>10.168100000000001</v>
      </c>
      <c r="U96" s="151">
        <v>7.4356</v>
      </c>
      <c r="V96" s="151">
        <v>24.4937</v>
      </c>
      <c r="W96" s="151">
        <v>409.04</v>
      </c>
      <c r="X96" s="151">
        <v>0.99990000000000001</v>
      </c>
      <c r="Y96" s="151">
        <v>0.9617</v>
      </c>
      <c r="Z96" s="151">
        <v>0.87209999999999999</v>
      </c>
      <c r="AA96" s="151">
        <v>143.52000000000001</v>
      </c>
      <c r="AB96" s="151">
        <v>6.9946000000000002</v>
      </c>
    </row>
    <row r="97" spans="1:28">
      <c r="A97" s="160">
        <v>44820</v>
      </c>
      <c r="B97" s="151">
        <v>19.4068</v>
      </c>
      <c r="C97" s="151">
        <v>17.610299999999999</v>
      </c>
      <c r="D97" s="151">
        <v>4.7134</v>
      </c>
      <c r="E97" s="151" t="s">
        <v>282</v>
      </c>
      <c r="F97" s="151">
        <v>18.258600000000001</v>
      </c>
      <c r="G97" s="151">
        <v>143.51240000000001</v>
      </c>
      <c r="H97" s="151">
        <v>5.2500999999999998</v>
      </c>
      <c r="I97" s="151">
        <v>20.036799999999999</v>
      </c>
      <c r="J97" s="151">
        <v>475.55</v>
      </c>
      <c r="K97" s="151">
        <v>435.51</v>
      </c>
      <c r="L97" s="151">
        <v>14953</v>
      </c>
      <c r="M97" s="151">
        <v>36.791699999999999</v>
      </c>
      <c r="N97" s="151">
        <v>15.654999999999999</v>
      </c>
      <c r="O97" s="151">
        <v>4435.8999999999996</v>
      </c>
      <c r="P97" s="151">
        <v>923.75</v>
      </c>
      <c r="Q97" s="151">
        <v>1.3264</v>
      </c>
      <c r="R97" s="151">
        <v>3.879</v>
      </c>
      <c r="S97" s="151">
        <v>1.4891000000000001</v>
      </c>
      <c r="T97" s="151">
        <v>10.193300000000001</v>
      </c>
      <c r="U97" s="151">
        <v>7.4242999999999997</v>
      </c>
      <c r="V97" s="151">
        <v>24.485700000000001</v>
      </c>
      <c r="W97" s="151">
        <v>404.35</v>
      </c>
      <c r="X97" s="151">
        <v>0.99839999999999995</v>
      </c>
      <c r="Y97" s="151">
        <v>0.96499999999999997</v>
      </c>
      <c r="Z97" s="151">
        <v>0.87560000000000004</v>
      </c>
      <c r="AA97" s="151">
        <v>142.91999999999999</v>
      </c>
      <c r="AB97" s="151">
        <v>6.9870000000000001</v>
      </c>
    </row>
    <row r="98" spans="1:28">
      <c r="A98" s="160">
        <v>44823</v>
      </c>
      <c r="B98" s="151">
        <v>19.407</v>
      </c>
      <c r="C98" s="151">
        <v>17.675000000000001</v>
      </c>
      <c r="D98" s="151">
        <v>4.6942000000000004</v>
      </c>
      <c r="E98" s="151" t="s">
        <v>282</v>
      </c>
      <c r="F98" s="151">
        <v>18.287299999999998</v>
      </c>
      <c r="G98" s="151">
        <v>144.35749999999999</v>
      </c>
      <c r="H98" s="151">
        <v>5.1691000000000003</v>
      </c>
      <c r="I98" s="151">
        <v>19.9193</v>
      </c>
      <c r="J98" s="151">
        <v>478.37</v>
      </c>
      <c r="K98" s="151">
        <v>435.66</v>
      </c>
      <c r="L98" s="151">
        <v>14978</v>
      </c>
      <c r="M98" s="151">
        <v>36.9315</v>
      </c>
      <c r="N98" s="151">
        <v>15.685</v>
      </c>
      <c r="O98" s="151">
        <v>4406.2</v>
      </c>
      <c r="P98" s="151">
        <v>923.75</v>
      </c>
      <c r="Q98" s="151">
        <v>1.3250999999999999</v>
      </c>
      <c r="R98" s="151">
        <v>3.8719999999999999</v>
      </c>
      <c r="S98" s="151">
        <v>1.4865999999999999</v>
      </c>
      <c r="T98" s="151">
        <v>10.201599999999999</v>
      </c>
      <c r="U98" s="151">
        <v>7.4191000000000003</v>
      </c>
      <c r="V98" s="151">
        <v>24.456</v>
      </c>
      <c r="W98" s="151">
        <v>397.93</v>
      </c>
      <c r="X98" s="151">
        <v>0.99760000000000004</v>
      </c>
      <c r="Y98" s="151">
        <v>0.96450000000000002</v>
      </c>
      <c r="Z98" s="151">
        <v>0.87480000000000002</v>
      </c>
      <c r="AA98" s="151">
        <v>143.21</v>
      </c>
      <c r="AB98" s="151">
        <v>7.0049999999999999</v>
      </c>
    </row>
    <row r="99" spans="1:28">
      <c r="A99" s="160">
        <v>44824</v>
      </c>
      <c r="B99" s="151">
        <v>19.427199999999999</v>
      </c>
      <c r="C99" s="151">
        <v>17.690200000000001</v>
      </c>
      <c r="D99" s="151">
        <v>4.7481</v>
      </c>
      <c r="E99" s="151" t="s">
        <v>282</v>
      </c>
      <c r="F99" s="151">
        <v>18.3081</v>
      </c>
      <c r="G99" s="151">
        <v>144.63900000000001</v>
      </c>
      <c r="H99" s="151">
        <v>5.1433</v>
      </c>
      <c r="I99" s="151">
        <v>19.999400000000001</v>
      </c>
      <c r="J99" s="151">
        <v>476.79</v>
      </c>
      <c r="K99" s="151">
        <v>435.49</v>
      </c>
      <c r="L99" s="151">
        <v>14983</v>
      </c>
      <c r="M99" s="151">
        <v>36.932200000000002</v>
      </c>
      <c r="N99" s="151">
        <v>15.74</v>
      </c>
      <c r="O99" s="151">
        <v>4423.8</v>
      </c>
      <c r="P99" s="151">
        <v>933.9</v>
      </c>
      <c r="Q99" s="151">
        <v>1.3365</v>
      </c>
      <c r="R99" s="151">
        <v>3.9024999999999999</v>
      </c>
      <c r="S99" s="151">
        <v>1.4950000000000001</v>
      </c>
      <c r="T99" s="151">
        <v>10.3354</v>
      </c>
      <c r="U99" s="151">
        <v>7.4581</v>
      </c>
      <c r="V99" s="151">
        <v>24.6891</v>
      </c>
      <c r="W99" s="151">
        <v>402.22</v>
      </c>
      <c r="X99" s="151">
        <v>1.0028999999999999</v>
      </c>
      <c r="Y99" s="151">
        <v>0.96409999999999996</v>
      </c>
      <c r="Z99" s="151">
        <v>0.87870000000000004</v>
      </c>
      <c r="AA99" s="151">
        <v>143.75</v>
      </c>
      <c r="AB99" s="151">
        <v>7.0183</v>
      </c>
    </row>
    <row r="100" spans="1:28">
      <c r="A100" s="160">
        <v>44825</v>
      </c>
      <c r="B100" s="151">
        <v>19.4771</v>
      </c>
      <c r="C100" s="151">
        <v>17.742799999999999</v>
      </c>
      <c r="D100" s="151">
        <v>4.8536999999999999</v>
      </c>
      <c r="E100" s="151" t="s">
        <v>282</v>
      </c>
      <c r="F100" s="151">
        <v>18.328800000000001</v>
      </c>
      <c r="G100" s="151">
        <v>144.87049999999999</v>
      </c>
      <c r="H100" s="151">
        <v>5.173</v>
      </c>
      <c r="I100" s="151">
        <v>20.020399999999999</v>
      </c>
      <c r="J100" s="151">
        <v>479.92</v>
      </c>
      <c r="K100" s="151">
        <v>435.29</v>
      </c>
      <c r="L100" s="151">
        <v>14998</v>
      </c>
      <c r="M100" s="151">
        <v>36.8232</v>
      </c>
      <c r="N100" s="151">
        <v>15.6975</v>
      </c>
      <c r="O100" s="151">
        <v>4403.75</v>
      </c>
      <c r="P100" s="151">
        <v>935.4</v>
      </c>
      <c r="Q100" s="151">
        <v>1.3463000000000001</v>
      </c>
      <c r="R100" s="151">
        <v>3.9085000000000001</v>
      </c>
      <c r="S100" s="151">
        <v>1.5083</v>
      </c>
      <c r="T100" s="151">
        <v>10.3504</v>
      </c>
      <c r="U100" s="151">
        <v>7.5590999999999999</v>
      </c>
      <c r="V100" s="151">
        <v>25.064900000000002</v>
      </c>
      <c r="W100" s="151">
        <v>413.87</v>
      </c>
      <c r="X100" s="151">
        <v>1.0165</v>
      </c>
      <c r="Y100" s="151">
        <v>0.96640000000000004</v>
      </c>
      <c r="Z100" s="151">
        <v>0.88729999999999998</v>
      </c>
      <c r="AA100" s="151">
        <v>144.06</v>
      </c>
      <c r="AB100" s="151">
        <v>7.0502000000000002</v>
      </c>
    </row>
    <row r="101" spans="1:28">
      <c r="A101" s="160">
        <v>44826</v>
      </c>
      <c r="B101" s="151">
        <v>19.476500000000001</v>
      </c>
      <c r="C101" s="151">
        <v>17.598199999999999</v>
      </c>
      <c r="D101" s="151">
        <v>4.8287000000000004</v>
      </c>
      <c r="E101" s="151" t="s">
        <v>282</v>
      </c>
      <c r="F101" s="151">
        <v>18.34</v>
      </c>
      <c r="G101" s="151">
        <v>145.16999999999999</v>
      </c>
      <c r="H101" s="151">
        <v>5.1167999999999996</v>
      </c>
      <c r="I101" s="151">
        <v>19.946300000000001</v>
      </c>
      <c r="J101" s="151">
        <v>479.16</v>
      </c>
      <c r="K101" s="151">
        <v>435.71</v>
      </c>
      <c r="L101" s="151">
        <v>15018</v>
      </c>
      <c r="M101" s="151">
        <v>36.932200000000002</v>
      </c>
      <c r="N101" s="151">
        <v>15.725</v>
      </c>
      <c r="O101" s="151">
        <v>4367.91</v>
      </c>
      <c r="P101" s="151">
        <v>944.7</v>
      </c>
      <c r="Q101" s="151">
        <v>1.3487</v>
      </c>
      <c r="R101" s="151">
        <v>3.887</v>
      </c>
      <c r="S101" s="151">
        <v>1.5048999999999999</v>
      </c>
      <c r="T101" s="151">
        <v>10.4024</v>
      </c>
      <c r="U101" s="151">
        <v>7.5594000000000001</v>
      </c>
      <c r="V101" s="151">
        <v>25.0717</v>
      </c>
      <c r="W101" s="151">
        <v>412.05</v>
      </c>
      <c r="X101" s="151">
        <v>1.0165999999999999</v>
      </c>
      <c r="Y101" s="151">
        <v>0.97819999999999996</v>
      </c>
      <c r="Z101" s="151">
        <v>0.88800000000000001</v>
      </c>
      <c r="AA101" s="151">
        <v>142.38999999999999</v>
      </c>
      <c r="AB101" s="151">
        <v>7.0781000000000001</v>
      </c>
    </row>
    <row r="102" spans="1:28">
      <c r="A102" s="160">
        <v>44827</v>
      </c>
      <c r="B102" s="151">
        <v>19.476500000000001</v>
      </c>
      <c r="C102" s="151">
        <v>17.95</v>
      </c>
      <c r="D102" s="151">
        <v>4.8949999999999996</v>
      </c>
      <c r="E102" s="151" t="s">
        <v>282</v>
      </c>
      <c r="F102" s="151">
        <v>18.414400000000001</v>
      </c>
      <c r="G102" s="151">
        <v>145.45160000000001</v>
      </c>
      <c r="H102" s="151">
        <v>5.2622</v>
      </c>
      <c r="I102" s="151">
        <v>20.207999999999998</v>
      </c>
      <c r="J102" s="151">
        <v>482.15</v>
      </c>
      <c r="K102" s="151">
        <v>435.58</v>
      </c>
      <c r="L102" s="151">
        <v>15038</v>
      </c>
      <c r="M102" s="151">
        <v>36.716999999999999</v>
      </c>
      <c r="N102" s="151">
        <v>15.76</v>
      </c>
      <c r="O102" s="151">
        <v>4448.0200000000004</v>
      </c>
      <c r="P102" s="151">
        <v>970.55</v>
      </c>
      <c r="Q102" s="151">
        <v>1.3592</v>
      </c>
      <c r="R102" s="151">
        <v>3.9119999999999999</v>
      </c>
      <c r="S102" s="151">
        <v>1.5319</v>
      </c>
      <c r="T102" s="151">
        <v>10.611700000000001</v>
      </c>
      <c r="U102" s="151">
        <v>7.6760000000000002</v>
      </c>
      <c r="V102" s="151">
        <v>25.416599999999999</v>
      </c>
      <c r="W102" s="151">
        <v>418.74</v>
      </c>
      <c r="X102" s="151">
        <v>1.0323</v>
      </c>
      <c r="Y102" s="151">
        <v>0.98180000000000001</v>
      </c>
      <c r="Z102" s="151">
        <v>0.92090000000000005</v>
      </c>
      <c r="AA102" s="151">
        <v>143.31</v>
      </c>
      <c r="AB102" s="151">
        <v>7.1283000000000003</v>
      </c>
    </row>
    <row r="103" spans="1:28">
      <c r="A103" s="160">
        <v>44830</v>
      </c>
      <c r="B103" s="151">
        <v>19.496300000000002</v>
      </c>
      <c r="C103" s="151">
        <v>18.09</v>
      </c>
      <c r="D103" s="151">
        <v>4.9493</v>
      </c>
      <c r="E103" s="151" t="s">
        <v>282</v>
      </c>
      <c r="F103" s="151">
        <v>18.453900000000001</v>
      </c>
      <c r="G103" s="151">
        <v>146.26779999999999</v>
      </c>
      <c r="H103" s="151">
        <v>5.3905000000000003</v>
      </c>
      <c r="I103" s="151">
        <v>20.368400000000001</v>
      </c>
      <c r="J103" s="151">
        <v>478.38</v>
      </c>
      <c r="K103" s="151">
        <v>431.33</v>
      </c>
      <c r="L103" s="151">
        <v>15128</v>
      </c>
      <c r="M103" s="151">
        <v>36.817300000000003</v>
      </c>
      <c r="N103" s="151">
        <v>15.775</v>
      </c>
      <c r="O103" s="151">
        <v>4544.03</v>
      </c>
      <c r="P103" s="151">
        <v>992</v>
      </c>
      <c r="Q103" s="151">
        <v>1.3734999999999999</v>
      </c>
      <c r="R103" s="151">
        <v>3.9399000000000002</v>
      </c>
      <c r="S103" s="151">
        <v>1.5489999999999999</v>
      </c>
      <c r="T103" s="151">
        <v>10.8207</v>
      </c>
      <c r="U103" s="151">
        <v>7.7389000000000001</v>
      </c>
      <c r="V103" s="151">
        <v>25.6374</v>
      </c>
      <c r="W103" s="151">
        <v>424.55</v>
      </c>
      <c r="X103" s="151">
        <v>1.0407</v>
      </c>
      <c r="Y103" s="151">
        <v>0.99370000000000003</v>
      </c>
      <c r="Z103" s="151">
        <v>0.9355</v>
      </c>
      <c r="AA103" s="151">
        <v>144.75</v>
      </c>
      <c r="AB103" s="151">
        <v>7.1372</v>
      </c>
    </row>
    <row r="104" spans="1:28">
      <c r="A104" s="160">
        <v>44831</v>
      </c>
      <c r="B104" s="151">
        <v>19.496500000000001</v>
      </c>
      <c r="C104" s="151">
        <v>18.0167</v>
      </c>
      <c r="D104" s="151">
        <v>4.9907000000000004</v>
      </c>
      <c r="E104" s="151" t="s">
        <v>282</v>
      </c>
      <c r="F104" s="151">
        <v>18.443899999999999</v>
      </c>
      <c r="G104" s="151">
        <v>146.56950000000001</v>
      </c>
      <c r="H104" s="151">
        <v>5.3804999999999996</v>
      </c>
      <c r="I104" s="151">
        <v>20.383600000000001</v>
      </c>
      <c r="J104" s="151">
        <v>478.85</v>
      </c>
      <c r="K104" s="151">
        <v>436.36</v>
      </c>
      <c r="L104" s="151">
        <v>15123</v>
      </c>
      <c r="M104" s="151">
        <v>36.716999999999999</v>
      </c>
      <c r="N104" s="151">
        <v>15.754899999999999</v>
      </c>
      <c r="O104" s="151">
        <v>4559.8100000000004</v>
      </c>
      <c r="P104" s="151">
        <v>987.33</v>
      </c>
      <c r="Q104" s="151">
        <v>1.3724000000000001</v>
      </c>
      <c r="R104" s="151">
        <v>3.9479000000000002</v>
      </c>
      <c r="S104" s="151">
        <v>1.5541</v>
      </c>
      <c r="T104" s="151">
        <v>10.820399999999999</v>
      </c>
      <c r="U104" s="151">
        <v>7.7516999999999996</v>
      </c>
      <c r="V104" s="151">
        <v>25.726500000000001</v>
      </c>
      <c r="W104" s="151">
        <v>424.68</v>
      </c>
      <c r="X104" s="151">
        <v>1.0423</v>
      </c>
      <c r="Y104" s="151">
        <v>0.99170000000000003</v>
      </c>
      <c r="Z104" s="151">
        <v>0.93169999999999997</v>
      </c>
      <c r="AA104" s="151">
        <v>144.80000000000001</v>
      </c>
      <c r="AB104" s="151">
        <v>7.1760999999999999</v>
      </c>
    </row>
    <row r="105" spans="1:28">
      <c r="A105" s="160">
        <v>44832</v>
      </c>
      <c r="B105" s="151">
        <v>19.516300000000001</v>
      </c>
      <c r="C105" s="151">
        <v>17.8551</v>
      </c>
      <c r="D105" s="151">
        <v>4.9377000000000004</v>
      </c>
      <c r="E105" s="151" t="s">
        <v>282</v>
      </c>
      <c r="F105" s="151">
        <v>18.510000000000002</v>
      </c>
      <c r="G105" s="151">
        <v>146.86269999999999</v>
      </c>
      <c r="H105" s="151">
        <v>5.3746</v>
      </c>
      <c r="I105" s="151">
        <v>20.125399999999999</v>
      </c>
      <c r="J105" s="151">
        <v>477.95</v>
      </c>
      <c r="K105" s="151">
        <v>437.78</v>
      </c>
      <c r="L105" s="151">
        <v>15263</v>
      </c>
      <c r="M105" s="151">
        <v>36.716999999999999</v>
      </c>
      <c r="N105" s="151">
        <v>15.805</v>
      </c>
      <c r="O105" s="151">
        <v>4487.17</v>
      </c>
      <c r="P105" s="151">
        <v>956.38</v>
      </c>
      <c r="Q105" s="151">
        <v>1.3608</v>
      </c>
      <c r="R105" s="151">
        <v>3.9510000000000001</v>
      </c>
      <c r="S105" s="151">
        <v>1.5331999999999999</v>
      </c>
      <c r="T105" s="151">
        <v>10.667</v>
      </c>
      <c r="U105" s="151">
        <v>7.6391</v>
      </c>
      <c r="V105" s="151">
        <v>25.316199999999998</v>
      </c>
      <c r="W105" s="151">
        <v>423.8</v>
      </c>
      <c r="X105" s="151">
        <v>1.0271999999999999</v>
      </c>
      <c r="Y105" s="151">
        <v>0.97599999999999998</v>
      </c>
      <c r="Z105" s="151">
        <v>0.91830000000000001</v>
      </c>
      <c r="AA105" s="151">
        <v>144.16</v>
      </c>
      <c r="AB105" s="151">
        <v>7.2004999999999999</v>
      </c>
    </row>
    <row r="106" spans="1:28">
      <c r="A106" s="160">
        <v>44833</v>
      </c>
      <c r="B106" s="151">
        <v>19.516300000000001</v>
      </c>
      <c r="C106" s="151">
        <v>18.014600000000002</v>
      </c>
      <c r="D106" s="151">
        <v>4.9459999999999997</v>
      </c>
      <c r="E106" s="151" t="s">
        <v>282</v>
      </c>
      <c r="F106" s="151">
        <v>18.503</v>
      </c>
      <c r="G106" s="151">
        <v>147.095</v>
      </c>
      <c r="H106" s="151">
        <v>5.4001000000000001</v>
      </c>
      <c r="I106" s="151">
        <v>20.167000000000002</v>
      </c>
      <c r="J106" s="151">
        <v>477.21</v>
      </c>
      <c r="K106" s="151">
        <v>436.54</v>
      </c>
      <c r="L106" s="151">
        <v>15263</v>
      </c>
      <c r="M106" s="151">
        <v>36.932299999999998</v>
      </c>
      <c r="N106" s="151">
        <v>15.775</v>
      </c>
      <c r="O106" s="151">
        <v>4530.47</v>
      </c>
      <c r="P106" s="151">
        <v>964.7</v>
      </c>
      <c r="Q106" s="151">
        <v>1.3680000000000001</v>
      </c>
      <c r="R106" s="151">
        <v>3.9735</v>
      </c>
      <c r="S106" s="151">
        <v>1.5384</v>
      </c>
      <c r="T106" s="151">
        <v>10.699400000000001</v>
      </c>
      <c r="U106" s="151">
        <v>7.5758999999999999</v>
      </c>
      <c r="V106" s="151">
        <v>24.993500000000001</v>
      </c>
      <c r="W106" s="151">
        <v>429.17</v>
      </c>
      <c r="X106" s="151">
        <v>1.0187999999999999</v>
      </c>
      <c r="Y106" s="151">
        <v>0.97560000000000002</v>
      </c>
      <c r="Z106" s="151">
        <v>0.89949999999999997</v>
      </c>
      <c r="AA106" s="151">
        <v>144.46</v>
      </c>
      <c r="AB106" s="151">
        <v>7.1249000000000002</v>
      </c>
    </row>
    <row r="107" spans="1:28">
      <c r="A107" s="160">
        <v>44834</v>
      </c>
      <c r="B107" s="151">
        <v>19.516300000000001</v>
      </c>
      <c r="C107" s="151">
        <v>18.0855</v>
      </c>
      <c r="D107" s="151">
        <v>4.9542000000000002</v>
      </c>
      <c r="E107" s="151" t="s">
        <v>282</v>
      </c>
      <c r="F107" s="151">
        <v>18.528700000000001</v>
      </c>
      <c r="G107" s="151">
        <v>147.31559999999999</v>
      </c>
      <c r="H107" s="151">
        <v>5.4154999999999998</v>
      </c>
      <c r="I107" s="151">
        <v>20.138200000000001</v>
      </c>
      <c r="J107" s="151">
        <v>476.41</v>
      </c>
      <c r="K107" s="151">
        <v>437.57</v>
      </c>
      <c r="L107" s="151">
        <v>15228</v>
      </c>
      <c r="M107" s="151">
        <v>36.866999999999997</v>
      </c>
      <c r="N107" s="151">
        <v>15.734999999999999</v>
      </c>
      <c r="O107" s="151">
        <v>4608.75</v>
      </c>
      <c r="P107" s="151">
        <v>968.69</v>
      </c>
      <c r="Q107" s="151">
        <v>1.3829</v>
      </c>
      <c r="R107" s="151">
        <v>3.9832000000000001</v>
      </c>
      <c r="S107" s="151">
        <v>1.5624</v>
      </c>
      <c r="T107" s="151">
        <v>10.886200000000001</v>
      </c>
      <c r="U107" s="151">
        <v>7.5867000000000004</v>
      </c>
      <c r="V107" s="151">
        <v>25.087800000000001</v>
      </c>
      <c r="W107" s="151">
        <v>431.61</v>
      </c>
      <c r="X107" s="151">
        <v>1.0202</v>
      </c>
      <c r="Y107" s="151">
        <v>0.98699999999999999</v>
      </c>
      <c r="Z107" s="151">
        <v>0.89529999999999998</v>
      </c>
      <c r="AA107" s="151">
        <v>144.74</v>
      </c>
      <c r="AB107" s="151">
        <v>7.1159999999999997</v>
      </c>
    </row>
    <row r="108" spans="1:28">
      <c r="A108" s="160">
        <v>44837</v>
      </c>
      <c r="B108" s="151">
        <v>19.516300000000001</v>
      </c>
      <c r="C108" s="151">
        <v>17.843699999999998</v>
      </c>
      <c r="D108" s="151">
        <v>4.9138000000000002</v>
      </c>
      <c r="E108" s="151" t="s">
        <v>282</v>
      </c>
      <c r="F108" s="151">
        <v>18.518999999999998</v>
      </c>
      <c r="G108" s="151">
        <v>148.26</v>
      </c>
      <c r="H108" s="151">
        <v>5.1687000000000003</v>
      </c>
      <c r="I108" s="151">
        <v>20.028500000000001</v>
      </c>
      <c r="J108" s="151">
        <v>475.65</v>
      </c>
      <c r="K108" s="151">
        <v>436.51</v>
      </c>
      <c r="L108" s="151">
        <v>15303</v>
      </c>
      <c r="M108" s="151">
        <v>36.824399999999997</v>
      </c>
      <c r="N108" s="151">
        <v>15.755000000000001</v>
      </c>
      <c r="O108" s="151">
        <v>4530.05</v>
      </c>
      <c r="P108" s="151">
        <v>938.13</v>
      </c>
      <c r="Q108" s="151">
        <v>1.3624000000000001</v>
      </c>
      <c r="R108" s="151">
        <v>3.9594999999999998</v>
      </c>
      <c r="S108" s="151">
        <v>1.5347999999999999</v>
      </c>
      <c r="T108" s="151">
        <v>10.6518</v>
      </c>
      <c r="U108" s="151">
        <v>7.569</v>
      </c>
      <c r="V108" s="151">
        <v>24.985399999999998</v>
      </c>
      <c r="W108" s="151">
        <v>425.91</v>
      </c>
      <c r="X108" s="151">
        <v>1.0177</v>
      </c>
      <c r="Y108" s="151">
        <v>0.99229999999999996</v>
      </c>
      <c r="Z108" s="151">
        <v>0.8831</v>
      </c>
      <c r="AA108" s="151">
        <v>144.55000000000001</v>
      </c>
      <c r="AB108" s="151">
        <v>7.1159999999999997</v>
      </c>
    </row>
    <row r="109" spans="1:28">
      <c r="A109" s="160">
        <v>44838</v>
      </c>
      <c r="B109" s="151">
        <v>19.647099999999998</v>
      </c>
      <c r="C109" s="151">
        <v>17.628900000000002</v>
      </c>
      <c r="D109" s="151">
        <v>4.8188000000000004</v>
      </c>
      <c r="E109" s="151" t="s">
        <v>282</v>
      </c>
      <c r="F109" s="151">
        <v>18.575800000000001</v>
      </c>
      <c r="G109" s="151">
        <v>148.58250000000001</v>
      </c>
      <c r="H109" s="151">
        <v>5.1778000000000004</v>
      </c>
      <c r="I109" s="151">
        <v>19.967300000000002</v>
      </c>
      <c r="J109" s="151">
        <v>472.36</v>
      </c>
      <c r="K109" s="151">
        <v>435.95</v>
      </c>
      <c r="L109" s="151">
        <v>15245</v>
      </c>
      <c r="M109" s="151">
        <v>36.716999999999999</v>
      </c>
      <c r="N109" s="151">
        <v>15.765000000000001</v>
      </c>
      <c r="O109" s="151">
        <v>4498.5200000000004</v>
      </c>
      <c r="P109" s="151">
        <v>931.75</v>
      </c>
      <c r="Q109" s="151">
        <v>1.3512999999999999</v>
      </c>
      <c r="R109" s="151">
        <v>3.9489999999999998</v>
      </c>
      <c r="S109" s="151">
        <v>1.5381</v>
      </c>
      <c r="T109" s="151">
        <v>10.435600000000001</v>
      </c>
      <c r="U109" s="151">
        <v>7.4478999999999997</v>
      </c>
      <c r="V109" s="151">
        <v>24.5625</v>
      </c>
      <c r="W109" s="151">
        <v>419.85</v>
      </c>
      <c r="X109" s="151">
        <v>1.0014000000000001</v>
      </c>
      <c r="Y109" s="151">
        <v>0.97970000000000002</v>
      </c>
      <c r="Z109" s="151">
        <v>0.87139999999999995</v>
      </c>
      <c r="AA109" s="151">
        <v>144.13</v>
      </c>
      <c r="AB109" s="151">
        <v>7.1159999999999997</v>
      </c>
    </row>
    <row r="110" spans="1:28">
      <c r="A110" s="160">
        <v>44839</v>
      </c>
      <c r="B110" s="151">
        <v>19.647099999999998</v>
      </c>
      <c r="C110" s="151">
        <v>17.7835</v>
      </c>
      <c r="D110" s="151">
        <v>4.88</v>
      </c>
      <c r="E110" s="151" t="s">
        <v>282</v>
      </c>
      <c r="F110" s="151">
        <v>18.569199999999999</v>
      </c>
      <c r="G110" s="151">
        <v>148.8965</v>
      </c>
      <c r="H110" s="151">
        <v>5.1958000000000002</v>
      </c>
      <c r="I110" s="151">
        <v>20.0686</v>
      </c>
      <c r="J110" s="151">
        <v>469.86</v>
      </c>
      <c r="K110" s="151">
        <v>437.68</v>
      </c>
      <c r="L110" s="151">
        <v>15193</v>
      </c>
      <c r="M110" s="151">
        <v>36.8172</v>
      </c>
      <c r="N110" s="151">
        <v>15.775</v>
      </c>
      <c r="O110" s="151">
        <v>4582.2</v>
      </c>
      <c r="P110" s="151">
        <v>940.13</v>
      </c>
      <c r="Q110" s="151">
        <v>1.3619000000000001</v>
      </c>
      <c r="R110" s="151">
        <v>3.9689999999999999</v>
      </c>
      <c r="S110" s="151">
        <v>1.5414000000000001</v>
      </c>
      <c r="T110" s="151">
        <v>10.5083</v>
      </c>
      <c r="U110" s="151">
        <v>7.5281000000000002</v>
      </c>
      <c r="V110" s="151">
        <v>24.781400000000001</v>
      </c>
      <c r="W110" s="151">
        <v>426.99</v>
      </c>
      <c r="X110" s="151">
        <v>1.0118</v>
      </c>
      <c r="Y110" s="151">
        <v>0.98380000000000001</v>
      </c>
      <c r="Z110" s="151">
        <v>0.88290000000000002</v>
      </c>
      <c r="AA110" s="151">
        <v>144.63999999999999</v>
      </c>
      <c r="AB110" s="151">
        <v>7.1159999999999997</v>
      </c>
    </row>
    <row r="111" spans="1:28">
      <c r="A111" s="160">
        <v>44840</v>
      </c>
      <c r="B111" s="151">
        <v>19.647099999999998</v>
      </c>
      <c r="C111" s="151">
        <v>18.001300000000001</v>
      </c>
      <c r="D111" s="151">
        <v>4.9930000000000003</v>
      </c>
      <c r="E111" s="151" t="s">
        <v>282</v>
      </c>
      <c r="F111" s="151">
        <v>18.5748</v>
      </c>
      <c r="G111" s="151">
        <v>149.17920000000001</v>
      </c>
      <c r="H111" s="151">
        <v>5.2224000000000004</v>
      </c>
      <c r="I111" s="151">
        <v>20.123000000000001</v>
      </c>
      <c r="J111" s="151">
        <v>471.15</v>
      </c>
      <c r="K111" s="151">
        <v>435.64</v>
      </c>
      <c r="L111" s="151">
        <v>15188</v>
      </c>
      <c r="M111" s="151">
        <v>36.932400000000001</v>
      </c>
      <c r="N111" s="151">
        <v>15.785</v>
      </c>
      <c r="O111" s="151">
        <v>4609.2700000000004</v>
      </c>
      <c r="P111" s="151">
        <v>943.95</v>
      </c>
      <c r="Q111" s="151">
        <v>1.3748</v>
      </c>
      <c r="R111" s="151">
        <v>3.9796999999999998</v>
      </c>
      <c r="S111" s="151">
        <v>1.5611999999999999</v>
      </c>
      <c r="T111" s="151">
        <v>10.722899999999999</v>
      </c>
      <c r="U111" s="151">
        <v>7.5979999999999999</v>
      </c>
      <c r="V111" s="151">
        <v>25.0261</v>
      </c>
      <c r="W111" s="151">
        <v>432.69</v>
      </c>
      <c r="X111" s="151">
        <v>1.0213000000000001</v>
      </c>
      <c r="Y111" s="151">
        <v>0.99070000000000003</v>
      </c>
      <c r="Z111" s="151">
        <v>0.89590000000000003</v>
      </c>
      <c r="AA111" s="151">
        <v>145.13999999999999</v>
      </c>
      <c r="AB111" s="151">
        <v>7.1159999999999997</v>
      </c>
    </row>
    <row r="112" spans="1:28">
      <c r="A112" s="160">
        <v>44841</v>
      </c>
      <c r="B112" s="151">
        <v>19.647099999999998</v>
      </c>
      <c r="C112" s="151">
        <v>18.096</v>
      </c>
      <c r="D112" s="151">
        <v>4.9882999999999997</v>
      </c>
      <c r="E112" s="151" t="s">
        <v>282</v>
      </c>
      <c r="F112" s="151">
        <v>18.5715</v>
      </c>
      <c r="G112" s="151">
        <v>149.17920000000001</v>
      </c>
      <c r="H112" s="151">
        <v>5.2034000000000002</v>
      </c>
      <c r="I112" s="151">
        <v>20.040500000000002</v>
      </c>
      <c r="J112" s="151">
        <v>472.26</v>
      </c>
      <c r="K112" s="151">
        <v>435.27</v>
      </c>
      <c r="L112" s="151">
        <v>15253</v>
      </c>
      <c r="M112" s="151">
        <v>36.932200000000002</v>
      </c>
      <c r="N112" s="151">
        <v>15.815</v>
      </c>
      <c r="O112" s="151">
        <v>4622.88</v>
      </c>
      <c r="P112" s="151">
        <v>938.5</v>
      </c>
      <c r="Q112" s="151">
        <v>1.3738999999999999</v>
      </c>
      <c r="R112" s="151">
        <v>3.9569999999999999</v>
      </c>
      <c r="S112" s="151">
        <v>1.5687</v>
      </c>
      <c r="T112" s="151">
        <v>10.7064</v>
      </c>
      <c r="U112" s="151">
        <v>7.6344000000000003</v>
      </c>
      <c r="V112" s="151">
        <v>25.121700000000001</v>
      </c>
      <c r="W112" s="151">
        <v>435.54</v>
      </c>
      <c r="X112" s="151">
        <v>1.0262</v>
      </c>
      <c r="Y112" s="151">
        <v>0.99439999999999995</v>
      </c>
      <c r="Z112" s="151">
        <v>0.90210000000000001</v>
      </c>
      <c r="AA112" s="151">
        <v>145.25</v>
      </c>
      <c r="AB112" s="151">
        <v>7.1159999999999997</v>
      </c>
    </row>
    <row r="113" spans="1:28">
      <c r="A113" s="160">
        <v>44844</v>
      </c>
      <c r="B113" s="151">
        <v>19.645</v>
      </c>
      <c r="C113" s="151">
        <v>18.096</v>
      </c>
      <c r="D113" s="151">
        <v>5.0084</v>
      </c>
      <c r="E113" s="151" t="s">
        <v>282</v>
      </c>
      <c r="F113" s="151">
        <v>18.5731</v>
      </c>
      <c r="G113" s="151">
        <v>149.17920000000001</v>
      </c>
      <c r="H113" s="151">
        <v>5.1908000000000003</v>
      </c>
      <c r="I113" s="151">
        <v>19.9681</v>
      </c>
      <c r="J113" s="151">
        <v>474.42</v>
      </c>
      <c r="K113" s="151">
        <v>435.52</v>
      </c>
      <c r="L113" s="151">
        <v>15313</v>
      </c>
      <c r="M113" s="151">
        <v>36.9283</v>
      </c>
      <c r="N113" s="151">
        <v>15.824999999999999</v>
      </c>
      <c r="O113" s="151">
        <v>4606.0200000000004</v>
      </c>
      <c r="P113" s="151">
        <v>938.5</v>
      </c>
      <c r="Q113" s="151">
        <v>1.3778999999999999</v>
      </c>
      <c r="R113" s="151">
        <v>3.964</v>
      </c>
      <c r="S113" s="151">
        <v>1.5866</v>
      </c>
      <c r="T113" s="151">
        <v>10.6967</v>
      </c>
      <c r="U113" s="151">
        <v>7.6677999999999997</v>
      </c>
      <c r="V113" s="151">
        <v>25.279199999999999</v>
      </c>
      <c r="W113" s="151">
        <v>439.71</v>
      </c>
      <c r="X113" s="151">
        <v>1.0306999999999999</v>
      </c>
      <c r="Y113" s="151">
        <v>0.99970000000000003</v>
      </c>
      <c r="Z113" s="151">
        <v>0.90449999999999997</v>
      </c>
      <c r="AA113" s="151">
        <v>145.72</v>
      </c>
      <c r="AB113" s="151">
        <v>7.1554000000000002</v>
      </c>
    </row>
    <row r="114" spans="1:28">
      <c r="A114" s="160">
        <v>44845</v>
      </c>
      <c r="B114" s="151">
        <v>19.666399999999999</v>
      </c>
      <c r="C114" s="151">
        <v>18.182200000000002</v>
      </c>
      <c r="D114" s="151">
        <v>4.9955999999999996</v>
      </c>
      <c r="E114" s="151" t="s">
        <v>282</v>
      </c>
      <c r="F114" s="151">
        <v>18.561900000000001</v>
      </c>
      <c r="G114" s="151">
        <v>150.6908</v>
      </c>
      <c r="H114" s="151">
        <v>5.3022</v>
      </c>
      <c r="I114" s="151">
        <v>20.0822</v>
      </c>
      <c r="J114" s="151">
        <v>477.3</v>
      </c>
      <c r="K114" s="151">
        <v>439.5</v>
      </c>
      <c r="L114" s="151">
        <v>15358</v>
      </c>
      <c r="M114" s="151">
        <v>36.9315</v>
      </c>
      <c r="N114" s="151">
        <v>15.845000000000001</v>
      </c>
      <c r="O114" s="151">
        <v>4607.25</v>
      </c>
      <c r="P114" s="151">
        <v>928.35</v>
      </c>
      <c r="Q114" s="151">
        <v>1.3796999999999999</v>
      </c>
      <c r="R114" s="151">
        <v>3.9735</v>
      </c>
      <c r="S114" s="151">
        <v>1.5943000000000001</v>
      </c>
      <c r="T114" s="151">
        <v>10.755100000000001</v>
      </c>
      <c r="U114" s="151">
        <v>7.6624999999999996</v>
      </c>
      <c r="V114" s="151">
        <v>25.292400000000001</v>
      </c>
      <c r="W114" s="151">
        <v>442.48</v>
      </c>
      <c r="X114" s="151">
        <v>1.0301</v>
      </c>
      <c r="Y114" s="151">
        <v>0.99750000000000005</v>
      </c>
      <c r="Z114" s="151">
        <v>0.91180000000000005</v>
      </c>
      <c r="AA114" s="151">
        <v>145.86000000000001</v>
      </c>
      <c r="AB114" s="151">
        <v>7.1687000000000003</v>
      </c>
    </row>
    <row r="115" spans="1:28">
      <c r="A115" s="160">
        <v>44846</v>
      </c>
      <c r="B115" s="151">
        <v>19.666399999999999</v>
      </c>
      <c r="C115" s="151">
        <v>18.293600000000001</v>
      </c>
      <c r="D115" s="151">
        <v>4.9943</v>
      </c>
      <c r="E115" s="151" t="s">
        <v>282</v>
      </c>
      <c r="F115" s="151">
        <v>18.5535</v>
      </c>
      <c r="G115" s="151">
        <v>151.0146</v>
      </c>
      <c r="H115" s="151">
        <v>5.3022</v>
      </c>
      <c r="I115" s="151">
        <v>19.992999999999999</v>
      </c>
      <c r="J115" s="151">
        <v>479.03</v>
      </c>
      <c r="K115" s="151">
        <v>440.76</v>
      </c>
      <c r="L115" s="151">
        <v>15358</v>
      </c>
      <c r="M115" s="151">
        <v>36.948099999999997</v>
      </c>
      <c r="N115" s="151">
        <v>15.85</v>
      </c>
      <c r="O115" s="151">
        <v>4607.33</v>
      </c>
      <c r="P115" s="151">
        <v>943.9</v>
      </c>
      <c r="Q115" s="151">
        <v>1.3815999999999999</v>
      </c>
      <c r="R115" s="151">
        <v>3.98</v>
      </c>
      <c r="S115" s="151">
        <v>1.593</v>
      </c>
      <c r="T115" s="151">
        <v>10.7743</v>
      </c>
      <c r="U115" s="151">
        <v>7.6661000000000001</v>
      </c>
      <c r="V115" s="151">
        <v>25.306999999999999</v>
      </c>
      <c r="W115" s="151">
        <v>444.97</v>
      </c>
      <c r="X115" s="151">
        <v>1.0306</v>
      </c>
      <c r="Y115" s="151">
        <v>0.998</v>
      </c>
      <c r="Z115" s="151">
        <v>0.90090000000000003</v>
      </c>
      <c r="AA115" s="151">
        <v>146.91</v>
      </c>
      <c r="AB115" s="151">
        <v>7.1748000000000003</v>
      </c>
    </row>
    <row r="116" spans="1:28">
      <c r="A116" s="160">
        <v>44847</v>
      </c>
      <c r="B116" s="151">
        <v>19.666399999999999</v>
      </c>
      <c r="C116" s="151">
        <v>18.266400000000001</v>
      </c>
      <c r="D116" s="151">
        <v>4.9145000000000003</v>
      </c>
      <c r="E116" s="151" t="s">
        <v>282</v>
      </c>
      <c r="F116" s="151">
        <v>18.552700000000002</v>
      </c>
      <c r="G116" s="151">
        <v>151.29390000000001</v>
      </c>
      <c r="H116" s="151">
        <v>5.2630999999999997</v>
      </c>
      <c r="I116" s="151">
        <v>19.9894</v>
      </c>
      <c r="J116" s="151">
        <v>478.21</v>
      </c>
      <c r="K116" s="151">
        <v>435.56</v>
      </c>
      <c r="L116" s="151">
        <v>15362</v>
      </c>
      <c r="M116" s="151">
        <v>36.883600000000001</v>
      </c>
      <c r="N116" s="151">
        <v>15.875</v>
      </c>
      <c r="O116" s="151">
        <v>4575.7</v>
      </c>
      <c r="P116" s="151">
        <v>938.25</v>
      </c>
      <c r="Q116" s="151">
        <v>1.3753</v>
      </c>
      <c r="R116" s="151">
        <v>3.9794</v>
      </c>
      <c r="S116" s="151">
        <v>1.5876999999999999</v>
      </c>
      <c r="T116" s="151">
        <v>10.59</v>
      </c>
      <c r="U116" s="151">
        <v>7.6086999999999998</v>
      </c>
      <c r="V116" s="151">
        <v>25.15</v>
      </c>
      <c r="W116" s="151">
        <v>438.66</v>
      </c>
      <c r="X116" s="151">
        <v>1.0228999999999999</v>
      </c>
      <c r="Y116" s="151">
        <v>0.99990000000000001</v>
      </c>
      <c r="Z116" s="151">
        <v>0.88290000000000002</v>
      </c>
      <c r="AA116" s="151">
        <v>147.12</v>
      </c>
      <c r="AB116" s="151">
        <v>7.1695000000000002</v>
      </c>
    </row>
    <row r="117" spans="1:28">
      <c r="A117" s="160">
        <v>44848</v>
      </c>
      <c r="B117" s="151">
        <v>19.666399999999999</v>
      </c>
      <c r="C117" s="151">
        <v>18.359400000000001</v>
      </c>
      <c r="D117" s="151">
        <v>4.9390000000000001</v>
      </c>
      <c r="E117" s="151" t="s">
        <v>282</v>
      </c>
      <c r="F117" s="151">
        <v>18.489999999999998</v>
      </c>
      <c r="G117" s="151">
        <v>151.6711</v>
      </c>
      <c r="H117" s="151">
        <v>5.3257000000000003</v>
      </c>
      <c r="I117" s="151">
        <v>20.081299999999999</v>
      </c>
      <c r="J117" s="151">
        <v>476.01</v>
      </c>
      <c r="K117" s="151">
        <v>440.5</v>
      </c>
      <c r="L117" s="151">
        <v>15423</v>
      </c>
      <c r="M117" s="151">
        <v>36.932200000000002</v>
      </c>
      <c r="N117" s="151">
        <v>15.885</v>
      </c>
      <c r="O117" s="151">
        <v>4698.5</v>
      </c>
      <c r="P117" s="151">
        <v>962.63</v>
      </c>
      <c r="Q117" s="151">
        <v>1.3885000000000001</v>
      </c>
      <c r="R117" s="151">
        <v>3.9895</v>
      </c>
      <c r="S117" s="151">
        <v>1.613</v>
      </c>
      <c r="T117" s="151">
        <v>10.678900000000001</v>
      </c>
      <c r="U117" s="151">
        <v>7.6517999999999997</v>
      </c>
      <c r="V117" s="151">
        <v>25.292999999999999</v>
      </c>
      <c r="W117" s="151">
        <v>429.48</v>
      </c>
      <c r="X117" s="151">
        <v>1.0286</v>
      </c>
      <c r="Y117" s="151">
        <v>1.0054000000000001</v>
      </c>
      <c r="Z117" s="151">
        <v>0.89510000000000001</v>
      </c>
      <c r="AA117" s="151">
        <v>148.66999999999999</v>
      </c>
      <c r="AB117" s="151">
        <v>7.1924999999999999</v>
      </c>
    </row>
    <row r="118" spans="1:28">
      <c r="A118" s="160">
        <v>44851</v>
      </c>
      <c r="B118" s="151">
        <v>19.666399999999999</v>
      </c>
      <c r="C118" s="151">
        <v>18.069600000000001</v>
      </c>
      <c r="D118" s="151">
        <v>4.8769999999999998</v>
      </c>
      <c r="E118" s="151" t="s">
        <v>282</v>
      </c>
      <c r="F118" s="151">
        <v>18.581900000000001</v>
      </c>
      <c r="G118" s="151">
        <v>152.506</v>
      </c>
      <c r="H118" s="151">
        <v>5.2826000000000004</v>
      </c>
      <c r="I118" s="151">
        <v>19.994700000000002</v>
      </c>
      <c r="J118" s="151">
        <v>473.14</v>
      </c>
      <c r="K118" s="151">
        <v>440.8</v>
      </c>
      <c r="L118" s="151">
        <v>15488</v>
      </c>
      <c r="M118" s="151">
        <v>36.932200000000002</v>
      </c>
      <c r="N118" s="151">
        <v>15.932499999999999</v>
      </c>
      <c r="O118" s="151">
        <v>4685.92</v>
      </c>
      <c r="P118" s="151">
        <v>972.45</v>
      </c>
      <c r="Q118" s="151">
        <v>1.3715999999999999</v>
      </c>
      <c r="R118" s="151">
        <v>3.9780000000000002</v>
      </c>
      <c r="S118" s="151">
        <v>1.5896999999999999</v>
      </c>
      <c r="T118" s="151">
        <v>10.5367</v>
      </c>
      <c r="U118" s="151">
        <v>7.5580999999999996</v>
      </c>
      <c r="V118" s="151">
        <v>24.967400000000001</v>
      </c>
      <c r="W118" s="151">
        <v>418.53</v>
      </c>
      <c r="X118" s="151">
        <v>1.0162</v>
      </c>
      <c r="Y118" s="151">
        <v>0.99629999999999996</v>
      </c>
      <c r="Z118" s="151">
        <v>0.88039999999999996</v>
      </c>
      <c r="AA118" s="151">
        <v>149.04</v>
      </c>
      <c r="AB118" s="151">
        <v>7.1965000000000003</v>
      </c>
    </row>
    <row r="119" spans="1:28">
      <c r="A119" s="160">
        <v>44852</v>
      </c>
      <c r="B119" s="151">
        <v>19.666399999999999</v>
      </c>
      <c r="C119" s="151">
        <v>18.111999999999998</v>
      </c>
      <c r="D119" s="151">
        <v>4.8563000000000001</v>
      </c>
      <c r="E119" s="151" t="s">
        <v>282</v>
      </c>
      <c r="F119" s="151">
        <v>18.583400000000001</v>
      </c>
      <c r="G119" s="151">
        <v>152.83080000000001</v>
      </c>
      <c r="H119" s="151">
        <v>5.2412000000000001</v>
      </c>
      <c r="I119" s="151">
        <v>20.0289</v>
      </c>
      <c r="J119" s="151">
        <v>471.45</v>
      </c>
      <c r="K119" s="151">
        <v>440.35</v>
      </c>
      <c r="L119" s="151">
        <v>15468</v>
      </c>
      <c r="M119" s="151">
        <v>36.932200000000002</v>
      </c>
      <c r="N119" s="151">
        <v>15.932499999999999</v>
      </c>
      <c r="O119" s="151">
        <v>4766.05</v>
      </c>
      <c r="P119" s="151">
        <v>970.25</v>
      </c>
      <c r="Q119" s="151">
        <v>1.3736999999999999</v>
      </c>
      <c r="R119" s="151">
        <v>3.9759000000000002</v>
      </c>
      <c r="S119" s="151">
        <v>1.585</v>
      </c>
      <c r="T119" s="151">
        <v>10.548299999999999</v>
      </c>
      <c r="U119" s="151">
        <v>7.5461999999999998</v>
      </c>
      <c r="V119" s="151">
        <v>24.9116</v>
      </c>
      <c r="W119" s="151">
        <v>419.55</v>
      </c>
      <c r="X119" s="151">
        <v>1.0144</v>
      </c>
      <c r="Y119" s="151">
        <v>0.99450000000000005</v>
      </c>
      <c r="Z119" s="151">
        <v>0.88339999999999996</v>
      </c>
      <c r="AA119" s="151">
        <v>149.26</v>
      </c>
      <c r="AB119" s="151">
        <v>7.2023000000000001</v>
      </c>
    </row>
    <row r="120" spans="1:28">
      <c r="A120" s="160">
        <v>44853</v>
      </c>
      <c r="B120" s="151">
        <v>19.6676</v>
      </c>
      <c r="C120" s="151">
        <v>18.293299999999999</v>
      </c>
      <c r="D120" s="151">
        <v>4.9093</v>
      </c>
      <c r="E120" s="151" t="s">
        <v>282</v>
      </c>
      <c r="F120" s="151">
        <v>18.582699999999999</v>
      </c>
      <c r="G120" s="151">
        <v>153.17500000000001</v>
      </c>
      <c r="H120" s="151">
        <v>5.2721</v>
      </c>
      <c r="I120" s="151">
        <v>20.109300000000001</v>
      </c>
      <c r="J120" s="151">
        <v>470.21</v>
      </c>
      <c r="K120" s="151">
        <v>440.92</v>
      </c>
      <c r="L120" s="151">
        <v>15498</v>
      </c>
      <c r="M120" s="151">
        <v>36.932200000000002</v>
      </c>
      <c r="N120" s="151">
        <v>15.95</v>
      </c>
      <c r="O120" s="151">
        <v>4841.75</v>
      </c>
      <c r="P120" s="151">
        <v>974.75</v>
      </c>
      <c r="Q120" s="151">
        <v>1.3765000000000001</v>
      </c>
      <c r="R120" s="151">
        <v>3.9834000000000001</v>
      </c>
      <c r="S120" s="151">
        <v>1.5948</v>
      </c>
      <c r="T120" s="151">
        <v>10.614800000000001</v>
      </c>
      <c r="U120" s="151">
        <v>7.6116999999999999</v>
      </c>
      <c r="V120" s="151">
        <v>25.103999999999999</v>
      </c>
      <c r="W120" s="151">
        <v>423.2</v>
      </c>
      <c r="X120" s="151">
        <v>1.0232000000000001</v>
      </c>
      <c r="Y120" s="151">
        <v>1.0041</v>
      </c>
      <c r="Z120" s="151">
        <v>0.89139999999999997</v>
      </c>
      <c r="AA120" s="151">
        <v>149.9</v>
      </c>
      <c r="AB120" s="151">
        <v>7.2286999999999999</v>
      </c>
    </row>
    <row r="121" spans="1:28">
      <c r="A121" s="160">
        <v>44854</v>
      </c>
      <c r="B121" s="151">
        <v>19.6676</v>
      </c>
      <c r="C121" s="151">
        <v>18.296299999999999</v>
      </c>
      <c r="D121" s="151">
        <v>4.8747999999999996</v>
      </c>
      <c r="E121" s="151" t="s">
        <v>282</v>
      </c>
      <c r="F121" s="151">
        <v>18.599399999999999</v>
      </c>
      <c r="G121" s="151">
        <v>153.49080000000001</v>
      </c>
      <c r="H121" s="151">
        <v>5.2146999999999997</v>
      </c>
      <c r="I121" s="151">
        <v>20.0395</v>
      </c>
      <c r="J121" s="151">
        <v>469.82</v>
      </c>
      <c r="K121" s="151">
        <v>440.46</v>
      </c>
      <c r="L121" s="151">
        <v>15573</v>
      </c>
      <c r="M121" s="151">
        <v>36.929900000000004</v>
      </c>
      <c r="N121" s="151">
        <v>15.965</v>
      </c>
      <c r="O121" s="151">
        <v>4906.8</v>
      </c>
      <c r="P121" s="151">
        <v>978.8</v>
      </c>
      <c r="Q121" s="151">
        <v>1.3765000000000001</v>
      </c>
      <c r="R121" s="151">
        <v>3.9830000000000001</v>
      </c>
      <c r="S121" s="151">
        <v>1.5922000000000001</v>
      </c>
      <c r="T121" s="151">
        <v>10.632899999999999</v>
      </c>
      <c r="U121" s="151">
        <v>7.6006999999999998</v>
      </c>
      <c r="V121" s="151">
        <v>25.049800000000001</v>
      </c>
      <c r="W121" s="151">
        <v>417.66</v>
      </c>
      <c r="X121" s="151">
        <v>1.0218</v>
      </c>
      <c r="Y121" s="151">
        <v>1.0037</v>
      </c>
      <c r="Z121" s="151">
        <v>0.8901</v>
      </c>
      <c r="AA121" s="151">
        <v>150.15</v>
      </c>
      <c r="AB121" s="151">
        <v>7.2145000000000001</v>
      </c>
    </row>
    <row r="122" spans="1:28">
      <c r="A122" s="160">
        <v>44855</v>
      </c>
      <c r="B122" s="151">
        <v>19.6676</v>
      </c>
      <c r="C122" s="151">
        <v>18.089200000000002</v>
      </c>
      <c r="D122" s="151">
        <v>4.8445999999999998</v>
      </c>
      <c r="E122" s="151" t="s">
        <v>282</v>
      </c>
      <c r="F122" s="151">
        <v>18.588000000000001</v>
      </c>
      <c r="G122" s="151">
        <v>153.7927</v>
      </c>
      <c r="H122" s="151">
        <v>5.1631</v>
      </c>
      <c r="I122" s="151">
        <v>19.932400000000001</v>
      </c>
      <c r="J122" s="151">
        <v>473.26</v>
      </c>
      <c r="K122" s="151">
        <v>440.5</v>
      </c>
      <c r="L122" s="151">
        <v>15633</v>
      </c>
      <c r="M122" s="151">
        <v>36.716999999999999</v>
      </c>
      <c r="N122" s="151">
        <v>16.004999999999999</v>
      </c>
      <c r="O122" s="151">
        <v>4915.58</v>
      </c>
      <c r="P122" s="151">
        <v>971.9</v>
      </c>
      <c r="Q122" s="151">
        <v>1.3640000000000001</v>
      </c>
      <c r="R122" s="151">
        <v>3.9864999999999999</v>
      </c>
      <c r="S122" s="151">
        <v>1.5677000000000001</v>
      </c>
      <c r="T122" s="151">
        <v>10.5335</v>
      </c>
      <c r="U122" s="151">
        <v>7.5419</v>
      </c>
      <c r="V122" s="151">
        <v>24.827400000000001</v>
      </c>
      <c r="W122" s="151">
        <v>416.81</v>
      </c>
      <c r="X122" s="151">
        <v>1.014</v>
      </c>
      <c r="Y122" s="151">
        <v>0.99780000000000002</v>
      </c>
      <c r="Z122" s="151">
        <v>0.88470000000000004</v>
      </c>
      <c r="AA122" s="151">
        <v>147.65</v>
      </c>
      <c r="AB122" s="151">
        <v>7.2305999999999999</v>
      </c>
    </row>
    <row r="123" spans="1:28">
      <c r="A123" s="160">
        <v>44858</v>
      </c>
      <c r="B123" s="151">
        <v>19.6676</v>
      </c>
      <c r="C123" s="151">
        <v>18.412600000000001</v>
      </c>
      <c r="D123" s="151">
        <v>4.8471000000000002</v>
      </c>
      <c r="E123" s="151" t="s">
        <v>282</v>
      </c>
      <c r="F123" s="151">
        <v>18.567299999999999</v>
      </c>
      <c r="G123" s="151">
        <v>154.73099999999999</v>
      </c>
      <c r="H123" s="151">
        <v>5.3025000000000002</v>
      </c>
      <c r="I123" s="151">
        <v>19.937899999999999</v>
      </c>
      <c r="J123" s="151">
        <v>472.16</v>
      </c>
      <c r="K123" s="151">
        <v>440.42</v>
      </c>
      <c r="L123" s="151">
        <v>15587</v>
      </c>
      <c r="M123" s="151">
        <v>36.945999999999998</v>
      </c>
      <c r="N123" s="151">
        <v>16.004999999999999</v>
      </c>
      <c r="O123" s="151">
        <v>4990.7</v>
      </c>
      <c r="P123" s="151">
        <v>985.89</v>
      </c>
      <c r="Q123" s="151">
        <v>1.3705000000000001</v>
      </c>
      <c r="R123" s="151">
        <v>4.0004999999999997</v>
      </c>
      <c r="S123" s="151">
        <v>1.5842000000000001</v>
      </c>
      <c r="T123" s="151">
        <v>10.5197</v>
      </c>
      <c r="U123" s="151">
        <v>7.5331999999999999</v>
      </c>
      <c r="V123" s="151">
        <v>24.787500000000001</v>
      </c>
      <c r="W123" s="151">
        <v>419.27</v>
      </c>
      <c r="X123" s="151">
        <v>1.0126999999999999</v>
      </c>
      <c r="Y123" s="151">
        <v>1.0008999999999999</v>
      </c>
      <c r="Z123" s="151">
        <v>0.88670000000000004</v>
      </c>
      <c r="AA123" s="151">
        <v>148.91</v>
      </c>
      <c r="AB123" s="151">
        <v>7.2629999999999999</v>
      </c>
    </row>
    <row r="124" spans="1:28">
      <c r="A124" s="160">
        <v>44859</v>
      </c>
      <c r="B124" s="151">
        <v>19.677299999999999</v>
      </c>
      <c r="C124" s="151">
        <v>18.202500000000001</v>
      </c>
      <c r="D124" s="151">
        <v>4.7851999999999997</v>
      </c>
      <c r="E124" s="151" t="s">
        <v>282</v>
      </c>
      <c r="F124" s="151">
        <v>18.606300000000001</v>
      </c>
      <c r="G124" s="151">
        <v>155.07499999999999</v>
      </c>
      <c r="H124" s="151">
        <v>5.3174999999999999</v>
      </c>
      <c r="I124" s="151">
        <v>19.8796</v>
      </c>
      <c r="J124" s="151">
        <v>472.16</v>
      </c>
      <c r="K124" s="151">
        <v>441.12</v>
      </c>
      <c r="L124" s="151">
        <v>15623</v>
      </c>
      <c r="M124" s="151">
        <v>36.864699999999999</v>
      </c>
      <c r="N124" s="151">
        <v>16.055</v>
      </c>
      <c r="O124" s="151">
        <v>4976.25</v>
      </c>
      <c r="P124" s="151">
        <v>963.58</v>
      </c>
      <c r="Q124" s="151">
        <v>1.3608</v>
      </c>
      <c r="R124" s="151">
        <v>3.9994999999999998</v>
      </c>
      <c r="S124" s="151">
        <v>1.5639000000000001</v>
      </c>
      <c r="T124" s="151">
        <v>10.389900000000001</v>
      </c>
      <c r="U124" s="151">
        <v>7.4645000000000001</v>
      </c>
      <c r="V124" s="151">
        <v>24.5871</v>
      </c>
      <c r="W124" s="151">
        <v>415.72</v>
      </c>
      <c r="X124" s="151">
        <v>1.0035000000000001</v>
      </c>
      <c r="Y124" s="151">
        <v>0.995</v>
      </c>
      <c r="Z124" s="151">
        <v>0.87170000000000003</v>
      </c>
      <c r="AA124" s="151">
        <v>147.93</v>
      </c>
      <c r="AB124" s="151">
        <v>7.2686999999999999</v>
      </c>
    </row>
    <row r="125" spans="1:28">
      <c r="A125" s="160">
        <v>44860</v>
      </c>
      <c r="B125" s="151">
        <v>19.697199999999999</v>
      </c>
      <c r="C125" s="151">
        <v>17.932300000000001</v>
      </c>
      <c r="D125" s="151">
        <v>4.7070999999999996</v>
      </c>
      <c r="E125" s="151" t="s">
        <v>282</v>
      </c>
      <c r="F125" s="151">
        <v>18.607399999999998</v>
      </c>
      <c r="G125" s="151">
        <v>155.39660000000001</v>
      </c>
      <c r="H125" s="151">
        <v>5.3813000000000004</v>
      </c>
      <c r="I125" s="151">
        <v>19.9404</v>
      </c>
      <c r="J125" s="151">
        <v>468.42</v>
      </c>
      <c r="K125" s="151">
        <v>441.13</v>
      </c>
      <c r="L125" s="151">
        <v>15570</v>
      </c>
      <c r="M125" s="151">
        <v>36.883600000000001</v>
      </c>
      <c r="N125" s="151">
        <v>16.074999999999999</v>
      </c>
      <c r="O125" s="151">
        <v>4886.46</v>
      </c>
      <c r="P125" s="151">
        <v>950.49</v>
      </c>
      <c r="Q125" s="151">
        <v>1.3552999999999999</v>
      </c>
      <c r="R125" s="151">
        <v>3.9885000000000002</v>
      </c>
      <c r="S125" s="151">
        <v>1.5391999999999999</v>
      </c>
      <c r="T125" s="151">
        <v>10.254899999999999</v>
      </c>
      <c r="U125" s="151">
        <v>7.3785999999999996</v>
      </c>
      <c r="V125" s="151">
        <v>24.3188</v>
      </c>
      <c r="W125" s="151">
        <v>405.33</v>
      </c>
      <c r="X125" s="151">
        <v>0.99199999999999999</v>
      </c>
      <c r="Y125" s="151">
        <v>0.98619999999999997</v>
      </c>
      <c r="Z125" s="151">
        <v>0.86019999999999996</v>
      </c>
      <c r="AA125" s="151">
        <v>146.37</v>
      </c>
      <c r="AB125" s="151">
        <v>7.173</v>
      </c>
    </row>
    <row r="126" spans="1:28">
      <c r="A126" s="160">
        <v>44861</v>
      </c>
      <c r="B126" s="151">
        <v>22.840800000000002</v>
      </c>
      <c r="C126" s="151">
        <v>17.979199999999999</v>
      </c>
      <c r="D126" s="151">
        <v>4.7397999999999998</v>
      </c>
      <c r="E126" s="151" t="s">
        <v>282</v>
      </c>
      <c r="F126" s="151">
        <v>18.5959</v>
      </c>
      <c r="G126" s="151">
        <v>155.69380000000001</v>
      </c>
      <c r="H126" s="151">
        <v>5.3419999999999996</v>
      </c>
      <c r="I126" s="151">
        <v>19.833100000000002</v>
      </c>
      <c r="J126" s="151">
        <v>464.16</v>
      </c>
      <c r="K126" s="151">
        <v>441.25</v>
      </c>
      <c r="L126" s="151">
        <v>15568</v>
      </c>
      <c r="M126" s="151">
        <v>36.811900000000001</v>
      </c>
      <c r="N126" s="151">
        <v>16.125</v>
      </c>
      <c r="O126" s="151">
        <v>4822.41</v>
      </c>
      <c r="P126" s="151">
        <v>940.08</v>
      </c>
      <c r="Q126" s="151">
        <v>1.3565</v>
      </c>
      <c r="R126" s="151">
        <v>3.9744999999999999</v>
      </c>
      <c r="S126" s="151">
        <v>1.5499000000000001</v>
      </c>
      <c r="T126" s="151">
        <v>10.292999999999999</v>
      </c>
      <c r="U126" s="151">
        <v>7.4668999999999999</v>
      </c>
      <c r="V126" s="151">
        <v>24.564399999999999</v>
      </c>
      <c r="W126" s="151">
        <v>410.37</v>
      </c>
      <c r="X126" s="151">
        <v>1.0036</v>
      </c>
      <c r="Y126" s="151">
        <v>0.99099999999999999</v>
      </c>
      <c r="Z126" s="151">
        <v>0.86470000000000002</v>
      </c>
      <c r="AA126" s="151">
        <v>146.29</v>
      </c>
      <c r="AB126" s="151">
        <v>7.2290000000000001</v>
      </c>
    </row>
    <row r="127" spans="1:28">
      <c r="A127" s="160">
        <v>44862</v>
      </c>
      <c r="B127" s="151">
        <v>22.840800000000002</v>
      </c>
      <c r="C127" s="151">
        <v>18.1341</v>
      </c>
      <c r="D127" s="151">
        <v>4.7350000000000003</v>
      </c>
      <c r="E127" s="151" t="s">
        <v>282</v>
      </c>
      <c r="F127" s="151">
        <v>18.5916</v>
      </c>
      <c r="G127" s="151">
        <v>156.01</v>
      </c>
      <c r="H127" s="151">
        <v>5.2953999999999999</v>
      </c>
      <c r="I127" s="151">
        <v>19.796099999999999</v>
      </c>
      <c r="J127" s="151">
        <v>468.53</v>
      </c>
      <c r="K127" s="151">
        <v>441.42</v>
      </c>
      <c r="L127" s="151">
        <v>15552</v>
      </c>
      <c r="M127" s="151">
        <v>36.716999999999999</v>
      </c>
      <c r="N127" s="151">
        <v>16.155000000000001</v>
      </c>
      <c r="O127" s="151">
        <v>4833.3999999999996</v>
      </c>
      <c r="P127" s="151">
        <v>942.43</v>
      </c>
      <c r="Q127" s="151">
        <v>1.3595999999999999</v>
      </c>
      <c r="R127" s="151">
        <v>3.9742999999999999</v>
      </c>
      <c r="S127" s="151">
        <v>1.5598000000000001</v>
      </c>
      <c r="T127" s="151">
        <v>10.3254</v>
      </c>
      <c r="U127" s="151">
        <v>7.4701000000000004</v>
      </c>
      <c r="V127" s="151">
        <v>24.590699999999998</v>
      </c>
      <c r="W127" s="151">
        <v>413.63</v>
      </c>
      <c r="X127" s="151">
        <v>1.0035000000000001</v>
      </c>
      <c r="Y127" s="151">
        <v>0.99580000000000002</v>
      </c>
      <c r="Z127" s="151">
        <v>0.86099999999999999</v>
      </c>
      <c r="AA127" s="151">
        <v>147.6</v>
      </c>
      <c r="AB127" s="151">
        <v>7.2523999999999997</v>
      </c>
    </row>
    <row r="128" spans="1:28">
      <c r="A128" s="160">
        <v>44865</v>
      </c>
      <c r="B128" s="151">
        <v>24.036300000000001</v>
      </c>
      <c r="C128" s="151">
        <v>18.354500000000002</v>
      </c>
      <c r="D128" s="151">
        <v>4.7723000000000004</v>
      </c>
      <c r="E128" s="151" t="s">
        <v>282</v>
      </c>
      <c r="F128" s="151">
        <v>18.613399999999999</v>
      </c>
      <c r="G128" s="151">
        <v>156.8965</v>
      </c>
      <c r="H128" s="151">
        <v>5.1797000000000004</v>
      </c>
      <c r="I128" s="151">
        <v>19.811</v>
      </c>
      <c r="J128" s="151">
        <v>467.33</v>
      </c>
      <c r="K128" s="151">
        <v>443</v>
      </c>
      <c r="L128" s="151">
        <v>15598</v>
      </c>
      <c r="M128" s="151">
        <v>36.816800000000001</v>
      </c>
      <c r="N128" s="151">
        <v>16.175000000000001</v>
      </c>
      <c r="O128" s="151">
        <v>4940.08</v>
      </c>
      <c r="P128" s="151">
        <v>943.4</v>
      </c>
      <c r="Q128" s="151">
        <v>1.3624000000000001</v>
      </c>
      <c r="R128" s="151">
        <v>3.9860000000000002</v>
      </c>
      <c r="S128" s="151">
        <v>1.5627</v>
      </c>
      <c r="T128" s="151">
        <v>10.401999999999999</v>
      </c>
      <c r="U128" s="151">
        <v>7.5330000000000004</v>
      </c>
      <c r="V128" s="151">
        <v>24.7666</v>
      </c>
      <c r="W128" s="151">
        <v>414.08</v>
      </c>
      <c r="X128" s="151">
        <v>1.012</v>
      </c>
      <c r="Y128" s="151">
        <v>1.0013000000000001</v>
      </c>
      <c r="Z128" s="151">
        <v>0.87190000000000001</v>
      </c>
      <c r="AA128" s="151">
        <v>148.71</v>
      </c>
      <c r="AB128" s="151">
        <v>7.3049999999999997</v>
      </c>
    </row>
    <row r="129" spans="1:28">
      <c r="A129" s="160">
        <v>44866</v>
      </c>
      <c r="B129" s="151">
        <v>24.104800000000001</v>
      </c>
      <c r="C129" s="151">
        <v>18.228000000000002</v>
      </c>
      <c r="D129" s="151">
        <v>4.7614999999999998</v>
      </c>
      <c r="E129" s="151" t="s">
        <v>282</v>
      </c>
      <c r="F129" s="151">
        <v>18.582100000000001</v>
      </c>
      <c r="G129" s="151">
        <v>157.27199999999999</v>
      </c>
      <c r="H129" s="151">
        <v>5.1467999999999998</v>
      </c>
      <c r="I129" s="151">
        <v>19.7483</v>
      </c>
      <c r="J129" s="151">
        <v>462.73</v>
      </c>
      <c r="K129" s="151">
        <v>442.49</v>
      </c>
      <c r="L129" s="151">
        <v>15628</v>
      </c>
      <c r="M129" s="151">
        <v>36.932200000000002</v>
      </c>
      <c r="N129" s="151">
        <v>16.21</v>
      </c>
      <c r="O129" s="151">
        <v>5008.67</v>
      </c>
      <c r="P129" s="151">
        <v>943.4</v>
      </c>
      <c r="Q129" s="151">
        <v>1.363</v>
      </c>
      <c r="R129" s="151">
        <v>3.9860000000000002</v>
      </c>
      <c r="S129" s="151">
        <v>1.5637000000000001</v>
      </c>
      <c r="T129" s="151">
        <v>10.3499</v>
      </c>
      <c r="U129" s="151">
        <v>7.5353000000000003</v>
      </c>
      <c r="V129" s="151">
        <v>24.7498</v>
      </c>
      <c r="W129" s="151">
        <v>411.31</v>
      </c>
      <c r="X129" s="151">
        <v>1.0125</v>
      </c>
      <c r="Y129" s="151">
        <v>0.99919999999999998</v>
      </c>
      <c r="Z129" s="151">
        <v>0.87080000000000002</v>
      </c>
      <c r="AA129" s="151">
        <v>148.27000000000001</v>
      </c>
      <c r="AB129" s="151">
        <v>7.2774999999999999</v>
      </c>
    </row>
    <row r="130" spans="1:28">
      <c r="A130" s="160">
        <v>44867</v>
      </c>
      <c r="B130" s="151">
        <v>24.208100000000002</v>
      </c>
      <c r="C130" s="151">
        <v>18.2563</v>
      </c>
      <c r="D130" s="151">
        <v>4.7910000000000004</v>
      </c>
      <c r="E130" s="151" t="s">
        <v>282</v>
      </c>
      <c r="F130" s="151">
        <v>18.616900000000001</v>
      </c>
      <c r="G130" s="151">
        <v>157.6164</v>
      </c>
      <c r="H130" s="151">
        <v>5.1467999999999998</v>
      </c>
      <c r="I130" s="151">
        <v>19.671500000000002</v>
      </c>
      <c r="J130" s="151">
        <v>461.08</v>
      </c>
      <c r="K130" s="151">
        <v>443</v>
      </c>
      <c r="L130" s="151">
        <v>15648</v>
      </c>
      <c r="M130" s="151">
        <v>36.717100000000002</v>
      </c>
      <c r="N130" s="151">
        <v>16.22</v>
      </c>
      <c r="O130" s="151">
        <v>5011.58</v>
      </c>
      <c r="P130" s="151">
        <v>942.17</v>
      </c>
      <c r="Q130" s="151">
        <v>1.3712</v>
      </c>
      <c r="R130" s="151">
        <v>3.9525000000000001</v>
      </c>
      <c r="S130" s="151">
        <v>1.5744</v>
      </c>
      <c r="T130" s="151">
        <v>10.4656</v>
      </c>
      <c r="U130" s="151">
        <v>7.5808</v>
      </c>
      <c r="V130" s="151">
        <v>24.9818</v>
      </c>
      <c r="W130" s="151">
        <v>414.85</v>
      </c>
      <c r="X130" s="151">
        <v>1.0185</v>
      </c>
      <c r="Y130" s="151">
        <v>1.0033000000000001</v>
      </c>
      <c r="Z130" s="151">
        <v>0.87780000000000002</v>
      </c>
      <c r="AA130" s="151">
        <v>147.9</v>
      </c>
      <c r="AB130" s="151">
        <v>7.29</v>
      </c>
    </row>
    <row r="131" spans="1:28">
      <c r="A131" s="160">
        <v>44868</v>
      </c>
      <c r="B131" s="151">
        <v>24.2</v>
      </c>
      <c r="C131" s="151">
        <v>18.4056</v>
      </c>
      <c r="D131" s="151">
        <v>4.8164999999999996</v>
      </c>
      <c r="E131" s="151" t="s">
        <v>282</v>
      </c>
      <c r="F131" s="151">
        <v>18.6172</v>
      </c>
      <c r="G131" s="151">
        <v>157.9178</v>
      </c>
      <c r="H131" s="151">
        <v>5.1163999999999996</v>
      </c>
      <c r="I131" s="151">
        <v>19.647500000000001</v>
      </c>
      <c r="J131" s="151">
        <v>466.67</v>
      </c>
      <c r="K131" s="151">
        <v>442.83</v>
      </c>
      <c r="L131" s="151">
        <v>15697</v>
      </c>
      <c r="M131" s="151">
        <v>36.733600000000003</v>
      </c>
      <c r="N131" s="151">
        <v>16.23</v>
      </c>
      <c r="O131" s="151">
        <v>5075.25</v>
      </c>
      <c r="P131" s="151">
        <v>944.92</v>
      </c>
      <c r="Q131" s="151">
        <v>1.3746</v>
      </c>
      <c r="R131" s="151">
        <v>3.972</v>
      </c>
      <c r="S131" s="151">
        <v>1.5901000000000001</v>
      </c>
      <c r="T131" s="151">
        <v>10.568099999999999</v>
      </c>
      <c r="U131" s="151">
        <v>7.6338999999999997</v>
      </c>
      <c r="V131" s="151">
        <v>25.0807</v>
      </c>
      <c r="W131" s="151">
        <v>416.3</v>
      </c>
      <c r="X131" s="151">
        <v>1.0258</v>
      </c>
      <c r="Y131" s="151">
        <v>1.0133000000000001</v>
      </c>
      <c r="Z131" s="151">
        <v>0.89610000000000001</v>
      </c>
      <c r="AA131" s="151">
        <v>148.26</v>
      </c>
      <c r="AB131" s="151">
        <v>7.3014999999999999</v>
      </c>
    </row>
    <row r="132" spans="1:28">
      <c r="A132" s="160">
        <v>44869</v>
      </c>
      <c r="B132" s="151">
        <v>24.2</v>
      </c>
      <c r="C132" s="151">
        <v>17.9038</v>
      </c>
      <c r="D132" s="151">
        <v>4.7061999999999999</v>
      </c>
      <c r="E132" s="151" t="s">
        <v>282</v>
      </c>
      <c r="F132" s="151">
        <v>18.5669</v>
      </c>
      <c r="G132" s="151">
        <v>158.30420000000001</v>
      </c>
      <c r="H132" s="151">
        <v>5.0591999999999997</v>
      </c>
      <c r="I132" s="151">
        <v>19.523499999999999</v>
      </c>
      <c r="J132" s="151">
        <v>464.83</v>
      </c>
      <c r="K132" s="151">
        <v>443.02</v>
      </c>
      <c r="L132" s="151">
        <v>15738</v>
      </c>
      <c r="M132" s="151">
        <v>36.8187</v>
      </c>
      <c r="N132" s="151">
        <v>16.225000000000001</v>
      </c>
      <c r="O132" s="151">
        <v>5120.1499999999996</v>
      </c>
      <c r="P132" s="151">
        <v>926.83</v>
      </c>
      <c r="Q132" s="151">
        <v>1.3479000000000001</v>
      </c>
      <c r="R132" s="151">
        <v>3.9548999999999999</v>
      </c>
      <c r="S132" s="151">
        <v>1.5457000000000001</v>
      </c>
      <c r="T132" s="151">
        <v>10.2439</v>
      </c>
      <c r="U132" s="151">
        <v>7.4722999999999997</v>
      </c>
      <c r="V132" s="151">
        <v>24.498200000000001</v>
      </c>
      <c r="W132" s="151">
        <v>404.06</v>
      </c>
      <c r="X132" s="151">
        <v>1.0043</v>
      </c>
      <c r="Y132" s="151">
        <v>0.99509999999999998</v>
      </c>
      <c r="Z132" s="151">
        <v>0.87880000000000003</v>
      </c>
      <c r="AA132" s="151">
        <v>146.62</v>
      </c>
      <c r="AB132" s="151">
        <v>7.1851000000000003</v>
      </c>
    </row>
    <row r="133" spans="1:28">
      <c r="A133" s="160">
        <v>44872</v>
      </c>
      <c r="B133" s="151">
        <v>24.2852</v>
      </c>
      <c r="C133" s="151">
        <v>17.730899999999998</v>
      </c>
      <c r="D133" s="151">
        <v>4.6607000000000003</v>
      </c>
      <c r="E133" s="151" t="s">
        <v>282</v>
      </c>
      <c r="F133" s="151">
        <v>18.449100000000001</v>
      </c>
      <c r="G133" s="151">
        <v>159.34710000000001</v>
      </c>
      <c r="H133" s="151">
        <v>5.1620999999999997</v>
      </c>
      <c r="I133" s="151">
        <v>19.463100000000001</v>
      </c>
      <c r="J133" s="151">
        <v>464.13</v>
      </c>
      <c r="K133" s="151">
        <v>442.98</v>
      </c>
      <c r="L133" s="151">
        <v>15708</v>
      </c>
      <c r="M133" s="151">
        <v>36.824199999999998</v>
      </c>
      <c r="N133" s="151">
        <v>16.274999999999999</v>
      </c>
      <c r="O133" s="151">
        <v>5120.1499999999996</v>
      </c>
      <c r="P133" s="151">
        <v>917.92</v>
      </c>
      <c r="Q133" s="151">
        <v>1.3493999999999999</v>
      </c>
      <c r="R133" s="151">
        <v>3.9514999999999998</v>
      </c>
      <c r="S133" s="151">
        <v>1.5435000000000001</v>
      </c>
      <c r="T133" s="151">
        <v>10.216100000000001</v>
      </c>
      <c r="U133" s="151">
        <v>7.4234999999999998</v>
      </c>
      <c r="V133" s="151">
        <v>24.21</v>
      </c>
      <c r="W133" s="151">
        <v>399.89</v>
      </c>
      <c r="X133" s="151">
        <v>0.998</v>
      </c>
      <c r="Y133" s="151">
        <v>0.98860000000000003</v>
      </c>
      <c r="Z133" s="151">
        <v>0.86850000000000005</v>
      </c>
      <c r="AA133" s="151">
        <v>146.63</v>
      </c>
      <c r="AB133" s="151">
        <v>7.2312000000000003</v>
      </c>
    </row>
    <row r="134" spans="1:28">
      <c r="A134" s="160">
        <v>44873</v>
      </c>
      <c r="B134" s="151">
        <v>24.335000000000001</v>
      </c>
      <c r="C134" s="151">
        <v>17.712499999999999</v>
      </c>
      <c r="D134" s="151">
        <v>4.6525999999999996</v>
      </c>
      <c r="E134" s="151" t="s">
        <v>282</v>
      </c>
      <c r="F134" s="151">
        <v>18.533799999999999</v>
      </c>
      <c r="G134" s="151">
        <v>159.71719999999999</v>
      </c>
      <c r="H134" s="151">
        <v>5.1478999999999999</v>
      </c>
      <c r="I134" s="151">
        <v>19.527100000000001</v>
      </c>
      <c r="J134" s="151">
        <v>464.9</v>
      </c>
      <c r="K134" s="151">
        <v>443.39</v>
      </c>
      <c r="L134" s="151">
        <v>15698</v>
      </c>
      <c r="M134" s="151">
        <v>36.824599999999997</v>
      </c>
      <c r="N134" s="151">
        <v>16.305</v>
      </c>
      <c r="O134" s="151">
        <v>4950.2</v>
      </c>
      <c r="P134" s="151">
        <v>905.3</v>
      </c>
      <c r="Q134" s="151">
        <v>1.3427</v>
      </c>
      <c r="R134" s="151">
        <v>3.9140000000000001</v>
      </c>
      <c r="S134" s="151">
        <v>1.5368999999999999</v>
      </c>
      <c r="T134" s="151">
        <v>10.234400000000001</v>
      </c>
      <c r="U134" s="151">
        <v>7.3841000000000001</v>
      </c>
      <c r="V134" s="151">
        <v>24.1463</v>
      </c>
      <c r="W134" s="151">
        <v>399.58</v>
      </c>
      <c r="X134" s="151">
        <v>0.99270000000000003</v>
      </c>
      <c r="Y134" s="151">
        <v>0.98540000000000005</v>
      </c>
      <c r="Z134" s="151">
        <v>0.86629999999999996</v>
      </c>
      <c r="AA134" s="151">
        <v>145.68</v>
      </c>
      <c r="AB134" s="151">
        <v>7.2309999999999999</v>
      </c>
    </row>
    <row r="135" spans="1:28">
      <c r="A135" s="160">
        <v>44874</v>
      </c>
      <c r="B135" s="151">
        <v>24.35</v>
      </c>
      <c r="C135" s="151">
        <v>17.793299999999999</v>
      </c>
      <c r="D135" s="151">
        <v>4.7073</v>
      </c>
      <c r="E135" s="151" t="s">
        <v>282</v>
      </c>
      <c r="F135" s="151">
        <v>18.587499999999999</v>
      </c>
      <c r="G135" s="151">
        <v>160.02070000000001</v>
      </c>
      <c r="H135" s="151">
        <v>5.1965000000000003</v>
      </c>
      <c r="I135" s="151">
        <v>19.5779</v>
      </c>
      <c r="J135" s="151">
        <v>466.98</v>
      </c>
      <c r="K135" s="151">
        <v>443.15</v>
      </c>
      <c r="L135" s="151">
        <v>15661</v>
      </c>
      <c r="M135" s="151">
        <v>36.796999999999997</v>
      </c>
      <c r="N135" s="151">
        <v>16.330200000000001</v>
      </c>
      <c r="O135" s="151">
        <v>4878.71</v>
      </c>
      <c r="P135" s="151">
        <v>906.75</v>
      </c>
      <c r="Q135" s="151">
        <v>1.3526</v>
      </c>
      <c r="R135" s="151">
        <v>3.9095</v>
      </c>
      <c r="S135" s="151">
        <v>1.5549999999999999</v>
      </c>
      <c r="T135" s="151">
        <v>10.3957</v>
      </c>
      <c r="U135" s="151">
        <v>7.4302000000000001</v>
      </c>
      <c r="V135" s="151">
        <v>24.288499999999999</v>
      </c>
      <c r="W135" s="151">
        <v>401.74</v>
      </c>
      <c r="X135" s="151">
        <v>0.99890000000000001</v>
      </c>
      <c r="Y135" s="151">
        <v>0.98450000000000004</v>
      </c>
      <c r="Z135" s="151">
        <v>0.88039999999999996</v>
      </c>
      <c r="AA135" s="151">
        <v>146.47</v>
      </c>
      <c r="AB135" s="151">
        <v>7.2409999999999997</v>
      </c>
    </row>
    <row r="136" spans="1:28">
      <c r="A136" s="160">
        <v>44875</v>
      </c>
      <c r="B136" s="151">
        <v>24.364999999999998</v>
      </c>
      <c r="C136" s="151">
        <v>17.3629</v>
      </c>
      <c r="D136" s="151">
        <v>4.5938999999999997</v>
      </c>
      <c r="E136" s="151" t="s">
        <v>282</v>
      </c>
      <c r="F136" s="151">
        <v>18.4894</v>
      </c>
      <c r="G136" s="151">
        <v>160.40729999999999</v>
      </c>
      <c r="H136" s="151">
        <v>5.38</v>
      </c>
      <c r="I136" s="151">
        <v>19.3169</v>
      </c>
      <c r="J136" s="151">
        <v>467.46</v>
      </c>
      <c r="K136" s="151">
        <v>443.36</v>
      </c>
      <c r="L136" s="151">
        <v>15691</v>
      </c>
      <c r="M136" s="151">
        <v>36.932200000000002</v>
      </c>
      <c r="N136" s="151">
        <v>16.363800000000001</v>
      </c>
      <c r="O136" s="151">
        <v>4801.95</v>
      </c>
      <c r="P136" s="151">
        <v>894.05</v>
      </c>
      <c r="Q136" s="151">
        <v>1.3324</v>
      </c>
      <c r="R136" s="151">
        <v>3.87</v>
      </c>
      <c r="S136" s="151">
        <v>1.5108999999999999</v>
      </c>
      <c r="T136" s="151">
        <v>10.081</v>
      </c>
      <c r="U136" s="151">
        <v>7.2869000000000002</v>
      </c>
      <c r="V136" s="151">
        <v>23.803799999999999</v>
      </c>
      <c r="W136" s="151">
        <v>392.36</v>
      </c>
      <c r="X136" s="151">
        <v>0.97950000000000004</v>
      </c>
      <c r="Y136" s="151">
        <v>0.96389999999999998</v>
      </c>
      <c r="Z136" s="151">
        <v>0.85360000000000003</v>
      </c>
      <c r="AA136" s="151">
        <v>140.97999999999999</v>
      </c>
      <c r="AB136" s="151">
        <v>7.1864999999999997</v>
      </c>
    </row>
    <row r="137" spans="1:28">
      <c r="A137" s="160">
        <v>44876</v>
      </c>
      <c r="B137" s="151">
        <v>24.364999999999998</v>
      </c>
      <c r="C137" s="151">
        <v>17.239699999999999</v>
      </c>
      <c r="D137" s="151">
        <v>4.5327999999999999</v>
      </c>
      <c r="E137" s="151" t="s">
        <v>282</v>
      </c>
      <c r="F137" s="151">
        <v>18.578600000000002</v>
      </c>
      <c r="G137" s="151">
        <v>160.71770000000001</v>
      </c>
      <c r="H137" s="151">
        <v>5.3263999999999996</v>
      </c>
      <c r="I137" s="151">
        <v>19.503399999999999</v>
      </c>
      <c r="J137" s="151">
        <v>460.72</v>
      </c>
      <c r="K137" s="151">
        <v>443.38</v>
      </c>
      <c r="L137" s="151">
        <v>15494</v>
      </c>
      <c r="M137" s="151">
        <v>36.756</v>
      </c>
      <c r="N137" s="151">
        <v>16.4025</v>
      </c>
      <c r="O137" s="151">
        <v>4808.95</v>
      </c>
      <c r="P137" s="151">
        <v>891.95</v>
      </c>
      <c r="Q137" s="151">
        <v>1.3274999999999999</v>
      </c>
      <c r="R137" s="151">
        <v>3.855</v>
      </c>
      <c r="S137" s="151">
        <v>1.4918</v>
      </c>
      <c r="T137" s="151">
        <v>9.9277999999999995</v>
      </c>
      <c r="U137" s="151">
        <v>7.1867999999999999</v>
      </c>
      <c r="V137" s="151">
        <v>23.464600000000001</v>
      </c>
      <c r="W137" s="151">
        <v>391.49</v>
      </c>
      <c r="X137" s="151">
        <v>0.96640000000000004</v>
      </c>
      <c r="Y137" s="151">
        <v>0.94169999999999998</v>
      </c>
      <c r="Z137" s="151">
        <v>0.84530000000000005</v>
      </c>
      <c r="AA137" s="151">
        <v>138.81</v>
      </c>
      <c r="AB137" s="151">
        <v>7.0972999999999997</v>
      </c>
    </row>
    <row r="138" spans="1:28">
      <c r="A138" s="160">
        <v>44879</v>
      </c>
      <c r="B138" s="151">
        <v>24.375</v>
      </c>
      <c r="C138" s="151">
        <v>17.295000000000002</v>
      </c>
      <c r="D138" s="151">
        <v>4.5616000000000003</v>
      </c>
      <c r="E138" s="151" t="s">
        <v>282</v>
      </c>
      <c r="F138" s="151">
        <v>18.591200000000001</v>
      </c>
      <c r="G138" s="151">
        <v>161.7687</v>
      </c>
      <c r="H138" s="151">
        <v>5.3251999999999997</v>
      </c>
      <c r="I138" s="151">
        <v>19.349599999999999</v>
      </c>
      <c r="J138" s="151">
        <v>461</v>
      </c>
      <c r="K138" s="151">
        <v>443.99</v>
      </c>
      <c r="L138" s="151">
        <v>15518</v>
      </c>
      <c r="M138" s="151">
        <v>36.717300000000002</v>
      </c>
      <c r="N138" s="151">
        <v>16.472999999999999</v>
      </c>
      <c r="O138" s="151">
        <v>4805.54</v>
      </c>
      <c r="P138" s="151">
        <v>892.03</v>
      </c>
      <c r="Q138" s="151">
        <v>1.3313999999999999</v>
      </c>
      <c r="R138" s="151">
        <v>3.8489</v>
      </c>
      <c r="S138" s="151">
        <v>1.4921</v>
      </c>
      <c r="T138" s="151">
        <v>10.0252</v>
      </c>
      <c r="U138" s="151">
        <v>7.2028999999999996</v>
      </c>
      <c r="V138" s="151">
        <v>23.535</v>
      </c>
      <c r="W138" s="151">
        <v>395.81</v>
      </c>
      <c r="X138" s="151">
        <v>0.96830000000000005</v>
      </c>
      <c r="Y138" s="151">
        <v>0.94340000000000002</v>
      </c>
      <c r="Z138" s="151">
        <v>0.85060000000000002</v>
      </c>
      <c r="AA138" s="151">
        <v>139.88999999999999</v>
      </c>
      <c r="AB138" s="151">
        <v>7.069</v>
      </c>
    </row>
    <row r="139" spans="1:28">
      <c r="A139" s="160">
        <v>44880</v>
      </c>
      <c r="B139" s="151">
        <v>24.4193</v>
      </c>
      <c r="C139" s="151">
        <v>17.315799999999999</v>
      </c>
      <c r="D139" s="151">
        <v>4.5736999999999997</v>
      </c>
      <c r="E139" s="151" t="s">
        <v>282</v>
      </c>
      <c r="F139" s="151">
        <v>18.607500000000002</v>
      </c>
      <c r="G139" s="151">
        <v>162.12450000000001</v>
      </c>
      <c r="H139" s="151">
        <v>5.3251999999999997</v>
      </c>
      <c r="I139" s="151">
        <v>19.372800000000002</v>
      </c>
      <c r="J139" s="151">
        <v>460.15</v>
      </c>
      <c r="K139" s="151">
        <v>443.99</v>
      </c>
      <c r="L139" s="151">
        <v>15538</v>
      </c>
      <c r="M139" s="151">
        <v>36.825800000000001</v>
      </c>
      <c r="N139" s="151">
        <v>16.5</v>
      </c>
      <c r="O139" s="151">
        <v>4858.7</v>
      </c>
      <c r="P139" s="151">
        <v>887.15</v>
      </c>
      <c r="Q139" s="151">
        <v>1.3280000000000001</v>
      </c>
      <c r="R139" s="151">
        <v>3.8290000000000002</v>
      </c>
      <c r="S139" s="151">
        <v>1.48</v>
      </c>
      <c r="T139" s="151">
        <v>9.9971999999999994</v>
      </c>
      <c r="U139" s="151">
        <v>7.1874000000000002</v>
      </c>
      <c r="V139" s="151">
        <v>23.540500000000002</v>
      </c>
      <c r="W139" s="151">
        <v>396.41</v>
      </c>
      <c r="X139" s="151">
        <v>0.96630000000000005</v>
      </c>
      <c r="Y139" s="151">
        <v>0.94410000000000005</v>
      </c>
      <c r="Z139" s="151">
        <v>0.84279999999999999</v>
      </c>
      <c r="AA139" s="151">
        <v>139.28</v>
      </c>
      <c r="AB139" s="151">
        <v>7.0454999999999997</v>
      </c>
    </row>
    <row r="140" spans="1:28">
      <c r="A140" s="160">
        <v>44881</v>
      </c>
      <c r="B140" s="151">
        <v>24.457899999999999</v>
      </c>
      <c r="C140" s="151">
        <v>17.267800000000001</v>
      </c>
      <c r="D140" s="151">
        <v>4.5186999999999999</v>
      </c>
      <c r="E140" s="151" t="s">
        <v>282</v>
      </c>
      <c r="F140" s="151">
        <v>18.612100000000002</v>
      </c>
      <c r="G140" s="151">
        <v>162.45869999999999</v>
      </c>
      <c r="H140" s="151">
        <v>5.3925000000000001</v>
      </c>
      <c r="I140" s="151">
        <v>19.335699999999999</v>
      </c>
      <c r="J140" s="151">
        <v>459.75</v>
      </c>
      <c r="K140" s="151">
        <v>443.38</v>
      </c>
      <c r="L140" s="151">
        <v>15603</v>
      </c>
      <c r="M140" s="151">
        <v>36.8048</v>
      </c>
      <c r="N140" s="151">
        <v>16.555</v>
      </c>
      <c r="O140" s="151">
        <v>4952.8500000000004</v>
      </c>
      <c r="P140" s="151">
        <v>910.73</v>
      </c>
      <c r="Q140" s="151">
        <v>1.3329</v>
      </c>
      <c r="R140" s="151">
        <v>3.8359999999999999</v>
      </c>
      <c r="S140" s="151">
        <v>1.4834000000000001</v>
      </c>
      <c r="T140" s="151">
        <v>10.0021</v>
      </c>
      <c r="U140" s="151">
        <v>7.1561000000000003</v>
      </c>
      <c r="V140" s="151">
        <v>23.424099999999999</v>
      </c>
      <c r="W140" s="151">
        <v>394.16</v>
      </c>
      <c r="X140" s="151">
        <v>0.96199999999999997</v>
      </c>
      <c r="Y140" s="151">
        <v>0.94469999999999998</v>
      </c>
      <c r="Z140" s="151">
        <v>0.83930000000000005</v>
      </c>
      <c r="AA140" s="151">
        <v>139.5</v>
      </c>
      <c r="AB140" s="151">
        <v>7.0982000000000003</v>
      </c>
    </row>
    <row r="141" spans="1:28">
      <c r="A141" s="160">
        <v>44882</v>
      </c>
      <c r="B141" s="151">
        <v>24.469899999999999</v>
      </c>
      <c r="C141" s="151">
        <v>17.3765</v>
      </c>
      <c r="D141" s="151">
        <v>4.5431999999999997</v>
      </c>
      <c r="E141" s="151" t="s">
        <v>282</v>
      </c>
      <c r="F141" s="151">
        <v>18.570699999999999</v>
      </c>
      <c r="G141" s="151">
        <v>162.78489999999999</v>
      </c>
      <c r="H141" s="151">
        <v>5.4055999999999997</v>
      </c>
      <c r="I141" s="151">
        <v>19.419599999999999</v>
      </c>
      <c r="J141" s="151">
        <v>457.87</v>
      </c>
      <c r="K141" s="151">
        <v>443.38</v>
      </c>
      <c r="L141" s="151">
        <v>15663</v>
      </c>
      <c r="M141" s="151">
        <v>36.905700000000003</v>
      </c>
      <c r="N141" s="151">
        <v>16.600000000000001</v>
      </c>
      <c r="O141" s="151">
        <v>4992.25</v>
      </c>
      <c r="P141" s="151">
        <v>920.75</v>
      </c>
      <c r="Q141" s="151">
        <v>1.3328</v>
      </c>
      <c r="R141" s="151">
        <v>3.831</v>
      </c>
      <c r="S141" s="151">
        <v>1.4959</v>
      </c>
      <c r="T141" s="151">
        <v>10.1197</v>
      </c>
      <c r="U141" s="151">
        <v>7.1776</v>
      </c>
      <c r="V141" s="151">
        <v>23.5442</v>
      </c>
      <c r="W141" s="151">
        <v>396.89</v>
      </c>
      <c r="X141" s="151">
        <v>0.96499999999999997</v>
      </c>
      <c r="Y141" s="151">
        <v>0.95169999999999999</v>
      </c>
      <c r="Z141" s="151">
        <v>0.84289999999999998</v>
      </c>
      <c r="AA141" s="151">
        <v>140.19999999999999</v>
      </c>
      <c r="AB141" s="151">
        <v>7.1577999999999999</v>
      </c>
    </row>
    <row r="142" spans="1:28">
      <c r="A142" s="160">
        <v>44883</v>
      </c>
      <c r="B142" s="151">
        <v>24.469899999999999</v>
      </c>
      <c r="C142" s="151">
        <v>17.2559</v>
      </c>
      <c r="D142" s="151">
        <v>4.5511999999999997</v>
      </c>
      <c r="E142" s="151" t="s">
        <v>282</v>
      </c>
      <c r="F142" s="151">
        <v>18.622599999999998</v>
      </c>
      <c r="G142" s="151">
        <v>163.1609</v>
      </c>
      <c r="H142" s="151">
        <v>5.3769999999999998</v>
      </c>
      <c r="I142" s="151">
        <v>19.441500000000001</v>
      </c>
      <c r="J142" s="151">
        <v>461.83</v>
      </c>
      <c r="K142" s="151">
        <v>443.82</v>
      </c>
      <c r="L142" s="151">
        <v>15688</v>
      </c>
      <c r="M142" s="151">
        <v>36.932200000000002</v>
      </c>
      <c r="N142" s="151">
        <v>16.655000000000001</v>
      </c>
      <c r="O142" s="151">
        <v>4988.42</v>
      </c>
      <c r="P142" s="151">
        <v>941.24</v>
      </c>
      <c r="Q142" s="151">
        <v>1.3373999999999999</v>
      </c>
      <c r="R142" s="151">
        <v>3.8294999999999999</v>
      </c>
      <c r="S142" s="151">
        <v>1.4986999999999999</v>
      </c>
      <c r="T142" s="151">
        <v>10.1899</v>
      </c>
      <c r="U142" s="151">
        <v>7.2039999999999997</v>
      </c>
      <c r="V142" s="151">
        <v>23.579799999999999</v>
      </c>
      <c r="W142" s="151">
        <v>393.7</v>
      </c>
      <c r="X142" s="151">
        <v>0.96850000000000003</v>
      </c>
      <c r="Y142" s="151">
        <v>0.95469999999999999</v>
      </c>
      <c r="Z142" s="151">
        <v>0.84099999999999997</v>
      </c>
      <c r="AA142" s="151">
        <v>140.37</v>
      </c>
      <c r="AB142" s="151">
        <v>7.1197999999999997</v>
      </c>
    </row>
    <row r="143" spans="1:28">
      <c r="A143" s="160">
        <v>44886</v>
      </c>
      <c r="B143" s="151">
        <v>24.475000000000001</v>
      </c>
      <c r="C143" s="151">
        <v>17.335899999999999</v>
      </c>
      <c r="D143" s="151">
        <v>4.5861000000000001</v>
      </c>
      <c r="E143" s="151" t="s">
        <v>282</v>
      </c>
      <c r="F143" s="151">
        <v>18.620899999999999</v>
      </c>
      <c r="G143" s="151">
        <v>163.1609</v>
      </c>
      <c r="H143" s="151">
        <v>5.3090000000000002</v>
      </c>
      <c r="I143" s="151">
        <v>19.543700000000001</v>
      </c>
      <c r="J143" s="151">
        <v>463.52</v>
      </c>
      <c r="K143" s="151">
        <v>444.34</v>
      </c>
      <c r="L143" s="151">
        <v>15713</v>
      </c>
      <c r="M143" s="151">
        <v>36.932200000000002</v>
      </c>
      <c r="N143" s="151">
        <v>16.684999999999999</v>
      </c>
      <c r="O143" s="151">
        <v>4945.63</v>
      </c>
      <c r="P143" s="151">
        <v>942.1</v>
      </c>
      <c r="Q143" s="151">
        <v>1.3448</v>
      </c>
      <c r="R143" s="151">
        <v>3.8420000000000001</v>
      </c>
      <c r="S143" s="151">
        <v>1.514</v>
      </c>
      <c r="T143" s="151">
        <v>10.2643</v>
      </c>
      <c r="U143" s="151">
        <v>7.2619999999999996</v>
      </c>
      <c r="V143" s="151">
        <v>23.749600000000001</v>
      </c>
      <c r="W143" s="151">
        <v>399.19</v>
      </c>
      <c r="X143" s="151">
        <v>0.97640000000000005</v>
      </c>
      <c r="Y143" s="151">
        <v>0.95850000000000002</v>
      </c>
      <c r="Z143" s="151">
        <v>0.8458</v>
      </c>
      <c r="AA143" s="151">
        <v>142.13999999999999</v>
      </c>
      <c r="AB143" s="151">
        <v>7.1653000000000002</v>
      </c>
    </row>
    <row r="144" spans="1:28">
      <c r="A144" s="160">
        <v>44887</v>
      </c>
      <c r="B144" s="151">
        <v>24.484999999999999</v>
      </c>
      <c r="C144" s="151">
        <v>17.236699999999999</v>
      </c>
      <c r="D144" s="151">
        <v>4.5652999999999997</v>
      </c>
      <c r="E144" s="151" t="s">
        <v>282</v>
      </c>
      <c r="F144" s="151">
        <v>18.615300000000001</v>
      </c>
      <c r="G144" s="151">
        <v>164.4872</v>
      </c>
      <c r="H144" s="151">
        <v>5.3636999999999997</v>
      </c>
      <c r="I144" s="151">
        <v>19.440899999999999</v>
      </c>
      <c r="J144" s="151">
        <v>464.03</v>
      </c>
      <c r="K144" s="151">
        <v>443.51</v>
      </c>
      <c r="L144" s="151">
        <v>15698</v>
      </c>
      <c r="M144" s="151">
        <v>36.931800000000003</v>
      </c>
      <c r="N144" s="151">
        <v>16.725000000000001</v>
      </c>
      <c r="O144" s="151">
        <v>4905.2700000000004</v>
      </c>
      <c r="P144" s="151">
        <v>927.22</v>
      </c>
      <c r="Q144" s="151">
        <v>1.3373999999999999</v>
      </c>
      <c r="R144" s="151">
        <v>3.8513999999999999</v>
      </c>
      <c r="S144" s="151">
        <v>1.5041</v>
      </c>
      <c r="T144" s="151">
        <v>10.1143</v>
      </c>
      <c r="U144" s="151">
        <v>7.2175000000000002</v>
      </c>
      <c r="V144" s="151">
        <v>23.631</v>
      </c>
      <c r="W144" s="151">
        <v>394.02</v>
      </c>
      <c r="X144" s="151">
        <v>0.97050000000000003</v>
      </c>
      <c r="Y144" s="151">
        <v>0.95189999999999997</v>
      </c>
      <c r="Z144" s="151">
        <v>0.84130000000000005</v>
      </c>
      <c r="AA144" s="151">
        <v>141.22999999999999</v>
      </c>
      <c r="AB144" s="151">
        <v>7.1398999999999999</v>
      </c>
    </row>
    <row r="145" spans="1:28">
      <c r="A145" s="160">
        <v>44888</v>
      </c>
      <c r="B145" s="151">
        <v>24.504999999999999</v>
      </c>
      <c r="C145" s="151">
        <v>16.9678</v>
      </c>
      <c r="D145" s="151">
        <v>4.5227000000000004</v>
      </c>
      <c r="E145" s="151" t="s">
        <v>282</v>
      </c>
      <c r="F145" s="151">
        <v>18.615500000000001</v>
      </c>
      <c r="G145" s="151">
        <v>164.8347</v>
      </c>
      <c r="H145" s="151">
        <v>5.3495999999999997</v>
      </c>
      <c r="I145" s="151">
        <v>19.3629</v>
      </c>
      <c r="J145" s="151">
        <v>464.78</v>
      </c>
      <c r="K145" s="151">
        <v>444.48</v>
      </c>
      <c r="L145" s="151">
        <v>15688</v>
      </c>
      <c r="M145" s="151">
        <v>36.9011</v>
      </c>
      <c r="N145" s="151">
        <v>16.774999999999999</v>
      </c>
      <c r="O145" s="151">
        <v>4890.2</v>
      </c>
      <c r="P145" s="151">
        <v>915.63</v>
      </c>
      <c r="Q145" s="151">
        <v>1.3353999999999999</v>
      </c>
      <c r="R145" s="151">
        <v>3.8519000000000001</v>
      </c>
      <c r="S145" s="151">
        <v>1.4852000000000001</v>
      </c>
      <c r="T145" s="151">
        <v>9.9459999999999997</v>
      </c>
      <c r="U145" s="151">
        <v>7.1529999999999996</v>
      </c>
      <c r="V145" s="151">
        <v>23.433700000000002</v>
      </c>
      <c r="W145" s="151">
        <v>394.35</v>
      </c>
      <c r="X145" s="151">
        <v>0.96179999999999999</v>
      </c>
      <c r="Y145" s="151">
        <v>0.94269999999999998</v>
      </c>
      <c r="Z145" s="151">
        <v>0.82950000000000002</v>
      </c>
      <c r="AA145" s="151">
        <v>139.6</v>
      </c>
      <c r="AB145" s="151">
        <v>7.1604999999999999</v>
      </c>
    </row>
    <row r="146" spans="1:28">
      <c r="A146" s="160">
        <v>44889</v>
      </c>
      <c r="B146" s="151">
        <v>24.531099999999999</v>
      </c>
      <c r="C146" s="151">
        <v>17.020199999999999</v>
      </c>
      <c r="D146" s="151">
        <v>4.5122999999999998</v>
      </c>
      <c r="E146" s="151" t="s">
        <v>282</v>
      </c>
      <c r="F146" s="151">
        <v>18.619299999999999</v>
      </c>
      <c r="G146" s="151">
        <v>165.21299999999999</v>
      </c>
      <c r="H146" s="151">
        <v>5.3121999999999998</v>
      </c>
      <c r="I146" s="151">
        <v>19.378900000000002</v>
      </c>
      <c r="J146" s="151">
        <v>465.3</v>
      </c>
      <c r="K146" s="151">
        <v>444.27</v>
      </c>
      <c r="L146" s="151">
        <v>15664</v>
      </c>
      <c r="M146" s="151">
        <v>36.966900000000003</v>
      </c>
      <c r="N146" s="151">
        <v>16.835000000000001</v>
      </c>
      <c r="O146" s="151">
        <v>4885.58</v>
      </c>
      <c r="P146" s="151">
        <v>910.5</v>
      </c>
      <c r="Q146" s="151">
        <v>1.3337000000000001</v>
      </c>
      <c r="R146" s="151">
        <v>3.8519000000000001</v>
      </c>
      <c r="S146" s="151">
        <v>1.4782999999999999</v>
      </c>
      <c r="T146" s="151">
        <v>9.9100999999999999</v>
      </c>
      <c r="U146" s="151">
        <v>7.1430999999999996</v>
      </c>
      <c r="V146" s="151">
        <v>23.443899999999999</v>
      </c>
      <c r="W146" s="151">
        <v>396.33</v>
      </c>
      <c r="X146" s="151">
        <v>0.96060000000000001</v>
      </c>
      <c r="Y146" s="151">
        <v>0.94320000000000004</v>
      </c>
      <c r="Z146" s="151">
        <v>0.82550000000000001</v>
      </c>
      <c r="AA146" s="151">
        <v>138.54</v>
      </c>
      <c r="AB146" s="151">
        <v>7.1520000000000001</v>
      </c>
    </row>
    <row r="147" spans="1:28">
      <c r="A147" s="160">
        <v>44890</v>
      </c>
      <c r="B147" s="151">
        <v>24.531099999999999</v>
      </c>
      <c r="C147" s="151">
        <v>17.081299999999999</v>
      </c>
      <c r="D147" s="151">
        <v>4.5114000000000001</v>
      </c>
      <c r="E147" s="151" t="s">
        <v>282</v>
      </c>
      <c r="F147" s="151">
        <v>18.599599999999999</v>
      </c>
      <c r="G147" s="151">
        <v>165.58330000000001</v>
      </c>
      <c r="H147" s="151">
        <v>5.3986999999999998</v>
      </c>
      <c r="I147" s="151">
        <v>19.332899999999999</v>
      </c>
      <c r="J147" s="151">
        <v>465.44</v>
      </c>
      <c r="K147" s="151">
        <v>444.63</v>
      </c>
      <c r="L147" s="151">
        <v>15673</v>
      </c>
      <c r="M147" s="151">
        <v>36.965000000000003</v>
      </c>
      <c r="N147" s="151">
        <v>16.8935</v>
      </c>
      <c r="O147" s="151">
        <v>4866.17</v>
      </c>
      <c r="P147" s="151">
        <v>922.99</v>
      </c>
      <c r="Q147" s="151">
        <v>1.3380000000000001</v>
      </c>
      <c r="R147" s="151">
        <v>3.8595000000000002</v>
      </c>
      <c r="S147" s="151">
        <v>1.4813000000000001</v>
      </c>
      <c r="T147" s="151">
        <v>9.8879999999999999</v>
      </c>
      <c r="U147" s="151">
        <v>7.1528</v>
      </c>
      <c r="V147" s="151">
        <v>23.420200000000001</v>
      </c>
      <c r="W147" s="151">
        <v>392.95</v>
      </c>
      <c r="X147" s="151">
        <v>0.96199999999999997</v>
      </c>
      <c r="Y147" s="151">
        <v>0.94589999999999996</v>
      </c>
      <c r="Z147" s="151">
        <v>0.82699999999999996</v>
      </c>
      <c r="AA147" s="151">
        <v>139.19</v>
      </c>
      <c r="AB147" s="151">
        <v>7.165</v>
      </c>
    </row>
    <row r="148" spans="1:28">
      <c r="A148" s="160">
        <v>44893</v>
      </c>
      <c r="B148" s="151">
        <v>24.550799999999999</v>
      </c>
      <c r="C148" s="151">
        <v>17.153700000000001</v>
      </c>
      <c r="D148" s="151">
        <v>4.5305</v>
      </c>
      <c r="E148" s="151" t="s">
        <v>282</v>
      </c>
      <c r="F148" s="151">
        <v>18.628799999999998</v>
      </c>
      <c r="G148" s="151">
        <v>166.60329999999999</v>
      </c>
      <c r="H148" s="151">
        <v>5.3657000000000004</v>
      </c>
      <c r="I148" s="151">
        <v>19.304600000000001</v>
      </c>
      <c r="J148" s="151">
        <v>468.15</v>
      </c>
      <c r="K148" s="151">
        <v>444.74</v>
      </c>
      <c r="L148" s="151">
        <v>15723</v>
      </c>
      <c r="M148" s="151">
        <v>36.933100000000003</v>
      </c>
      <c r="N148" s="151">
        <v>16.945</v>
      </c>
      <c r="O148" s="151">
        <v>4834.51</v>
      </c>
      <c r="P148" s="151">
        <v>913.3</v>
      </c>
      <c r="Q148" s="151">
        <v>1.3495999999999999</v>
      </c>
      <c r="R148" s="151">
        <v>3.8479000000000001</v>
      </c>
      <c r="S148" s="151">
        <v>1.5037</v>
      </c>
      <c r="T148" s="151">
        <v>10.0237</v>
      </c>
      <c r="U148" s="151">
        <v>7.1921999999999997</v>
      </c>
      <c r="V148" s="151">
        <v>23.5261</v>
      </c>
      <c r="W148" s="151">
        <v>393.1</v>
      </c>
      <c r="X148" s="151">
        <v>0.96719999999999995</v>
      </c>
      <c r="Y148" s="151">
        <v>0.94910000000000005</v>
      </c>
      <c r="Z148" s="151">
        <v>0.83620000000000005</v>
      </c>
      <c r="AA148" s="151">
        <v>138.94999999999999</v>
      </c>
      <c r="AB148" s="151">
        <v>7.2069000000000001</v>
      </c>
    </row>
    <row r="149" spans="1:28">
      <c r="A149" s="160">
        <v>44894</v>
      </c>
      <c r="B149" s="151">
        <v>24.551200000000001</v>
      </c>
      <c r="C149" s="151">
        <v>17</v>
      </c>
      <c r="D149" s="151">
        <v>4.5273000000000003</v>
      </c>
      <c r="E149" s="151" t="s">
        <v>282</v>
      </c>
      <c r="F149" s="151">
        <v>18.640599999999999</v>
      </c>
      <c r="G149" s="151">
        <v>166.9665</v>
      </c>
      <c r="H149" s="151">
        <v>5.2845000000000004</v>
      </c>
      <c r="I149" s="151">
        <v>19.232800000000001</v>
      </c>
      <c r="J149" s="151">
        <v>468.15</v>
      </c>
      <c r="K149" s="151">
        <v>444.62</v>
      </c>
      <c r="L149" s="151">
        <v>15743</v>
      </c>
      <c r="M149" s="151">
        <v>36.933799999999998</v>
      </c>
      <c r="N149" s="151">
        <v>17.024999999999999</v>
      </c>
      <c r="O149" s="151">
        <v>4809.5200000000004</v>
      </c>
      <c r="P149" s="151">
        <v>903.75</v>
      </c>
      <c r="Q149" s="151">
        <v>1.3579000000000001</v>
      </c>
      <c r="R149" s="151">
        <v>3.8504999999999998</v>
      </c>
      <c r="S149" s="151">
        <v>1.4953000000000001</v>
      </c>
      <c r="T149" s="151">
        <v>10.007</v>
      </c>
      <c r="U149" s="151">
        <v>7.1997</v>
      </c>
      <c r="V149" s="151">
        <v>23.5731</v>
      </c>
      <c r="W149" s="151">
        <v>392.93</v>
      </c>
      <c r="X149" s="151">
        <v>0.96809999999999996</v>
      </c>
      <c r="Y149" s="151">
        <v>0.95369999999999999</v>
      </c>
      <c r="Z149" s="151">
        <v>0.8367</v>
      </c>
      <c r="AA149" s="151">
        <v>138.63</v>
      </c>
      <c r="AB149" s="151">
        <v>7.1593</v>
      </c>
    </row>
    <row r="150" spans="1:28">
      <c r="A150" s="160">
        <v>44895</v>
      </c>
      <c r="B150" s="151">
        <v>24.562200000000001</v>
      </c>
      <c r="C150" s="151">
        <v>17.203099999999999</v>
      </c>
      <c r="D150" s="151">
        <v>4.4875999999999996</v>
      </c>
      <c r="E150" s="151" t="s">
        <v>282</v>
      </c>
      <c r="F150" s="151">
        <v>18.615300000000001</v>
      </c>
      <c r="G150" s="151">
        <v>167.28579999999999</v>
      </c>
      <c r="H150" s="151">
        <v>5.1905999999999999</v>
      </c>
      <c r="I150" s="151">
        <v>19.268799999999999</v>
      </c>
      <c r="J150" s="151">
        <v>469.02</v>
      </c>
      <c r="K150" s="151">
        <v>444.85</v>
      </c>
      <c r="L150" s="151">
        <v>15732</v>
      </c>
      <c r="M150" s="151">
        <v>36.932000000000002</v>
      </c>
      <c r="N150" s="151">
        <v>17.065000000000001</v>
      </c>
      <c r="O150" s="151">
        <v>4834.25</v>
      </c>
      <c r="P150" s="151">
        <v>894</v>
      </c>
      <c r="Q150" s="151">
        <v>1.3411999999999999</v>
      </c>
      <c r="R150" s="151">
        <v>3.8561000000000001</v>
      </c>
      <c r="S150" s="151">
        <v>1.4732000000000001</v>
      </c>
      <c r="T150" s="151">
        <v>9.8450000000000006</v>
      </c>
      <c r="U150" s="151">
        <v>7.1468999999999996</v>
      </c>
      <c r="V150" s="151">
        <v>23.399699999999999</v>
      </c>
      <c r="W150" s="151">
        <v>392.92</v>
      </c>
      <c r="X150" s="151">
        <v>0.96089999999999998</v>
      </c>
      <c r="Y150" s="151">
        <v>0.94569999999999999</v>
      </c>
      <c r="Z150" s="151">
        <v>0.82930000000000004</v>
      </c>
      <c r="AA150" s="151">
        <v>138.07</v>
      </c>
      <c r="AB150" s="151">
        <v>7.0923999999999996</v>
      </c>
    </row>
    <row r="151" spans="1:28">
      <c r="A151" s="160">
        <v>44896</v>
      </c>
      <c r="B151" s="151">
        <v>24.560700000000001</v>
      </c>
      <c r="C151" s="151">
        <v>17.657399999999999</v>
      </c>
      <c r="D151" s="151">
        <v>4.4581</v>
      </c>
      <c r="E151" s="151" t="s">
        <v>282</v>
      </c>
      <c r="F151" s="151">
        <v>18.633400000000002</v>
      </c>
      <c r="G151" s="151">
        <v>167.72579999999999</v>
      </c>
      <c r="H151" s="151">
        <v>5.1916000000000002</v>
      </c>
      <c r="I151" s="151">
        <v>19.1509</v>
      </c>
      <c r="J151" s="151">
        <v>467.71</v>
      </c>
      <c r="K151" s="151">
        <v>444.6</v>
      </c>
      <c r="L151" s="151">
        <v>15563</v>
      </c>
      <c r="M151" s="151">
        <v>36.958500000000001</v>
      </c>
      <c r="N151" s="151">
        <v>17.122499999999999</v>
      </c>
      <c r="O151" s="151">
        <v>4765.75</v>
      </c>
      <c r="P151" s="151">
        <v>880.05</v>
      </c>
      <c r="Q151" s="151">
        <v>1.3431999999999999</v>
      </c>
      <c r="R151" s="151">
        <v>3.8279999999999998</v>
      </c>
      <c r="S151" s="151">
        <v>1.4681</v>
      </c>
      <c r="T151" s="151">
        <v>9.7317</v>
      </c>
      <c r="U151" s="151">
        <v>7.0686</v>
      </c>
      <c r="V151" s="151">
        <v>23.172699999999999</v>
      </c>
      <c r="W151" s="151">
        <v>391.77</v>
      </c>
      <c r="X151" s="151">
        <v>0.9506</v>
      </c>
      <c r="Y151" s="151">
        <v>0.93710000000000004</v>
      </c>
      <c r="Z151" s="151">
        <v>0.8165</v>
      </c>
      <c r="AA151" s="151">
        <v>135.33000000000001</v>
      </c>
      <c r="AB151" s="151">
        <v>7.0533999999999999</v>
      </c>
    </row>
    <row r="152" spans="1:28">
      <c r="A152" s="160">
        <v>44897</v>
      </c>
      <c r="B152" s="151">
        <v>24.560700000000001</v>
      </c>
      <c r="C152" s="151">
        <v>17.505199999999999</v>
      </c>
      <c r="D152" s="151">
        <v>4.4402999999999997</v>
      </c>
      <c r="E152" s="151" t="s">
        <v>282</v>
      </c>
      <c r="F152" s="151">
        <v>18.639199999999999</v>
      </c>
      <c r="G152" s="151">
        <v>168.08619999999999</v>
      </c>
      <c r="H152" s="151">
        <v>5.2190000000000003</v>
      </c>
      <c r="I152" s="151">
        <v>19.400099999999998</v>
      </c>
      <c r="J152" s="151">
        <v>470.31</v>
      </c>
      <c r="K152" s="151">
        <v>444.77</v>
      </c>
      <c r="L152" s="151">
        <v>15428</v>
      </c>
      <c r="M152" s="151">
        <v>36.848500000000001</v>
      </c>
      <c r="N152" s="151">
        <v>17.149999999999999</v>
      </c>
      <c r="O152" s="151">
        <v>4776.6499999999996</v>
      </c>
      <c r="P152" s="151">
        <v>883.6</v>
      </c>
      <c r="Q152" s="151">
        <v>1.3468</v>
      </c>
      <c r="R152" s="151">
        <v>3.8380000000000001</v>
      </c>
      <c r="S152" s="151">
        <v>1.4726999999999999</v>
      </c>
      <c r="T152" s="151">
        <v>9.7780000000000005</v>
      </c>
      <c r="U152" s="151">
        <v>7.0589000000000004</v>
      </c>
      <c r="V152" s="151">
        <v>23.1248</v>
      </c>
      <c r="W152" s="151">
        <v>389.52</v>
      </c>
      <c r="X152" s="151">
        <v>0.94920000000000004</v>
      </c>
      <c r="Y152" s="151">
        <v>0.93720000000000003</v>
      </c>
      <c r="Z152" s="151">
        <v>0.81430000000000002</v>
      </c>
      <c r="AA152" s="151">
        <v>134.31</v>
      </c>
      <c r="AB152" s="151">
        <v>7.0534999999999997</v>
      </c>
    </row>
    <row r="153" spans="1:28">
      <c r="A153" s="160">
        <v>44900</v>
      </c>
      <c r="B153" s="151">
        <v>24.5623</v>
      </c>
      <c r="C153" s="151">
        <v>17.4239</v>
      </c>
      <c r="D153" s="151">
        <v>4.4901</v>
      </c>
      <c r="E153" s="151" t="s">
        <v>282</v>
      </c>
      <c r="F153" s="151">
        <v>18.635899999999999</v>
      </c>
      <c r="G153" s="151">
        <v>169.14959999999999</v>
      </c>
      <c r="H153" s="151">
        <v>5.2830000000000004</v>
      </c>
      <c r="I153" s="151">
        <v>19.754799999999999</v>
      </c>
      <c r="J153" s="151">
        <v>470.27</v>
      </c>
      <c r="K153" s="151">
        <v>444.86</v>
      </c>
      <c r="L153" s="151">
        <v>15468</v>
      </c>
      <c r="M153" s="151">
        <v>36.933500000000002</v>
      </c>
      <c r="N153" s="151">
        <v>17.192499999999999</v>
      </c>
      <c r="O153" s="151">
        <v>4839.8500000000004</v>
      </c>
      <c r="P153" s="151">
        <v>895.92</v>
      </c>
      <c r="Q153" s="151">
        <v>1.3588</v>
      </c>
      <c r="R153" s="151">
        <v>3.8570000000000002</v>
      </c>
      <c r="S153" s="151">
        <v>1.4930000000000001</v>
      </c>
      <c r="T153" s="151">
        <v>9.9483999999999995</v>
      </c>
      <c r="U153" s="151">
        <v>7.0888</v>
      </c>
      <c r="V153" s="151">
        <v>23.1662</v>
      </c>
      <c r="W153" s="151">
        <v>394.2</v>
      </c>
      <c r="X153" s="151">
        <v>0.95320000000000005</v>
      </c>
      <c r="Y153" s="151">
        <v>0.94259999999999999</v>
      </c>
      <c r="Z153" s="151">
        <v>0.82040000000000002</v>
      </c>
      <c r="AA153" s="151">
        <v>136.75</v>
      </c>
      <c r="AB153" s="151">
        <v>6.9625000000000004</v>
      </c>
    </row>
    <row r="154" spans="1:28">
      <c r="A154" s="160">
        <v>44901</v>
      </c>
      <c r="B154" s="151">
        <v>24.565000000000001</v>
      </c>
      <c r="C154" s="151">
        <v>17.336500000000001</v>
      </c>
      <c r="D154" s="151">
        <v>4.4806999999999997</v>
      </c>
      <c r="E154" s="151" t="s">
        <v>282</v>
      </c>
      <c r="F154" s="151">
        <v>18.633400000000002</v>
      </c>
      <c r="G154" s="151">
        <v>169.49260000000001</v>
      </c>
      <c r="H154" s="151">
        <v>5.2378999999999998</v>
      </c>
      <c r="I154" s="151">
        <v>19.771000000000001</v>
      </c>
      <c r="J154" s="151">
        <v>470.82</v>
      </c>
      <c r="K154" s="151">
        <v>444.71</v>
      </c>
      <c r="L154" s="151">
        <v>15618</v>
      </c>
      <c r="M154" s="151">
        <v>36.933500000000002</v>
      </c>
      <c r="N154" s="151">
        <v>17.225000000000001</v>
      </c>
      <c r="O154" s="151">
        <v>4834</v>
      </c>
      <c r="P154" s="151">
        <v>879.28</v>
      </c>
      <c r="Q154" s="151">
        <v>1.3653</v>
      </c>
      <c r="R154" s="151">
        <v>3.835</v>
      </c>
      <c r="S154" s="151">
        <v>1.4952000000000001</v>
      </c>
      <c r="T154" s="151">
        <v>10.0242</v>
      </c>
      <c r="U154" s="151">
        <v>7.1064999999999996</v>
      </c>
      <c r="V154" s="151">
        <v>23.242799999999999</v>
      </c>
      <c r="W154" s="151">
        <v>392.33</v>
      </c>
      <c r="X154" s="151">
        <v>0.95540000000000003</v>
      </c>
      <c r="Y154" s="151">
        <v>0.94199999999999995</v>
      </c>
      <c r="Z154" s="151">
        <v>0.82420000000000004</v>
      </c>
      <c r="AA154" s="151">
        <v>137</v>
      </c>
      <c r="AB154" s="151">
        <v>6.9950000000000001</v>
      </c>
    </row>
    <row r="155" spans="1:28">
      <c r="A155" s="160">
        <v>44902</v>
      </c>
      <c r="B155" s="151">
        <v>24.592099999999999</v>
      </c>
      <c r="C155" s="151">
        <v>17.162199999999999</v>
      </c>
      <c r="D155" s="151">
        <v>4.4640000000000004</v>
      </c>
      <c r="E155" s="151" t="s">
        <v>282</v>
      </c>
      <c r="F155" s="151">
        <v>18.6417</v>
      </c>
      <c r="G155" s="151">
        <v>169.88890000000001</v>
      </c>
      <c r="H155" s="151">
        <v>5.2164000000000001</v>
      </c>
      <c r="I155" s="151">
        <v>19.676400000000001</v>
      </c>
      <c r="J155" s="151">
        <v>473.23</v>
      </c>
      <c r="K155" s="151">
        <v>444.62</v>
      </c>
      <c r="L155" s="151">
        <v>15638</v>
      </c>
      <c r="M155" s="151">
        <v>36.948599999999999</v>
      </c>
      <c r="N155" s="151">
        <v>17.27</v>
      </c>
      <c r="O155" s="151">
        <v>4827.99</v>
      </c>
      <c r="P155" s="151">
        <v>866.66</v>
      </c>
      <c r="Q155" s="151">
        <v>1.3653</v>
      </c>
      <c r="R155" s="151">
        <v>3.8224</v>
      </c>
      <c r="S155" s="151">
        <v>1.4871000000000001</v>
      </c>
      <c r="T155" s="151">
        <v>10.0237</v>
      </c>
      <c r="U155" s="151">
        <v>7.0795000000000003</v>
      </c>
      <c r="V155" s="151">
        <v>23.113700000000001</v>
      </c>
      <c r="W155" s="151">
        <v>391.15</v>
      </c>
      <c r="X155" s="151">
        <v>0.95179999999999998</v>
      </c>
      <c r="Y155" s="151">
        <v>0.94079999999999997</v>
      </c>
      <c r="Z155" s="151">
        <v>0.81950000000000001</v>
      </c>
      <c r="AA155" s="151">
        <v>136.62</v>
      </c>
      <c r="AB155" s="151">
        <v>6.97</v>
      </c>
    </row>
    <row r="156" spans="1:28">
      <c r="A156" s="160">
        <v>44903</v>
      </c>
      <c r="B156" s="151">
        <v>24.58</v>
      </c>
      <c r="C156" s="151">
        <v>17.165900000000001</v>
      </c>
      <c r="D156" s="151">
        <v>4.4356999999999998</v>
      </c>
      <c r="E156" s="151" t="s">
        <v>282</v>
      </c>
      <c r="F156" s="151">
        <v>18.6419</v>
      </c>
      <c r="G156" s="151">
        <v>169.88890000000001</v>
      </c>
      <c r="H156" s="151">
        <v>5.2168999999999999</v>
      </c>
      <c r="I156" s="151">
        <v>19.630099999999999</v>
      </c>
      <c r="J156" s="151">
        <v>471.31</v>
      </c>
      <c r="K156" s="151">
        <v>444.97</v>
      </c>
      <c r="L156" s="151">
        <v>15621</v>
      </c>
      <c r="M156" s="151">
        <v>36.917000000000002</v>
      </c>
      <c r="N156" s="151">
        <v>17.295000000000002</v>
      </c>
      <c r="O156" s="151">
        <v>4827.99</v>
      </c>
      <c r="P156" s="151">
        <v>866.66</v>
      </c>
      <c r="Q156" s="151">
        <v>1.3594999999999999</v>
      </c>
      <c r="R156" s="151">
        <v>3.8224</v>
      </c>
      <c r="S156" s="151">
        <v>1.4772000000000001</v>
      </c>
      <c r="T156" s="151">
        <v>9.9657999999999998</v>
      </c>
      <c r="U156" s="151">
        <v>7.0457999999999998</v>
      </c>
      <c r="V156" s="151">
        <v>23.0138</v>
      </c>
      <c r="W156" s="151">
        <v>395.75</v>
      </c>
      <c r="X156" s="151">
        <v>0.94730000000000003</v>
      </c>
      <c r="Y156" s="151">
        <v>0.93700000000000006</v>
      </c>
      <c r="Z156" s="151">
        <v>0.81740000000000002</v>
      </c>
      <c r="AA156" s="151">
        <v>136.66999999999999</v>
      </c>
      <c r="AB156" s="151">
        <v>6.9673999999999996</v>
      </c>
    </row>
    <row r="157" spans="1:28">
      <c r="A157" s="160">
        <v>44904</v>
      </c>
      <c r="B157" s="151">
        <v>24.58</v>
      </c>
      <c r="C157" s="151">
        <v>17.354199999999999</v>
      </c>
      <c r="D157" s="151">
        <v>4.4446000000000003</v>
      </c>
      <c r="E157" s="151" t="s">
        <v>282</v>
      </c>
      <c r="F157" s="151">
        <v>18.6508</v>
      </c>
      <c r="G157" s="151">
        <v>169.88890000000001</v>
      </c>
      <c r="H157" s="151">
        <v>5.2470999999999997</v>
      </c>
      <c r="I157" s="151">
        <v>19.7652</v>
      </c>
      <c r="J157" s="151">
        <v>469.96</v>
      </c>
      <c r="K157" s="151">
        <v>445.26</v>
      </c>
      <c r="L157" s="151">
        <v>15583</v>
      </c>
      <c r="M157" s="151">
        <v>36.78</v>
      </c>
      <c r="N157" s="151">
        <v>17.355</v>
      </c>
      <c r="O157" s="151">
        <v>4809.6000000000004</v>
      </c>
      <c r="P157" s="151">
        <v>861.76</v>
      </c>
      <c r="Q157" s="151">
        <v>1.3645</v>
      </c>
      <c r="R157" s="151">
        <v>3.8224</v>
      </c>
      <c r="S157" s="151">
        <v>1.4717</v>
      </c>
      <c r="T157" s="151">
        <v>10</v>
      </c>
      <c r="U157" s="151">
        <v>7.0556999999999999</v>
      </c>
      <c r="V157" s="151">
        <v>23.059699999999999</v>
      </c>
      <c r="W157" s="151">
        <v>397.18</v>
      </c>
      <c r="X157" s="151">
        <v>0.94869999999999999</v>
      </c>
      <c r="Y157" s="151">
        <v>0.93420000000000003</v>
      </c>
      <c r="Z157" s="151">
        <v>0.81579999999999997</v>
      </c>
      <c r="AA157" s="151">
        <v>136.56</v>
      </c>
      <c r="AB157" s="151">
        <v>6.9584000000000001</v>
      </c>
    </row>
    <row r="158" spans="1:28">
      <c r="A158" s="160">
        <v>44907</v>
      </c>
      <c r="B158" s="151">
        <v>24.625699999999998</v>
      </c>
      <c r="C158" s="151">
        <v>17.5793</v>
      </c>
      <c r="D158" s="151">
        <v>4.4541000000000004</v>
      </c>
      <c r="E158" s="151" t="s">
        <v>282</v>
      </c>
      <c r="F158" s="151">
        <v>18.642800000000001</v>
      </c>
      <c r="G158" s="151">
        <v>171.37309999999999</v>
      </c>
      <c r="H158" s="151">
        <v>5.2923999999999998</v>
      </c>
      <c r="I158" s="151">
        <v>19.8568</v>
      </c>
      <c r="J158" s="151">
        <v>469.86</v>
      </c>
      <c r="K158" s="151">
        <v>445.02</v>
      </c>
      <c r="L158" s="151">
        <v>15628</v>
      </c>
      <c r="M158" s="151">
        <v>36.917000000000002</v>
      </c>
      <c r="N158" s="151">
        <v>17.414999999999999</v>
      </c>
      <c r="O158" s="151">
        <v>4849.2</v>
      </c>
      <c r="P158" s="151">
        <v>867.6</v>
      </c>
      <c r="Q158" s="151">
        <v>1.3635999999999999</v>
      </c>
      <c r="R158" s="151">
        <v>3.8401000000000001</v>
      </c>
      <c r="S158" s="151">
        <v>1.4824999999999999</v>
      </c>
      <c r="T158" s="151">
        <v>9.9970999999999997</v>
      </c>
      <c r="U158" s="151">
        <v>7.0590000000000002</v>
      </c>
      <c r="V158" s="151">
        <v>23.072500000000002</v>
      </c>
      <c r="W158" s="151">
        <v>393.94</v>
      </c>
      <c r="X158" s="151">
        <v>0.94910000000000005</v>
      </c>
      <c r="Y158" s="151">
        <v>0.93630000000000002</v>
      </c>
      <c r="Z158" s="151">
        <v>0.81499999999999995</v>
      </c>
      <c r="AA158" s="151">
        <v>137.66999999999999</v>
      </c>
      <c r="AB158" s="151">
        <v>6.9775999999999998</v>
      </c>
    </row>
    <row r="159" spans="1:28">
      <c r="A159" s="160">
        <v>44908</v>
      </c>
      <c r="B159" s="151">
        <v>24.61</v>
      </c>
      <c r="C159" s="151">
        <v>17.2639</v>
      </c>
      <c r="D159" s="151">
        <v>4.4080000000000004</v>
      </c>
      <c r="E159" s="151" t="s">
        <v>282</v>
      </c>
      <c r="F159" s="151">
        <v>18.619800000000001</v>
      </c>
      <c r="G159" s="151">
        <v>171.78720000000001</v>
      </c>
      <c r="H159" s="151">
        <v>5.3047000000000004</v>
      </c>
      <c r="I159" s="151">
        <v>19.5258</v>
      </c>
      <c r="J159" s="151">
        <v>469.45</v>
      </c>
      <c r="K159" s="151">
        <v>445.1</v>
      </c>
      <c r="L159" s="151">
        <v>15657</v>
      </c>
      <c r="M159" s="151">
        <v>36.933500000000002</v>
      </c>
      <c r="N159" s="151">
        <v>17.465</v>
      </c>
      <c r="O159" s="151">
        <v>4763.41</v>
      </c>
      <c r="P159" s="151">
        <v>858.86</v>
      </c>
      <c r="Q159" s="151">
        <v>1.3545</v>
      </c>
      <c r="R159" s="151">
        <v>3.8285999999999998</v>
      </c>
      <c r="S159" s="151">
        <v>1.4588000000000001</v>
      </c>
      <c r="T159" s="151">
        <v>9.7772000000000006</v>
      </c>
      <c r="U159" s="151">
        <v>6.9961000000000002</v>
      </c>
      <c r="V159" s="151">
        <v>22.863800000000001</v>
      </c>
      <c r="W159" s="151">
        <v>386</v>
      </c>
      <c r="X159" s="151">
        <v>0.9405</v>
      </c>
      <c r="Y159" s="151">
        <v>0.9284</v>
      </c>
      <c r="Z159" s="151">
        <v>0.80869999999999997</v>
      </c>
      <c r="AA159" s="151">
        <v>135.59</v>
      </c>
      <c r="AB159" s="151">
        <v>6.9516999999999998</v>
      </c>
    </row>
    <row r="160" spans="1:28">
      <c r="A160" s="160">
        <v>44909</v>
      </c>
      <c r="B160" s="151">
        <v>24.664999999999999</v>
      </c>
      <c r="C160" s="151">
        <v>17.1677</v>
      </c>
      <c r="D160" s="151">
        <v>4.3817000000000004</v>
      </c>
      <c r="E160" s="151" t="s">
        <v>282</v>
      </c>
      <c r="F160" s="151">
        <v>18.629899999999999</v>
      </c>
      <c r="G160" s="151">
        <v>172.0642</v>
      </c>
      <c r="H160" s="151">
        <v>5.2899000000000003</v>
      </c>
      <c r="I160" s="151">
        <v>19.636700000000001</v>
      </c>
      <c r="J160" s="151">
        <v>469.65</v>
      </c>
      <c r="K160" s="151">
        <v>449.39</v>
      </c>
      <c r="L160" s="151">
        <v>15598</v>
      </c>
      <c r="M160" s="151">
        <v>36.950000000000003</v>
      </c>
      <c r="N160" s="151">
        <v>17.524999999999999</v>
      </c>
      <c r="O160" s="151">
        <v>4781.17</v>
      </c>
      <c r="P160" s="151">
        <v>870.8</v>
      </c>
      <c r="Q160" s="151">
        <v>1.3548</v>
      </c>
      <c r="R160" s="151">
        <v>3.8325999999999998</v>
      </c>
      <c r="S160" s="151">
        <v>1.4569000000000001</v>
      </c>
      <c r="T160" s="151">
        <v>9.7179000000000002</v>
      </c>
      <c r="U160" s="151">
        <v>6.9634</v>
      </c>
      <c r="V160" s="151">
        <v>22.7165</v>
      </c>
      <c r="W160" s="151">
        <v>379.23</v>
      </c>
      <c r="X160" s="151">
        <v>0.93610000000000004</v>
      </c>
      <c r="Y160" s="151">
        <v>0.92449999999999999</v>
      </c>
      <c r="Z160" s="151">
        <v>0.80479999999999996</v>
      </c>
      <c r="AA160" s="151">
        <v>135.47999999999999</v>
      </c>
      <c r="AB160" s="151">
        <v>6.9500999999999999</v>
      </c>
    </row>
    <row r="161" spans="1:28">
      <c r="A161" s="160">
        <v>44910</v>
      </c>
      <c r="B161" s="151">
        <v>24.665600000000001</v>
      </c>
      <c r="C161" s="151">
        <v>17.495899999999999</v>
      </c>
      <c r="D161" s="151">
        <v>4.4138999999999999</v>
      </c>
      <c r="E161" s="151" t="s">
        <v>282</v>
      </c>
      <c r="F161" s="151">
        <v>18.640899999999998</v>
      </c>
      <c r="G161" s="151">
        <v>172.41139999999999</v>
      </c>
      <c r="H161" s="151">
        <v>5.3141999999999996</v>
      </c>
      <c r="I161" s="151">
        <v>19.759799999999998</v>
      </c>
      <c r="J161" s="151">
        <v>468.36</v>
      </c>
      <c r="K161" s="151">
        <v>449.43</v>
      </c>
      <c r="L161" s="151">
        <v>15618</v>
      </c>
      <c r="M161" s="151">
        <v>36.917200000000001</v>
      </c>
      <c r="N161" s="151">
        <v>17.585000000000001</v>
      </c>
      <c r="O161" s="151">
        <v>4793.72</v>
      </c>
      <c r="P161" s="151">
        <v>878</v>
      </c>
      <c r="Q161" s="151">
        <v>1.3657999999999999</v>
      </c>
      <c r="R161" s="151">
        <v>3.8441000000000001</v>
      </c>
      <c r="S161" s="151">
        <v>1.4919</v>
      </c>
      <c r="T161" s="151">
        <v>9.8674999999999997</v>
      </c>
      <c r="U161" s="151">
        <v>6.9981999999999998</v>
      </c>
      <c r="V161" s="151">
        <v>22.823399999999999</v>
      </c>
      <c r="W161" s="151">
        <v>382.45</v>
      </c>
      <c r="X161" s="151">
        <v>0.94089999999999996</v>
      </c>
      <c r="Y161" s="151">
        <v>0.9284</v>
      </c>
      <c r="Z161" s="151">
        <v>0.82120000000000004</v>
      </c>
      <c r="AA161" s="151">
        <v>137.78</v>
      </c>
      <c r="AB161" s="151">
        <v>6.9737999999999998</v>
      </c>
    </row>
    <row r="162" spans="1:28">
      <c r="A162" s="160">
        <v>44911</v>
      </c>
      <c r="B162" s="151">
        <v>24.665600000000001</v>
      </c>
      <c r="C162" s="151">
        <v>17.683299999999999</v>
      </c>
      <c r="D162" s="151">
        <v>4.4291</v>
      </c>
      <c r="E162" s="151" t="s">
        <v>282</v>
      </c>
      <c r="F162" s="151">
        <v>18.685700000000001</v>
      </c>
      <c r="G162" s="151">
        <v>172.69130000000001</v>
      </c>
      <c r="H162" s="151">
        <v>5.3072999999999997</v>
      </c>
      <c r="I162" s="151">
        <v>19.780100000000001</v>
      </c>
      <c r="J162" s="151">
        <v>468.34</v>
      </c>
      <c r="K162" s="151">
        <v>450.22</v>
      </c>
      <c r="L162" s="151">
        <v>15598</v>
      </c>
      <c r="M162" s="151">
        <v>36.923200000000001</v>
      </c>
      <c r="N162" s="151">
        <v>17.645</v>
      </c>
      <c r="O162" s="151">
        <v>4787.8</v>
      </c>
      <c r="P162" s="151">
        <v>886.9</v>
      </c>
      <c r="Q162" s="151">
        <v>1.3698999999999999</v>
      </c>
      <c r="R162" s="151">
        <v>3.8380000000000001</v>
      </c>
      <c r="S162" s="151">
        <v>1.4959</v>
      </c>
      <c r="T162" s="151">
        <v>9.8960000000000008</v>
      </c>
      <c r="U162" s="151">
        <v>7.0259</v>
      </c>
      <c r="V162" s="151">
        <v>22.8856</v>
      </c>
      <c r="W162" s="151">
        <v>383.18</v>
      </c>
      <c r="X162" s="151">
        <v>0.9446</v>
      </c>
      <c r="Y162" s="151">
        <v>0.93369999999999997</v>
      </c>
      <c r="Z162" s="151">
        <v>0.82320000000000004</v>
      </c>
      <c r="AA162" s="151">
        <v>136.6</v>
      </c>
      <c r="AB162" s="151">
        <v>6.9740000000000002</v>
      </c>
    </row>
    <row r="163" spans="1:28">
      <c r="A163" s="160">
        <v>44914</v>
      </c>
      <c r="B163" s="151">
        <v>24.695499999999999</v>
      </c>
      <c r="C163" s="151">
        <v>17.300899999999999</v>
      </c>
      <c r="D163" s="151">
        <v>4.42</v>
      </c>
      <c r="E163" s="151" t="s">
        <v>282</v>
      </c>
      <c r="F163" s="151">
        <v>18.651599999999998</v>
      </c>
      <c r="G163" s="151">
        <v>173.59</v>
      </c>
      <c r="H163" s="151">
        <v>5.2991999999999999</v>
      </c>
      <c r="I163" s="151">
        <v>19.7943</v>
      </c>
      <c r="J163" s="151">
        <v>467.72</v>
      </c>
      <c r="K163" s="151">
        <v>451.01</v>
      </c>
      <c r="L163" s="151">
        <v>15598</v>
      </c>
      <c r="M163" s="151">
        <v>36.933500000000002</v>
      </c>
      <c r="N163" s="151">
        <v>17.695</v>
      </c>
      <c r="O163" s="151">
        <v>4777.12</v>
      </c>
      <c r="P163" s="151">
        <v>889.7</v>
      </c>
      <c r="Q163" s="151">
        <v>1.3648</v>
      </c>
      <c r="R163" s="151">
        <v>3.8365</v>
      </c>
      <c r="S163" s="151">
        <v>1.4924999999999999</v>
      </c>
      <c r="T163" s="151">
        <v>9.9062000000000001</v>
      </c>
      <c r="U163" s="151">
        <v>7.0133000000000001</v>
      </c>
      <c r="V163" s="151">
        <v>22.8644</v>
      </c>
      <c r="W163" s="151">
        <v>380.21</v>
      </c>
      <c r="X163" s="151">
        <v>0.94279999999999997</v>
      </c>
      <c r="Y163" s="151">
        <v>0.92859999999999998</v>
      </c>
      <c r="Z163" s="151">
        <v>0.82310000000000005</v>
      </c>
      <c r="AA163" s="151">
        <v>136.91</v>
      </c>
      <c r="AB163" s="151">
        <v>6.9797000000000002</v>
      </c>
    </row>
    <row r="164" spans="1:28">
      <c r="A164" s="160">
        <v>44915</v>
      </c>
      <c r="B164" s="151">
        <v>24.715</v>
      </c>
      <c r="C164" s="151">
        <v>17.305900000000001</v>
      </c>
      <c r="D164" s="151">
        <v>4.3975</v>
      </c>
      <c r="E164" s="151" t="s">
        <v>282</v>
      </c>
      <c r="F164" s="151">
        <v>18.662299999999998</v>
      </c>
      <c r="G164" s="151">
        <v>173.9205</v>
      </c>
      <c r="H164" s="151">
        <v>5.2032999999999996</v>
      </c>
      <c r="I164" s="151">
        <v>19.762</v>
      </c>
      <c r="J164" s="151">
        <v>469.66</v>
      </c>
      <c r="K164" s="151">
        <v>451.7</v>
      </c>
      <c r="L164" s="151">
        <v>15603</v>
      </c>
      <c r="M164" s="151">
        <v>36.933500000000002</v>
      </c>
      <c r="N164" s="151">
        <v>17.805</v>
      </c>
      <c r="O164" s="151">
        <v>4769.2299999999996</v>
      </c>
      <c r="P164" s="151">
        <v>886.67</v>
      </c>
      <c r="Q164" s="151">
        <v>1.3611</v>
      </c>
      <c r="R164" s="151">
        <v>3.8285999999999998</v>
      </c>
      <c r="S164" s="151">
        <v>1.4975000000000001</v>
      </c>
      <c r="T164" s="151">
        <v>9.8668999999999993</v>
      </c>
      <c r="U164" s="151">
        <v>7.0022000000000002</v>
      </c>
      <c r="V164" s="151">
        <v>22.771699999999999</v>
      </c>
      <c r="W164" s="151">
        <v>378.29</v>
      </c>
      <c r="X164" s="151">
        <v>0.94130000000000003</v>
      </c>
      <c r="Y164" s="151">
        <v>0.92600000000000005</v>
      </c>
      <c r="Z164" s="151">
        <v>0.82079999999999997</v>
      </c>
      <c r="AA164" s="151">
        <v>131.72999999999999</v>
      </c>
      <c r="AB164" s="151">
        <v>6.9619</v>
      </c>
    </row>
    <row r="165" spans="1:28">
      <c r="A165" s="160">
        <v>44916</v>
      </c>
      <c r="B165" s="151">
        <v>24.715</v>
      </c>
      <c r="C165" s="151">
        <v>17.196400000000001</v>
      </c>
      <c r="D165" s="151">
        <v>4.3933999999999997</v>
      </c>
      <c r="E165" s="151" t="s">
        <v>282</v>
      </c>
      <c r="F165" s="151">
        <v>18.669799999999999</v>
      </c>
      <c r="G165" s="151">
        <v>174.2637</v>
      </c>
      <c r="H165" s="151">
        <v>5.2020999999999997</v>
      </c>
      <c r="I165" s="151">
        <v>19.651499999999999</v>
      </c>
      <c r="J165" s="151">
        <v>469.01</v>
      </c>
      <c r="K165" s="151">
        <v>453.04</v>
      </c>
      <c r="L165" s="151">
        <v>15588</v>
      </c>
      <c r="M165" s="151">
        <v>36.917200000000001</v>
      </c>
      <c r="N165" s="151">
        <v>17.844999999999999</v>
      </c>
      <c r="O165" s="151">
        <v>4770.09</v>
      </c>
      <c r="P165" s="151">
        <v>870.13</v>
      </c>
      <c r="Q165" s="151">
        <v>1.3612</v>
      </c>
      <c r="R165" s="151">
        <v>3.8119999999999998</v>
      </c>
      <c r="S165" s="151">
        <v>1.4910000000000001</v>
      </c>
      <c r="T165" s="151">
        <v>9.8388000000000009</v>
      </c>
      <c r="U165" s="151">
        <v>7.0129000000000001</v>
      </c>
      <c r="V165" s="151">
        <v>22.8095</v>
      </c>
      <c r="W165" s="151">
        <v>378.68</v>
      </c>
      <c r="X165" s="151">
        <v>0.94299999999999995</v>
      </c>
      <c r="Y165" s="151">
        <v>0.92669999999999997</v>
      </c>
      <c r="Z165" s="151">
        <v>0.82769999999999999</v>
      </c>
      <c r="AA165" s="151">
        <v>132.46</v>
      </c>
      <c r="AB165" s="151">
        <v>6.9817999999999998</v>
      </c>
    </row>
    <row r="166" spans="1:28">
      <c r="A166" s="160">
        <v>44917</v>
      </c>
      <c r="B166" s="151">
        <v>24.695499999999999</v>
      </c>
      <c r="C166" s="151">
        <v>17.160699999999999</v>
      </c>
      <c r="D166" s="151">
        <v>4.3804999999999996</v>
      </c>
      <c r="E166" s="151" t="s">
        <v>282</v>
      </c>
      <c r="F166" s="151">
        <v>18.666</v>
      </c>
      <c r="G166" s="151">
        <v>174.53</v>
      </c>
      <c r="H166" s="151">
        <v>5.173</v>
      </c>
      <c r="I166" s="151">
        <v>19.561299999999999</v>
      </c>
      <c r="J166" s="151">
        <v>463.91</v>
      </c>
      <c r="K166" s="151">
        <v>453.3</v>
      </c>
      <c r="L166" s="151">
        <v>15583</v>
      </c>
      <c r="M166" s="151">
        <v>36.9176</v>
      </c>
      <c r="N166" s="151">
        <v>17.885000000000002</v>
      </c>
      <c r="O166" s="151">
        <v>4761.78</v>
      </c>
      <c r="P166" s="151">
        <v>873.5</v>
      </c>
      <c r="Q166" s="151">
        <v>1.3655999999999999</v>
      </c>
      <c r="R166" s="151">
        <v>3.8184999999999998</v>
      </c>
      <c r="S166" s="151">
        <v>1.4993000000000001</v>
      </c>
      <c r="T166" s="151">
        <v>9.8765000000000001</v>
      </c>
      <c r="U166" s="151">
        <v>7.0182000000000002</v>
      </c>
      <c r="V166" s="151">
        <v>22.851800000000001</v>
      </c>
      <c r="W166" s="151">
        <v>378.14</v>
      </c>
      <c r="X166" s="151">
        <v>0.94379999999999997</v>
      </c>
      <c r="Y166" s="151">
        <v>0.93110000000000004</v>
      </c>
      <c r="Z166" s="151">
        <v>0.83069999999999999</v>
      </c>
      <c r="AA166" s="151">
        <v>132.35</v>
      </c>
      <c r="AB166" s="151">
        <v>6.9854000000000003</v>
      </c>
    </row>
    <row r="167" spans="1:28">
      <c r="A167" s="160">
        <v>44918</v>
      </c>
      <c r="B167" s="151">
        <v>24.695499999999999</v>
      </c>
      <c r="C167" s="151">
        <v>17.021699999999999</v>
      </c>
      <c r="D167" s="151">
        <v>4.3708</v>
      </c>
      <c r="E167" s="151" t="s">
        <v>282</v>
      </c>
      <c r="F167" s="151">
        <v>18.659300000000002</v>
      </c>
      <c r="G167" s="151">
        <v>174.81450000000001</v>
      </c>
      <c r="H167" s="151">
        <v>5.1619999999999999</v>
      </c>
      <c r="I167" s="151">
        <v>19.374099999999999</v>
      </c>
      <c r="J167" s="151">
        <v>461.63</v>
      </c>
      <c r="K167" s="151">
        <v>454.25</v>
      </c>
      <c r="L167" s="151">
        <v>15593</v>
      </c>
      <c r="M167" s="151">
        <v>36.917499999999997</v>
      </c>
      <c r="N167" s="151">
        <v>17.925000000000001</v>
      </c>
      <c r="O167" s="151">
        <v>4737.68</v>
      </c>
      <c r="P167" s="151">
        <v>876.75</v>
      </c>
      <c r="Q167" s="151">
        <v>1.3599000000000001</v>
      </c>
      <c r="R167" s="151">
        <v>3.8180000000000001</v>
      </c>
      <c r="S167" s="151">
        <v>1.4879</v>
      </c>
      <c r="T167" s="151">
        <v>9.8910999999999998</v>
      </c>
      <c r="U167" s="151">
        <v>7.0041000000000002</v>
      </c>
      <c r="V167" s="151">
        <v>22.803100000000001</v>
      </c>
      <c r="W167" s="151">
        <v>377.05</v>
      </c>
      <c r="X167" s="151">
        <v>0.94189999999999996</v>
      </c>
      <c r="Y167" s="151">
        <v>0.93320000000000003</v>
      </c>
      <c r="Z167" s="151">
        <v>0.83040000000000003</v>
      </c>
      <c r="AA167" s="151">
        <v>132.91</v>
      </c>
      <c r="AB167" s="151">
        <v>6.99</v>
      </c>
    </row>
    <row r="168" spans="1:28">
      <c r="A168" s="160">
        <v>44921</v>
      </c>
      <c r="B168" s="151">
        <v>24.694800000000001</v>
      </c>
      <c r="C168" s="151">
        <v>17.005299999999998</v>
      </c>
      <c r="D168" s="151">
        <v>4.3624000000000001</v>
      </c>
      <c r="E168" s="151" t="s">
        <v>282</v>
      </c>
      <c r="F168" s="151">
        <v>18.683199999999999</v>
      </c>
      <c r="G168" s="151">
        <v>175.7475</v>
      </c>
      <c r="H168" s="151">
        <v>5.2199</v>
      </c>
      <c r="I168" s="151">
        <v>19.404299999999999</v>
      </c>
      <c r="J168" s="151">
        <v>461.99</v>
      </c>
      <c r="K168" s="151">
        <v>453.3</v>
      </c>
      <c r="L168" s="151">
        <v>15633</v>
      </c>
      <c r="M168" s="151">
        <v>36.924199999999999</v>
      </c>
      <c r="N168" s="151">
        <v>17.925000000000001</v>
      </c>
      <c r="O168" s="151">
        <v>4741.75</v>
      </c>
      <c r="P168" s="151">
        <v>878.02</v>
      </c>
      <c r="Q168" s="151">
        <v>1.3582000000000001</v>
      </c>
      <c r="R168" s="151">
        <v>3.8073000000000001</v>
      </c>
      <c r="S168" s="151">
        <v>1.4865999999999999</v>
      </c>
      <c r="T168" s="151">
        <v>9.8430999999999997</v>
      </c>
      <c r="U168" s="151">
        <v>6.9916</v>
      </c>
      <c r="V168" s="151">
        <v>22.757100000000001</v>
      </c>
      <c r="W168" s="151">
        <v>376.25</v>
      </c>
      <c r="X168" s="151">
        <v>0.94010000000000005</v>
      </c>
      <c r="Y168" s="151">
        <v>0.93200000000000005</v>
      </c>
      <c r="Z168" s="151">
        <v>0.82899999999999996</v>
      </c>
      <c r="AA168" s="151">
        <v>132.88</v>
      </c>
      <c r="AB168" s="151">
        <v>6.9626999999999999</v>
      </c>
    </row>
    <row r="169" spans="1:28">
      <c r="A169" s="160">
        <v>44922</v>
      </c>
      <c r="B169" s="151">
        <v>24.695</v>
      </c>
      <c r="C169" s="151">
        <v>17.208600000000001</v>
      </c>
      <c r="D169" s="151">
        <v>4.3997999999999999</v>
      </c>
      <c r="E169" s="151" t="s">
        <v>282</v>
      </c>
      <c r="F169" s="151">
        <v>18.703199999999999</v>
      </c>
      <c r="G169" s="151">
        <v>176.053</v>
      </c>
      <c r="H169" s="151">
        <v>5.2933000000000003</v>
      </c>
      <c r="I169" s="151">
        <v>19.486699999999999</v>
      </c>
      <c r="J169" s="151">
        <v>460.45</v>
      </c>
      <c r="K169" s="151">
        <v>453.3</v>
      </c>
      <c r="L169" s="151">
        <v>15663</v>
      </c>
      <c r="M169" s="151">
        <v>36.933500000000002</v>
      </c>
      <c r="N169" s="151">
        <v>17.9587</v>
      </c>
      <c r="O169" s="151">
        <v>4765.7</v>
      </c>
      <c r="P169" s="151">
        <v>871.99</v>
      </c>
      <c r="Q169" s="151">
        <v>1.3523000000000001</v>
      </c>
      <c r="R169" s="151">
        <v>3.8169</v>
      </c>
      <c r="S169" s="151">
        <v>1.4854000000000001</v>
      </c>
      <c r="T169" s="151">
        <v>9.8298000000000005</v>
      </c>
      <c r="U169" s="151">
        <v>6.9896000000000003</v>
      </c>
      <c r="V169" s="151">
        <v>22.7972</v>
      </c>
      <c r="W169" s="151">
        <v>376.64</v>
      </c>
      <c r="X169" s="151">
        <v>0.93989999999999996</v>
      </c>
      <c r="Y169" s="151">
        <v>0.92900000000000005</v>
      </c>
      <c r="Z169" s="151">
        <v>0.83160000000000001</v>
      </c>
      <c r="AA169" s="151">
        <v>133.49</v>
      </c>
      <c r="AB169" s="151">
        <v>6.9600999999999997</v>
      </c>
    </row>
    <row r="170" spans="1:28">
      <c r="A170" s="160">
        <v>44923</v>
      </c>
      <c r="B170" s="151">
        <v>24.684999999999999</v>
      </c>
      <c r="C170" s="151">
        <v>17.114599999999999</v>
      </c>
      <c r="D170" s="151">
        <v>4.4169999999999998</v>
      </c>
      <c r="E170" s="151" t="s">
        <v>282</v>
      </c>
      <c r="F170" s="151">
        <v>18.712599999999998</v>
      </c>
      <c r="G170" s="151">
        <v>176.38499999999999</v>
      </c>
      <c r="H170" s="151">
        <v>5.2633000000000001</v>
      </c>
      <c r="I170" s="151">
        <v>19.4328</v>
      </c>
      <c r="J170" s="151">
        <v>463.21</v>
      </c>
      <c r="K170" s="151">
        <v>454.75</v>
      </c>
      <c r="L170" s="151">
        <v>15703</v>
      </c>
      <c r="M170" s="151">
        <v>36.917000000000002</v>
      </c>
      <c r="N170" s="151">
        <v>18.015000000000001</v>
      </c>
      <c r="O170" s="151">
        <v>4774.5</v>
      </c>
      <c r="P170" s="151">
        <v>863.1</v>
      </c>
      <c r="Q170" s="151">
        <v>1.3608</v>
      </c>
      <c r="R170" s="151">
        <v>3.8130000000000002</v>
      </c>
      <c r="S170" s="151">
        <v>1.4842</v>
      </c>
      <c r="T170" s="151">
        <v>9.8986000000000001</v>
      </c>
      <c r="U170" s="151">
        <v>7.0072000000000001</v>
      </c>
      <c r="V170" s="151">
        <v>22.818200000000001</v>
      </c>
      <c r="W170" s="151">
        <v>378.48</v>
      </c>
      <c r="X170" s="151">
        <v>0.94230000000000003</v>
      </c>
      <c r="Y170" s="151">
        <v>0.92900000000000005</v>
      </c>
      <c r="Z170" s="151">
        <v>0.83209999999999995</v>
      </c>
      <c r="AA170" s="151">
        <v>134.47</v>
      </c>
      <c r="AB170" s="151">
        <v>6.9819000000000004</v>
      </c>
    </row>
    <row r="171" spans="1:28">
      <c r="A171" s="160">
        <v>44924</v>
      </c>
      <c r="B171" s="151">
        <v>24.713100000000001</v>
      </c>
      <c r="C171" s="151">
        <v>16.9635</v>
      </c>
      <c r="D171" s="151">
        <v>4.3865999999999996</v>
      </c>
      <c r="E171" s="151" t="s">
        <v>282</v>
      </c>
      <c r="F171" s="151">
        <v>18.709499999999998</v>
      </c>
      <c r="G171" s="151">
        <v>176.77809999999999</v>
      </c>
      <c r="H171" s="151">
        <v>5.2804000000000002</v>
      </c>
      <c r="I171" s="151">
        <v>19.469000000000001</v>
      </c>
      <c r="J171" s="151">
        <v>461.48</v>
      </c>
      <c r="K171" s="151">
        <v>461</v>
      </c>
      <c r="L171" s="151">
        <v>15658</v>
      </c>
      <c r="M171" s="151">
        <v>36.950000000000003</v>
      </c>
      <c r="N171" s="151">
        <v>18.07</v>
      </c>
      <c r="O171" s="151">
        <v>4852.5</v>
      </c>
      <c r="P171" s="151">
        <v>857.8</v>
      </c>
      <c r="Q171" s="151">
        <v>1.3548</v>
      </c>
      <c r="R171" s="151">
        <v>3.8113000000000001</v>
      </c>
      <c r="S171" s="151">
        <v>1.4753000000000001</v>
      </c>
      <c r="T171" s="151">
        <v>9.8841000000000001</v>
      </c>
      <c r="U171" s="151">
        <v>6.9751000000000003</v>
      </c>
      <c r="V171" s="151">
        <v>22.6861</v>
      </c>
      <c r="W171" s="151">
        <v>375.06</v>
      </c>
      <c r="X171" s="151">
        <v>0.93799999999999994</v>
      </c>
      <c r="Y171" s="151">
        <v>0.92320000000000002</v>
      </c>
      <c r="Z171" s="151">
        <v>0.82950000000000002</v>
      </c>
      <c r="AA171" s="151">
        <v>133.03</v>
      </c>
      <c r="AB171" s="151">
        <v>6.9642999999999997</v>
      </c>
    </row>
    <row r="172" spans="1:28">
      <c r="A172" s="160">
        <v>44925</v>
      </c>
      <c r="B172" s="151">
        <v>24.713100000000001</v>
      </c>
      <c r="C172" s="151">
        <v>17.037400000000002</v>
      </c>
      <c r="D172" s="151">
        <v>4.3750999999999998</v>
      </c>
      <c r="E172" s="151" t="s">
        <v>282</v>
      </c>
      <c r="F172" s="151">
        <v>18.71</v>
      </c>
      <c r="G172" s="151">
        <v>177.13200000000001</v>
      </c>
      <c r="H172" s="151">
        <v>5.2804000000000002</v>
      </c>
      <c r="I172" s="151">
        <v>19.4999</v>
      </c>
      <c r="J172" s="151">
        <v>462.75</v>
      </c>
      <c r="K172" s="151">
        <v>460.82</v>
      </c>
      <c r="L172" s="151">
        <v>15568</v>
      </c>
      <c r="M172" s="151">
        <v>36.917000000000002</v>
      </c>
      <c r="N172" s="151">
        <v>18.0852</v>
      </c>
      <c r="O172" s="151">
        <v>4852.5</v>
      </c>
      <c r="P172" s="151">
        <v>851.13</v>
      </c>
      <c r="Q172" s="151">
        <v>1.3553999999999999</v>
      </c>
      <c r="R172" s="151">
        <v>3.8060999999999998</v>
      </c>
      <c r="S172" s="151">
        <v>1.4678</v>
      </c>
      <c r="T172" s="151">
        <v>9.8038000000000007</v>
      </c>
      <c r="U172" s="151">
        <v>6.9473000000000003</v>
      </c>
      <c r="V172" s="151">
        <v>22.563800000000001</v>
      </c>
      <c r="W172" s="151">
        <v>373.34</v>
      </c>
      <c r="X172" s="151">
        <v>0.93410000000000004</v>
      </c>
      <c r="Y172" s="151">
        <v>0.92449999999999999</v>
      </c>
      <c r="Z172" s="151">
        <v>0.8276</v>
      </c>
      <c r="AA172" s="151">
        <v>131.12</v>
      </c>
      <c r="AB172" s="151">
        <v>6.8986000000000001</v>
      </c>
    </row>
    <row r="173" spans="1:28">
      <c r="A173" s="160">
        <v>44928</v>
      </c>
      <c r="B173" s="151">
        <v>24.734999999999999</v>
      </c>
      <c r="C173" s="151">
        <v>16.995799999999999</v>
      </c>
      <c r="D173" s="151">
        <v>4.3768000000000002</v>
      </c>
      <c r="E173" s="151" t="s">
        <v>282</v>
      </c>
      <c r="F173" s="151">
        <v>18.7151</v>
      </c>
      <c r="G173" s="151">
        <v>178.14449999999999</v>
      </c>
      <c r="H173" s="151">
        <v>5.3597000000000001</v>
      </c>
      <c r="I173" s="151">
        <v>19.468399999999999</v>
      </c>
      <c r="J173" s="151">
        <v>462.25</v>
      </c>
      <c r="K173" s="151">
        <v>461.1</v>
      </c>
      <c r="L173" s="151">
        <v>15573</v>
      </c>
      <c r="M173" s="151">
        <v>36.933500000000002</v>
      </c>
      <c r="N173" s="151">
        <v>18.0852</v>
      </c>
      <c r="O173" s="151">
        <v>4852.5</v>
      </c>
      <c r="P173" s="151">
        <v>851.13</v>
      </c>
      <c r="Q173" s="151">
        <v>1.3573</v>
      </c>
      <c r="R173" s="151">
        <v>3.8060999999999998</v>
      </c>
      <c r="S173" s="151">
        <v>1.4701</v>
      </c>
      <c r="T173" s="151">
        <v>9.8561999999999994</v>
      </c>
      <c r="U173" s="151">
        <v>6.9720000000000004</v>
      </c>
      <c r="V173" s="151">
        <v>22.646000000000001</v>
      </c>
      <c r="W173" s="151">
        <v>376.45</v>
      </c>
      <c r="X173" s="151">
        <v>0.9375</v>
      </c>
      <c r="Y173" s="151">
        <v>0.92610000000000003</v>
      </c>
      <c r="Z173" s="151">
        <v>0.83009999999999995</v>
      </c>
      <c r="AA173" s="151">
        <v>130.80000000000001</v>
      </c>
      <c r="AB173" s="151">
        <v>6.8986000000000001</v>
      </c>
    </row>
    <row r="174" spans="1:28">
      <c r="A174" s="160">
        <v>44929</v>
      </c>
      <c r="B174" s="151">
        <v>24.719100000000001</v>
      </c>
      <c r="C174" s="151">
        <v>17.013100000000001</v>
      </c>
      <c r="D174" s="151">
        <v>4.4324000000000003</v>
      </c>
      <c r="E174" s="151" t="s">
        <v>282</v>
      </c>
      <c r="F174" s="151">
        <v>18.721800000000002</v>
      </c>
      <c r="G174" s="151">
        <v>178.3759</v>
      </c>
      <c r="H174" s="151">
        <v>5.4626999999999999</v>
      </c>
      <c r="I174" s="151">
        <v>19.407</v>
      </c>
      <c r="J174" s="151">
        <v>462.25</v>
      </c>
      <c r="K174" s="151">
        <v>461.15</v>
      </c>
      <c r="L174" s="151">
        <v>15598</v>
      </c>
      <c r="M174" s="151">
        <v>36.751399999999997</v>
      </c>
      <c r="N174" s="151">
        <v>18.1675</v>
      </c>
      <c r="O174" s="151">
        <v>4896.24</v>
      </c>
      <c r="P174" s="151">
        <v>859.5</v>
      </c>
      <c r="Q174" s="151">
        <v>1.3671</v>
      </c>
      <c r="R174" s="151">
        <v>3.8193000000000001</v>
      </c>
      <c r="S174" s="151">
        <v>1.4864999999999999</v>
      </c>
      <c r="T174" s="151">
        <v>10.0855</v>
      </c>
      <c r="U174" s="151">
        <v>7.0510000000000002</v>
      </c>
      <c r="V174" s="151">
        <v>22.827400000000001</v>
      </c>
      <c r="W174" s="151">
        <v>379.43</v>
      </c>
      <c r="X174" s="151">
        <v>0.94810000000000005</v>
      </c>
      <c r="Y174" s="151">
        <v>0.93600000000000005</v>
      </c>
      <c r="Z174" s="151">
        <v>0.83550000000000002</v>
      </c>
      <c r="AA174" s="151">
        <v>131.02000000000001</v>
      </c>
      <c r="AB174" s="151">
        <v>6.915</v>
      </c>
    </row>
    <row r="175" spans="1:28">
      <c r="A175" s="160">
        <v>44930</v>
      </c>
      <c r="B175" s="151">
        <v>26.274999999999999</v>
      </c>
      <c r="C175" s="151">
        <v>16.883900000000001</v>
      </c>
      <c r="D175" s="151">
        <v>4.4008000000000003</v>
      </c>
      <c r="E175" s="151" t="s">
        <v>282</v>
      </c>
      <c r="F175" s="151">
        <v>18.745999999999999</v>
      </c>
      <c r="G175" s="151">
        <v>178.66300000000001</v>
      </c>
      <c r="H175" s="151">
        <v>5.4316000000000004</v>
      </c>
      <c r="I175" s="151">
        <v>19.382200000000001</v>
      </c>
      <c r="J175" s="151">
        <v>465.67</v>
      </c>
      <c r="K175" s="151">
        <v>461</v>
      </c>
      <c r="L175" s="151">
        <v>15588</v>
      </c>
      <c r="M175" s="151">
        <v>36.875700000000002</v>
      </c>
      <c r="N175" s="151">
        <v>18.182500000000001</v>
      </c>
      <c r="O175" s="151">
        <v>4929.67</v>
      </c>
      <c r="P175" s="151">
        <v>855.61</v>
      </c>
      <c r="Q175" s="151">
        <v>1.3478000000000001</v>
      </c>
      <c r="R175" s="151">
        <v>3.8308</v>
      </c>
      <c r="S175" s="151">
        <v>1.4621999999999999</v>
      </c>
      <c r="T175" s="151">
        <v>10.088900000000001</v>
      </c>
      <c r="U175" s="151">
        <v>7.0136000000000003</v>
      </c>
      <c r="V175" s="151">
        <v>22.616499999999998</v>
      </c>
      <c r="W175" s="151">
        <v>373.11</v>
      </c>
      <c r="X175" s="151">
        <v>0.94310000000000005</v>
      </c>
      <c r="Y175" s="151">
        <v>0.92979999999999996</v>
      </c>
      <c r="Z175" s="151">
        <v>0.8296</v>
      </c>
      <c r="AA175" s="151">
        <v>132.63</v>
      </c>
      <c r="AB175" s="151">
        <v>6.8973000000000004</v>
      </c>
    </row>
    <row r="176" spans="1:28">
      <c r="A176" s="160">
        <v>44931</v>
      </c>
      <c r="B176" s="151">
        <v>26.975000000000001</v>
      </c>
      <c r="C176" s="151">
        <v>17.166499999999999</v>
      </c>
      <c r="D176" s="151">
        <v>4.4527999999999999</v>
      </c>
      <c r="E176" s="151" t="s">
        <v>282</v>
      </c>
      <c r="F176" s="151">
        <v>18.764399999999998</v>
      </c>
      <c r="G176" s="151">
        <v>178.935</v>
      </c>
      <c r="H176" s="151">
        <v>5.3529</v>
      </c>
      <c r="I176" s="151">
        <v>19.326000000000001</v>
      </c>
      <c r="J176" s="151">
        <v>466.54</v>
      </c>
      <c r="K176" s="151">
        <v>460.71</v>
      </c>
      <c r="L176" s="151">
        <v>15608</v>
      </c>
      <c r="M176" s="151">
        <v>36.784300000000002</v>
      </c>
      <c r="N176" s="151">
        <v>18.202500000000001</v>
      </c>
      <c r="O176" s="151">
        <v>4966.75</v>
      </c>
      <c r="P176" s="151">
        <v>852.75</v>
      </c>
      <c r="Q176" s="151">
        <v>1.357</v>
      </c>
      <c r="R176" s="151">
        <v>3.8136000000000001</v>
      </c>
      <c r="S176" s="151">
        <v>1.4811000000000001</v>
      </c>
      <c r="T176" s="151">
        <v>10.245699999999999</v>
      </c>
      <c r="U176" s="151">
        <v>7.0681000000000003</v>
      </c>
      <c r="V176" s="151">
        <v>22.861699999999999</v>
      </c>
      <c r="W176" s="151">
        <v>376.53</v>
      </c>
      <c r="X176" s="151">
        <v>0.95040000000000002</v>
      </c>
      <c r="Y176" s="151">
        <v>0.93620000000000003</v>
      </c>
      <c r="Z176" s="151">
        <v>0.83979999999999999</v>
      </c>
      <c r="AA176" s="151">
        <v>133.41</v>
      </c>
      <c r="AB176" s="151">
        <v>6.8803999999999998</v>
      </c>
    </row>
    <row r="177" spans="1:28">
      <c r="A177" s="160">
        <v>44932</v>
      </c>
      <c r="B177" s="151">
        <v>26.975000000000001</v>
      </c>
      <c r="C177" s="151">
        <v>17.106999999999999</v>
      </c>
      <c r="D177" s="151">
        <v>4.4114000000000004</v>
      </c>
      <c r="E177" s="151" t="s">
        <v>282</v>
      </c>
      <c r="F177" s="151">
        <v>18.7165</v>
      </c>
      <c r="G177" s="151">
        <v>179.24789999999999</v>
      </c>
      <c r="H177" s="151">
        <v>5.2249999999999996</v>
      </c>
      <c r="I177" s="151">
        <v>19.152200000000001</v>
      </c>
      <c r="J177" s="151">
        <v>464.29</v>
      </c>
      <c r="K177" s="151">
        <v>461.11</v>
      </c>
      <c r="L177" s="151">
        <v>15633</v>
      </c>
      <c r="M177" s="151">
        <v>36.751399999999997</v>
      </c>
      <c r="N177" s="151">
        <v>18.2362</v>
      </c>
      <c r="O177" s="151">
        <v>4855.4799999999996</v>
      </c>
      <c r="P177" s="151">
        <v>841</v>
      </c>
      <c r="Q177" s="151">
        <v>1.3444</v>
      </c>
      <c r="R177" s="151">
        <v>3.794</v>
      </c>
      <c r="S177" s="151">
        <v>1.4541999999999999</v>
      </c>
      <c r="T177" s="151">
        <v>10.000999999999999</v>
      </c>
      <c r="U177" s="151">
        <v>6.9877000000000002</v>
      </c>
      <c r="V177" s="151">
        <v>22.572299999999998</v>
      </c>
      <c r="W177" s="151">
        <v>370.72</v>
      </c>
      <c r="X177" s="151">
        <v>0.9395</v>
      </c>
      <c r="Y177" s="151">
        <v>0.92789999999999995</v>
      </c>
      <c r="Z177" s="151">
        <v>0.82689999999999997</v>
      </c>
      <c r="AA177" s="151">
        <v>132.08000000000001</v>
      </c>
      <c r="AB177" s="151">
        <v>6.8280000000000003</v>
      </c>
    </row>
    <row r="178" spans="1:28">
      <c r="A178" s="160">
        <v>44935</v>
      </c>
      <c r="B178" s="151">
        <v>27.425000000000001</v>
      </c>
      <c r="C178" s="151">
        <v>16.927399999999999</v>
      </c>
      <c r="D178" s="151">
        <v>4.3752000000000004</v>
      </c>
      <c r="E178" s="151" t="s">
        <v>282</v>
      </c>
      <c r="F178" s="151">
        <v>18.7532</v>
      </c>
      <c r="G178" s="151">
        <v>180.10589999999999</v>
      </c>
      <c r="H178" s="151">
        <v>5.2584999999999997</v>
      </c>
      <c r="I178" s="151">
        <v>19.1526</v>
      </c>
      <c r="J178" s="151">
        <v>462.35</v>
      </c>
      <c r="K178" s="151">
        <v>461.08</v>
      </c>
      <c r="L178" s="151">
        <v>15568</v>
      </c>
      <c r="M178" s="151">
        <v>36.965899999999998</v>
      </c>
      <c r="N178" s="151">
        <v>18.274999999999999</v>
      </c>
      <c r="O178" s="151">
        <v>4855.4799999999996</v>
      </c>
      <c r="P178" s="151">
        <v>835.5</v>
      </c>
      <c r="Q178" s="151">
        <v>1.3389</v>
      </c>
      <c r="R178" s="151">
        <v>3.8010999999999999</v>
      </c>
      <c r="S178" s="151">
        <v>1.4468000000000001</v>
      </c>
      <c r="T178" s="151">
        <v>9.9459</v>
      </c>
      <c r="U178" s="151">
        <v>6.9310999999999998</v>
      </c>
      <c r="V178" s="151">
        <v>22.367999999999999</v>
      </c>
      <c r="W178" s="151">
        <v>369.48</v>
      </c>
      <c r="X178" s="151">
        <v>0.93189999999999995</v>
      </c>
      <c r="Y178" s="151">
        <v>0.92130000000000001</v>
      </c>
      <c r="Z178" s="151">
        <v>0.82079999999999997</v>
      </c>
      <c r="AA178" s="151">
        <v>131.88</v>
      </c>
      <c r="AB178" s="151">
        <v>6.7718999999999996</v>
      </c>
    </row>
    <row r="179" spans="1:28">
      <c r="A179" s="160">
        <v>44936</v>
      </c>
      <c r="B179" s="151">
        <v>27.568999999999999</v>
      </c>
      <c r="C179" s="151">
        <v>17.014500000000002</v>
      </c>
      <c r="D179" s="151">
        <v>4.3712999999999997</v>
      </c>
      <c r="E179" s="151" t="s">
        <v>282</v>
      </c>
      <c r="F179" s="151">
        <v>18.775099999999998</v>
      </c>
      <c r="G179" s="151">
        <v>180.38550000000001</v>
      </c>
      <c r="H179" s="151">
        <v>5.2041000000000004</v>
      </c>
      <c r="I179" s="151">
        <v>19.0686</v>
      </c>
      <c r="J179" s="151">
        <v>462.31</v>
      </c>
      <c r="K179" s="151">
        <v>460.94</v>
      </c>
      <c r="L179" s="151">
        <v>15573</v>
      </c>
      <c r="M179" s="151">
        <v>36.875599999999999</v>
      </c>
      <c r="N179" s="151">
        <v>18.32</v>
      </c>
      <c r="O179" s="151">
        <v>4787.6000000000004</v>
      </c>
      <c r="P179" s="151">
        <v>828.3</v>
      </c>
      <c r="Q179" s="151">
        <v>1.3426</v>
      </c>
      <c r="R179" s="151">
        <v>3.7949999999999999</v>
      </c>
      <c r="S179" s="151">
        <v>1.4516</v>
      </c>
      <c r="T179" s="151">
        <v>9.9890000000000008</v>
      </c>
      <c r="U179" s="151">
        <v>6.9295</v>
      </c>
      <c r="V179" s="151">
        <v>22.338799999999999</v>
      </c>
      <c r="W179" s="151">
        <v>371.29</v>
      </c>
      <c r="X179" s="151">
        <v>0.93169999999999997</v>
      </c>
      <c r="Y179" s="151">
        <v>0.92269999999999996</v>
      </c>
      <c r="Z179" s="151">
        <v>0.82279999999999998</v>
      </c>
      <c r="AA179" s="151">
        <v>132.26</v>
      </c>
      <c r="AB179" s="151">
        <v>6.7794999999999996</v>
      </c>
    </row>
    <row r="180" spans="1:28">
      <c r="A180" s="160">
        <v>44937</v>
      </c>
      <c r="B180" s="151">
        <v>29.774999999999999</v>
      </c>
      <c r="C180" s="151">
        <v>16.917899999999999</v>
      </c>
      <c r="D180" s="151">
        <v>4.3570000000000002</v>
      </c>
      <c r="E180" s="151" t="s">
        <v>282</v>
      </c>
      <c r="F180" s="151">
        <v>18.7758</v>
      </c>
      <c r="G180" s="151">
        <v>180.68</v>
      </c>
      <c r="H180" s="151">
        <v>5.1646999999999998</v>
      </c>
      <c r="I180" s="151">
        <v>18.929500000000001</v>
      </c>
      <c r="J180" s="151">
        <v>462.11</v>
      </c>
      <c r="K180" s="151">
        <v>461.17</v>
      </c>
      <c r="L180" s="151">
        <v>15483</v>
      </c>
      <c r="M180" s="151">
        <v>36.751399999999997</v>
      </c>
      <c r="N180" s="151">
        <v>18.344999999999999</v>
      </c>
      <c r="O180" s="151">
        <v>4733.1000000000004</v>
      </c>
      <c r="P180" s="151">
        <v>823.5</v>
      </c>
      <c r="Q180" s="151">
        <v>1.3425</v>
      </c>
      <c r="R180" s="151">
        <v>3.7869999999999999</v>
      </c>
      <c r="S180" s="151">
        <v>1.4483999999999999</v>
      </c>
      <c r="T180" s="151">
        <v>10.0021</v>
      </c>
      <c r="U180" s="151">
        <v>6.9139999999999997</v>
      </c>
      <c r="V180" s="151">
        <v>22.340900000000001</v>
      </c>
      <c r="W180" s="151">
        <v>370.35</v>
      </c>
      <c r="X180" s="151">
        <v>0.92959999999999998</v>
      </c>
      <c r="Y180" s="151">
        <v>0.93130000000000002</v>
      </c>
      <c r="Z180" s="151">
        <v>0.82330000000000003</v>
      </c>
      <c r="AA180" s="151">
        <v>132.44999999999999</v>
      </c>
      <c r="AB180" s="151">
        <v>6.7649999999999997</v>
      </c>
    </row>
    <row r="181" spans="1:28">
      <c r="A181" s="160">
        <v>44938</v>
      </c>
      <c r="B181" s="151">
        <v>29.547999999999998</v>
      </c>
      <c r="C181" s="151">
        <v>16.753499999999999</v>
      </c>
      <c r="D181" s="151">
        <v>4.3251999999999997</v>
      </c>
      <c r="E181" s="151" t="s">
        <v>282</v>
      </c>
      <c r="F181" s="151">
        <v>18.781099999999999</v>
      </c>
      <c r="G181" s="151">
        <v>180.97399999999999</v>
      </c>
      <c r="H181" s="151">
        <v>5.101</v>
      </c>
      <c r="I181" s="151">
        <v>18.84</v>
      </c>
      <c r="J181" s="151">
        <v>462.05</v>
      </c>
      <c r="K181" s="151">
        <v>461.29</v>
      </c>
      <c r="L181" s="151">
        <v>15338</v>
      </c>
      <c r="M181" s="151">
        <v>36.934199999999997</v>
      </c>
      <c r="N181" s="151">
        <v>18.376300000000001</v>
      </c>
      <c r="O181" s="151">
        <v>4685.04</v>
      </c>
      <c r="P181" s="151">
        <v>818.5</v>
      </c>
      <c r="Q181" s="151">
        <v>1.3367</v>
      </c>
      <c r="R181" s="151">
        <v>3.786</v>
      </c>
      <c r="S181" s="151">
        <v>1.4350000000000001</v>
      </c>
      <c r="T181" s="151">
        <v>9.89</v>
      </c>
      <c r="U181" s="151">
        <v>6.8536000000000001</v>
      </c>
      <c r="V181" s="151">
        <v>22.148</v>
      </c>
      <c r="W181" s="151">
        <v>366</v>
      </c>
      <c r="X181" s="151">
        <v>0.9214</v>
      </c>
      <c r="Y181" s="151">
        <v>0.92759999999999998</v>
      </c>
      <c r="Z181" s="151">
        <v>0.81899999999999995</v>
      </c>
      <c r="AA181" s="151">
        <v>129.25</v>
      </c>
      <c r="AB181" s="151">
        <v>6.7294999999999998</v>
      </c>
    </row>
    <row r="182" spans="1:28">
      <c r="A182" s="160">
        <v>44939</v>
      </c>
      <c r="B182" s="151">
        <v>29.547999999999998</v>
      </c>
      <c r="C182" s="151">
        <v>16.828700000000001</v>
      </c>
      <c r="D182" s="151">
        <v>4.3339999999999996</v>
      </c>
      <c r="E182" s="151" t="s">
        <v>282</v>
      </c>
      <c r="F182" s="151">
        <v>18.793199999999999</v>
      </c>
      <c r="G182" s="151">
        <v>181.26599999999999</v>
      </c>
      <c r="H182" s="151">
        <v>5.1033999999999997</v>
      </c>
      <c r="I182" s="151">
        <v>18.766300000000001</v>
      </c>
      <c r="J182" s="151">
        <v>462.2</v>
      </c>
      <c r="K182" s="151">
        <v>461.21</v>
      </c>
      <c r="L182" s="151">
        <v>15150</v>
      </c>
      <c r="M182" s="151">
        <v>36.875700000000002</v>
      </c>
      <c r="N182" s="151">
        <v>18.405000000000001</v>
      </c>
      <c r="O182" s="151">
        <v>4688.68</v>
      </c>
      <c r="P182" s="151">
        <v>819.98</v>
      </c>
      <c r="Q182" s="151">
        <v>1.3395999999999999</v>
      </c>
      <c r="R182" s="151">
        <v>3.8123999999999998</v>
      </c>
      <c r="S182" s="151">
        <v>1.4352</v>
      </c>
      <c r="T182" s="151">
        <v>9.9026999999999994</v>
      </c>
      <c r="U182" s="151">
        <v>6.8693999999999997</v>
      </c>
      <c r="V182" s="151">
        <v>22.148599999999998</v>
      </c>
      <c r="W182" s="151">
        <v>366.13</v>
      </c>
      <c r="X182" s="151">
        <v>0.92330000000000001</v>
      </c>
      <c r="Y182" s="151">
        <v>0.92689999999999995</v>
      </c>
      <c r="Z182" s="151">
        <v>0.81779999999999997</v>
      </c>
      <c r="AA182" s="151">
        <v>127.87</v>
      </c>
      <c r="AB182" s="151">
        <v>6.7009999999999996</v>
      </c>
    </row>
    <row r="183" spans="1:28">
      <c r="A183" s="160">
        <v>44942</v>
      </c>
      <c r="B183" s="151">
        <v>29.545000000000002</v>
      </c>
      <c r="C183" s="151">
        <v>17.020900000000001</v>
      </c>
      <c r="D183" s="151">
        <v>4.3322000000000003</v>
      </c>
      <c r="E183" s="151" t="s">
        <v>282</v>
      </c>
      <c r="F183" s="151">
        <v>18.786799999999999</v>
      </c>
      <c r="G183" s="151">
        <v>182.17949999999999</v>
      </c>
      <c r="H183" s="151">
        <v>5.1527000000000003</v>
      </c>
      <c r="I183" s="151">
        <v>18.7791</v>
      </c>
      <c r="J183" s="151">
        <v>463.46</v>
      </c>
      <c r="K183" s="151">
        <v>461.4</v>
      </c>
      <c r="L183" s="151">
        <v>15045</v>
      </c>
      <c r="M183" s="151">
        <v>36.875500000000002</v>
      </c>
      <c r="N183" s="151">
        <v>18.442499999999999</v>
      </c>
      <c r="O183" s="151">
        <v>4681.8100000000004</v>
      </c>
      <c r="P183" s="151">
        <v>822.24</v>
      </c>
      <c r="Q183" s="151">
        <v>1.3408</v>
      </c>
      <c r="R183" s="151">
        <v>3.8296000000000001</v>
      </c>
      <c r="S183" s="151">
        <v>1.4378</v>
      </c>
      <c r="T183" s="151">
        <v>9.9044000000000008</v>
      </c>
      <c r="U183" s="151">
        <v>6.8738000000000001</v>
      </c>
      <c r="V183" s="151">
        <v>22.196300000000001</v>
      </c>
      <c r="W183" s="151">
        <v>368.48</v>
      </c>
      <c r="X183" s="151">
        <v>0.92410000000000003</v>
      </c>
      <c r="Y183" s="151">
        <v>0.92649999999999999</v>
      </c>
      <c r="Z183" s="151">
        <v>0.82010000000000005</v>
      </c>
      <c r="AA183" s="151">
        <v>128.58000000000001</v>
      </c>
      <c r="AB183" s="151">
        <v>6.7382</v>
      </c>
    </row>
    <row r="184" spans="1:28">
      <c r="A184" s="160">
        <v>44943</v>
      </c>
      <c r="B184" s="151">
        <v>29.509699999999999</v>
      </c>
      <c r="C184" s="151">
        <v>17.049399999999999</v>
      </c>
      <c r="D184" s="151">
        <v>4.3560999999999996</v>
      </c>
      <c r="E184" s="151" t="s">
        <v>282</v>
      </c>
      <c r="F184" s="151">
        <v>18.749600000000001</v>
      </c>
      <c r="G184" s="151">
        <v>182.49930000000001</v>
      </c>
      <c r="H184" s="151">
        <v>5.1052</v>
      </c>
      <c r="I184" s="151">
        <v>18.661100000000001</v>
      </c>
      <c r="J184" s="151">
        <v>464.14</v>
      </c>
      <c r="K184" s="151">
        <v>461.3</v>
      </c>
      <c r="L184" s="151">
        <v>15165</v>
      </c>
      <c r="M184" s="151">
        <v>36.784300000000002</v>
      </c>
      <c r="N184" s="151">
        <v>18.47</v>
      </c>
      <c r="O184" s="151">
        <v>4734.3</v>
      </c>
      <c r="P184" s="151">
        <v>815.58</v>
      </c>
      <c r="Q184" s="151">
        <v>1.3389</v>
      </c>
      <c r="R184" s="151">
        <v>3.8454000000000002</v>
      </c>
      <c r="S184" s="151">
        <v>1.431</v>
      </c>
      <c r="T184" s="151">
        <v>9.8681999999999999</v>
      </c>
      <c r="U184" s="151">
        <v>6.8951000000000002</v>
      </c>
      <c r="V184" s="151">
        <v>22.199400000000001</v>
      </c>
      <c r="W184" s="151">
        <v>368.06</v>
      </c>
      <c r="X184" s="151">
        <v>0.92689999999999995</v>
      </c>
      <c r="Y184" s="151">
        <v>0.92210000000000003</v>
      </c>
      <c r="Z184" s="151">
        <v>0.81389999999999996</v>
      </c>
      <c r="AA184" s="151">
        <v>128.12</v>
      </c>
      <c r="AB184" s="151">
        <v>6.7718999999999996</v>
      </c>
    </row>
    <row r="185" spans="1:28">
      <c r="A185" s="160">
        <v>44944</v>
      </c>
      <c r="B185" s="151">
        <v>29.55</v>
      </c>
      <c r="C185" s="151">
        <v>17.106400000000001</v>
      </c>
      <c r="D185" s="151">
        <v>4.3696999999999999</v>
      </c>
      <c r="E185" s="151" t="s">
        <v>282</v>
      </c>
      <c r="F185" s="151">
        <v>18.761700000000001</v>
      </c>
      <c r="G185" s="151">
        <v>182.816</v>
      </c>
      <c r="H185" s="151">
        <v>5.1814999999999998</v>
      </c>
      <c r="I185" s="151">
        <v>18.889700000000001</v>
      </c>
      <c r="J185" s="151">
        <v>463.96</v>
      </c>
      <c r="K185" s="151">
        <v>461.29</v>
      </c>
      <c r="L185" s="151">
        <v>15089</v>
      </c>
      <c r="M185" s="151">
        <v>36.767899999999997</v>
      </c>
      <c r="N185" s="151">
        <v>18.497499999999999</v>
      </c>
      <c r="O185" s="151">
        <v>4696.8999999999996</v>
      </c>
      <c r="P185" s="151">
        <v>823.38</v>
      </c>
      <c r="Q185" s="151">
        <v>1.3492999999999999</v>
      </c>
      <c r="R185" s="151">
        <v>3.8418999999999999</v>
      </c>
      <c r="S185" s="151">
        <v>1.4402999999999999</v>
      </c>
      <c r="T185" s="151">
        <v>9.9013000000000009</v>
      </c>
      <c r="U185" s="151">
        <v>6.8925000000000001</v>
      </c>
      <c r="V185" s="151">
        <v>22.1952</v>
      </c>
      <c r="W185" s="151">
        <v>365.38</v>
      </c>
      <c r="X185" s="151">
        <v>0.9264</v>
      </c>
      <c r="Y185" s="151">
        <v>0.9163</v>
      </c>
      <c r="Z185" s="151">
        <v>0.80979999999999996</v>
      </c>
      <c r="AA185" s="151">
        <v>128.9</v>
      </c>
      <c r="AB185" s="151">
        <v>6.7577999999999996</v>
      </c>
    </row>
    <row r="186" spans="1:28">
      <c r="A186" s="160">
        <v>44945</v>
      </c>
      <c r="B186" s="151">
        <v>29.74</v>
      </c>
      <c r="C186" s="151">
        <v>17.276399999999999</v>
      </c>
      <c r="D186" s="151">
        <v>4.3589000000000002</v>
      </c>
      <c r="E186" s="151" t="s">
        <v>282</v>
      </c>
      <c r="F186" s="151">
        <v>18.7562</v>
      </c>
      <c r="G186" s="151">
        <v>183.1045</v>
      </c>
      <c r="H186" s="151">
        <v>5.1767000000000003</v>
      </c>
      <c r="I186" s="151">
        <v>18.994900000000001</v>
      </c>
      <c r="J186" s="151">
        <v>462.98</v>
      </c>
      <c r="K186" s="151">
        <v>461.27</v>
      </c>
      <c r="L186" s="151">
        <v>15104</v>
      </c>
      <c r="M186" s="151">
        <v>36.924199999999999</v>
      </c>
      <c r="N186" s="151">
        <v>18.535</v>
      </c>
      <c r="O186" s="151">
        <v>4669.9799999999996</v>
      </c>
      <c r="P186" s="151">
        <v>826.01</v>
      </c>
      <c r="Q186" s="151">
        <v>1.3466</v>
      </c>
      <c r="R186" s="151">
        <v>3.8595999999999999</v>
      </c>
      <c r="S186" s="151">
        <v>1.4471000000000001</v>
      </c>
      <c r="T186" s="151">
        <v>9.8950999999999993</v>
      </c>
      <c r="U186" s="151">
        <v>6.8680000000000003</v>
      </c>
      <c r="V186" s="151">
        <v>22.0854</v>
      </c>
      <c r="W186" s="151">
        <v>363.98</v>
      </c>
      <c r="X186" s="151">
        <v>0.92310000000000003</v>
      </c>
      <c r="Y186" s="151">
        <v>0.91610000000000003</v>
      </c>
      <c r="Z186" s="151">
        <v>0.80710000000000004</v>
      </c>
      <c r="AA186" s="151">
        <v>128.43</v>
      </c>
      <c r="AB186" s="151">
        <v>6.7755000000000001</v>
      </c>
    </row>
    <row r="187" spans="1:28">
      <c r="A187" s="160">
        <v>44946</v>
      </c>
      <c r="B187" s="151">
        <v>29.74</v>
      </c>
      <c r="C187" s="151">
        <v>17.130400000000002</v>
      </c>
      <c r="D187" s="151">
        <v>4.3346999999999998</v>
      </c>
      <c r="E187" s="151" t="s">
        <v>282</v>
      </c>
      <c r="F187" s="151">
        <v>18.772400000000001</v>
      </c>
      <c r="G187" s="151">
        <v>183.45</v>
      </c>
      <c r="H187" s="151">
        <v>5.2070999999999996</v>
      </c>
      <c r="I187" s="151">
        <v>18.873000000000001</v>
      </c>
      <c r="J187" s="151">
        <v>462.86</v>
      </c>
      <c r="K187" s="151">
        <v>461.23</v>
      </c>
      <c r="L187" s="151">
        <v>15075</v>
      </c>
      <c r="M187" s="151">
        <v>36.924199999999999</v>
      </c>
      <c r="N187" s="151">
        <v>18.563700000000001</v>
      </c>
      <c r="O187" s="151">
        <v>4585.58</v>
      </c>
      <c r="P187" s="151">
        <v>815.15</v>
      </c>
      <c r="Q187" s="151">
        <v>1.3381000000000001</v>
      </c>
      <c r="R187" s="151">
        <v>3.8574999999999999</v>
      </c>
      <c r="S187" s="151">
        <v>1.4362999999999999</v>
      </c>
      <c r="T187" s="151">
        <v>9.8762000000000008</v>
      </c>
      <c r="U187" s="151">
        <v>6.8532000000000002</v>
      </c>
      <c r="V187" s="151">
        <v>22.027999999999999</v>
      </c>
      <c r="W187" s="151">
        <v>361.56</v>
      </c>
      <c r="X187" s="151">
        <v>0.92110000000000003</v>
      </c>
      <c r="Y187" s="151">
        <v>0.92059999999999997</v>
      </c>
      <c r="Z187" s="151">
        <v>0.80669999999999997</v>
      </c>
      <c r="AA187" s="151">
        <v>129.6</v>
      </c>
      <c r="AB187" s="151">
        <v>6.7845000000000004</v>
      </c>
    </row>
    <row r="188" spans="1:28">
      <c r="A188" s="160">
        <v>44949</v>
      </c>
      <c r="B188" s="151">
        <v>29.82</v>
      </c>
      <c r="C188" s="151">
        <v>17.1874</v>
      </c>
      <c r="D188" s="151">
        <v>4.3281000000000001</v>
      </c>
      <c r="E188" s="151" t="s">
        <v>282</v>
      </c>
      <c r="F188" s="151">
        <v>18.810600000000001</v>
      </c>
      <c r="G188" s="151">
        <v>184.36699999999999</v>
      </c>
      <c r="H188" s="151">
        <v>5.1959</v>
      </c>
      <c r="I188" s="151">
        <v>18.817499999999999</v>
      </c>
      <c r="J188" s="151">
        <v>462.13</v>
      </c>
      <c r="K188" s="151">
        <v>461.14</v>
      </c>
      <c r="L188" s="151">
        <v>15075</v>
      </c>
      <c r="M188" s="151">
        <v>36.916699999999999</v>
      </c>
      <c r="N188" s="151">
        <v>18.6525</v>
      </c>
      <c r="O188" s="151">
        <v>4544.55</v>
      </c>
      <c r="P188" s="151">
        <v>814.2</v>
      </c>
      <c r="Q188" s="151">
        <v>1.3368</v>
      </c>
      <c r="R188" s="151">
        <v>3.8851</v>
      </c>
      <c r="S188" s="151">
        <v>1.4228000000000001</v>
      </c>
      <c r="T188" s="151">
        <v>9.8160000000000007</v>
      </c>
      <c r="U188" s="151">
        <v>6.8422000000000001</v>
      </c>
      <c r="V188" s="151">
        <v>21.953499999999998</v>
      </c>
      <c r="W188" s="151">
        <v>363.7</v>
      </c>
      <c r="X188" s="151">
        <v>0.91979999999999995</v>
      </c>
      <c r="Y188" s="151">
        <v>0.92179999999999995</v>
      </c>
      <c r="Z188" s="151">
        <v>0.80789999999999995</v>
      </c>
      <c r="AA188" s="151">
        <v>130.66999999999999</v>
      </c>
      <c r="AB188" s="151">
        <v>6.7845000000000004</v>
      </c>
    </row>
    <row r="189" spans="1:28">
      <c r="A189" s="160">
        <v>44950</v>
      </c>
      <c r="B189" s="151">
        <v>29.8325</v>
      </c>
      <c r="C189" s="151">
        <v>17.198</v>
      </c>
      <c r="D189" s="151">
        <v>4.3287000000000004</v>
      </c>
      <c r="E189" s="151" t="s">
        <v>282</v>
      </c>
      <c r="F189" s="151">
        <v>18.800699999999999</v>
      </c>
      <c r="G189" s="151">
        <v>184.68770000000001</v>
      </c>
      <c r="H189" s="151">
        <v>5.1422999999999996</v>
      </c>
      <c r="I189" s="151">
        <v>18.795200000000001</v>
      </c>
      <c r="J189" s="151">
        <v>461.67</v>
      </c>
      <c r="K189" s="151">
        <v>461.29</v>
      </c>
      <c r="L189" s="151">
        <v>14888</v>
      </c>
      <c r="M189" s="151">
        <v>36.917099999999998</v>
      </c>
      <c r="N189" s="151">
        <v>18.766300000000001</v>
      </c>
      <c r="O189" s="151">
        <v>4522.1899999999996</v>
      </c>
      <c r="P189" s="151">
        <v>801.65</v>
      </c>
      <c r="Q189" s="151">
        <v>1.3369</v>
      </c>
      <c r="R189" s="151">
        <v>3.8953000000000002</v>
      </c>
      <c r="S189" s="151">
        <v>1.4191</v>
      </c>
      <c r="T189" s="151">
        <v>9.8596000000000004</v>
      </c>
      <c r="U189" s="151">
        <v>6.8333000000000004</v>
      </c>
      <c r="V189" s="151">
        <v>21.923500000000001</v>
      </c>
      <c r="W189" s="151">
        <v>357.59</v>
      </c>
      <c r="X189" s="151">
        <v>0.91849999999999998</v>
      </c>
      <c r="Y189" s="151">
        <v>0.92259999999999998</v>
      </c>
      <c r="Z189" s="151">
        <v>0.81079999999999997</v>
      </c>
      <c r="AA189" s="151">
        <v>130.16999999999999</v>
      </c>
      <c r="AB189" s="151">
        <v>6.7845000000000004</v>
      </c>
    </row>
    <row r="190" spans="1:28">
      <c r="A190" s="160">
        <v>44951</v>
      </c>
      <c r="B190" s="151">
        <v>29.79</v>
      </c>
      <c r="C190" s="151">
        <v>17.110399999999998</v>
      </c>
      <c r="D190" s="151">
        <v>4.3198999999999996</v>
      </c>
      <c r="E190" s="151" t="s">
        <v>282</v>
      </c>
      <c r="F190" s="151">
        <v>18.796299999999999</v>
      </c>
      <c r="G190" s="151">
        <v>185.06</v>
      </c>
      <c r="H190" s="151">
        <v>5.0766999999999998</v>
      </c>
      <c r="I190" s="151">
        <v>18.7879</v>
      </c>
      <c r="J190" s="151">
        <v>461.29</v>
      </c>
      <c r="K190" s="151">
        <v>461.29</v>
      </c>
      <c r="L190" s="151">
        <v>14965</v>
      </c>
      <c r="M190" s="151">
        <v>36.784300000000002</v>
      </c>
      <c r="N190" s="151">
        <v>18.824999999999999</v>
      </c>
      <c r="O190" s="151">
        <v>4538.83</v>
      </c>
      <c r="P190" s="151">
        <v>802.49</v>
      </c>
      <c r="Q190" s="151">
        <v>1.3391999999999999</v>
      </c>
      <c r="R190" s="151">
        <v>3.8906000000000001</v>
      </c>
      <c r="S190" s="151">
        <v>1.4077</v>
      </c>
      <c r="T190" s="151">
        <v>9.9027999999999992</v>
      </c>
      <c r="U190" s="151">
        <v>6.8141999999999996</v>
      </c>
      <c r="V190" s="151">
        <v>21.776399999999999</v>
      </c>
      <c r="W190" s="151">
        <v>353.92</v>
      </c>
      <c r="X190" s="151">
        <v>0.91610000000000003</v>
      </c>
      <c r="Y190" s="151">
        <v>0.91800000000000004</v>
      </c>
      <c r="Z190" s="151">
        <v>0.80630000000000002</v>
      </c>
      <c r="AA190" s="151">
        <v>129.59</v>
      </c>
      <c r="AB190" s="151">
        <v>6.7845000000000004</v>
      </c>
    </row>
    <row r="191" spans="1:28">
      <c r="A191" s="160">
        <v>44952</v>
      </c>
      <c r="B191" s="151">
        <v>29.79</v>
      </c>
      <c r="C191" s="151">
        <v>17.188300000000002</v>
      </c>
      <c r="D191" s="151">
        <v>4.3247</v>
      </c>
      <c r="E191" s="151" t="s">
        <v>282</v>
      </c>
      <c r="F191" s="151">
        <v>18.801500000000001</v>
      </c>
      <c r="G191" s="151">
        <v>185.315</v>
      </c>
      <c r="H191" s="151">
        <v>5.0701999999999998</v>
      </c>
      <c r="I191" s="151">
        <v>18.794</v>
      </c>
      <c r="J191" s="151">
        <v>460.86</v>
      </c>
      <c r="K191" s="151">
        <v>461.4</v>
      </c>
      <c r="L191" s="151">
        <v>14948</v>
      </c>
      <c r="M191" s="151">
        <v>36.904400000000003</v>
      </c>
      <c r="N191" s="151">
        <v>18.912500000000001</v>
      </c>
      <c r="O191" s="151">
        <v>4519</v>
      </c>
      <c r="P191" s="151">
        <v>801.79</v>
      </c>
      <c r="Q191" s="151">
        <v>1.3321000000000001</v>
      </c>
      <c r="R191" s="151">
        <v>3.8365</v>
      </c>
      <c r="S191" s="151">
        <v>1.4055</v>
      </c>
      <c r="T191" s="151">
        <v>9.8643000000000001</v>
      </c>
      <c r="U191" s="151">
        <v>6.8282999999999996</v>
      </c>
      <c r="V191" s="151">
        <v>21.861899999999999</v>
      </c>
      <c r="W191" s="151">
        <v>356.14</v>
      </c>
      <c r="X191" s="151">
        <v>0.91810000000000003</v>
      </c>
      <c r="Y191" s="151">
        <v>0.92059999999999997</v>
      </c>
      <c r="Z191" s="151">
        <v>0.80589999999999995</v>
      </c>
      <c r="AA191" s="151">
        <v>130.22</v>
      </c>
      <c r="AB191" s="151">
        <v>6.7845000000000004</v>
      </c>
    </row>
    <row r="192" spans="1:28">
      <c r="A192" s="160">
        <v>44953</v>
      </c>
      <c r="B192" s="151">
        <v>29.79</v>
      </c>
      <c r="C192" s="151">
        <v>17.1876</v>
      </c>
      <c r="D192" s="151">
        <v>4.3300999999999998</v>
      </c>
      <c r="E192" s="151" t="s">
        <v>282</v>
      </c>
      <c r="F192" s="151">
        <v>18.805</v>
      </c>
      <c r="G192" s="151">
        <v>185.613</v>
      </c>
      <c r="H192" s="151">
        <v>5.1086</v>
      </c>
      <c r="I192" s="151">
        <v>18.7669</v>
      </c>
      <c r="J192" s="151">
        <v>460.38</v>
      </c>
      <c r="K192" s="151">
        <v>461.36</v>
      </c>
      <c r="L192" s="151">
        <v>14985</v>
      </c>
      <c r="M192" s="151">
        <v>36.932000000000002</v>
      </c>
      <c r="N192" s="151">
        <v>18.925000000000001</v>
      </c>
      <c r="O192" s="151">
        <v>4577.04</v>
      </c>
      <c r="P192" s="151">
        <v>806.18</v>
      </c>
      <c r="Q192" s="151">
        <v>1.3310999999999999</v>
      </c>
      <c r="R192" s="151">
        <v>3.8302999999999998</v>
      </c>
      <c r="S192" s="151">
        <v>1.4084000000000001</v>
      </c>
      <c r="T192" s="151">
        <v>9.8904999999999994</v>
      </c>
      <c r="U192" s="151">
        <v>6.8434999999999997</v>
      </c>
      <c r="V192" s="151">
        <v>21.9055</v>
      </c>
      <c r="W192" s="151">
        <v>359.15</v>
      </c>
      <c r="X192" s="151">
        <v>0.92020000000000002</v>
      </c>
      <c r="Y192" s="151">
        <v>0.92100000000000004</v>
      </c>
      <c r="Z192" s="151">
        <v>0.80759999999999998</v>
      </c>
      <c r="AA192" s="151">
        <v>129.88</v>
      </c>
      <c r="AB192" s="151">
        <v>6.7845000000000004</v>
      </c>
    </row>
    <row r="193" spans="1:28">
      <c r="A193" s="160">
        <v>44956</v>
      </c>
      <c r="B193" s="151">
        <v>29.973500000000001</v>
      </c>
      <c r="C193" s="151">
        <v>17.400300000000001</v>
      </c>
      <c r="D193" s="151">
        <v>4.3413000000000004</v>
      </c>
      <c r="E193" s="151" t="s">
        <v>282</v>
      </c>
      <c r="F193" s="151">
        <v>18.790800000000001</v>
      </c>
      <c r="G193" s="151">
        <v>186.56710000000001</v>
      </c>
      <c r="H193" s="151">
        <v>5.1214000000000004</v>
      </c>
      <c r="I193" s="151">
        <v>18.772300000000001</v>
      </c>
      <c r="J193" s="151">
        <v>459.83</v>
      </c>
      <c r="K193" s="151">
        <v>461.36</v>
      </c>
      <c r="L193" s="151">
        <v>14970</v>
      </c>
      <c r="M193" s="151">
        <v>36.859200000000001</v>
      </c>
      <c r="N193" s="151">
        <v>18.97</v>
      </c>
      <c r="O193" s="151">
        <v>4654.8999999999996</v>
      </c>
      <c r="P193" s="151">
        <v>807.66</v>
      </c>
      <c r="Q193" s="151">
        <v>1.3387</v>
      </c>
      <c r="R193" s="151">
        <v>3.8500999999999999</v>
      </c>
      <c r="S193" s="151">
        <v>1.4164000000000001</v>
      </c>
      <c r="T193" s="151">
        <v>9.9736999999999991</v>
      </c>
      <c r="U193" s="151">
        <v>6.8551000000000002</v>
      </c>
      <c r="V193" s="151">
        <v>21.972999999999999</v>
      </c>
      <c r="W193" s="151">
        <v>359.51</v>
      </c>
      <c r="X193" s="151">
        <v>0.92159999999999997</v>
      </c>
      <c r="Y193" s="151">
        <v>0.92490000000000006</v>
      </c>
      <c r="Z193" s="151">
        <v>0.80959999999999999</v>
      </c>
      <c r="AA193" s="151">
        <v>130.38999999999999</v>
      </c>
      <c r="AB193" s="151">
        <v>6.7523</v>
      </c>
    </row>
    <row r="194" spans="1:28">
      <c r="A194" s="160">
        <v>44957</v>
      </c>
      <c r="B194" s="151">
        <v>30.08</v>
      </c>
      <c r="C194" s="151">
        <v>17.408100000000001</v>
      </c>
      <c r="D194" s="151">
        <v>4.3342000000000001</v>
      </c>
      <c r="E194" s="151" t="s">
        <v>282</v>
      </c>
      <c r="F194" s="151">
        <v>18.814900000000002</v>
      </c>
      <c r="G194" s="151">
        <v>186.98679999999999</v>
      </c>
      <c r="H194" s="151">
        <v>5.0757000000000003</v>
      </c>
      <c r="I194" s="151">
        <v>18.8385</v>
      </c>
      <c r="J194" s="151">
        <v>460.64</v>
      </c>
      <c r="K194" s="151">
        <v>461.3</v>
      </c>
      <c r="L194" s="151">
        <v>14990</v>
      </c>
      <c r="M194" s="151">
        <v>36.927199999999999</v>
      </c>
      <c r="N194" s="151">
        <v>19.047499999999999</v>
      </c>
      <c r="O194" s="151">
        <v>4670.8599999999997</v>
      </c>
      <c r="P194" s="151">
        <v>797.5</v>
      </c>
      <c r="Q194" s="151">
        <v>1.3306</v>
      </c>
      <c r="R194" s="151">
        <v>3.8460000000000001</v>
      </c>
      <c r="S194" s="151">
        <v>1.4174</v>
      </c>
      <c r="T194" s="151">
        <v>9.9878</v>
      </c>
      <c r="U194" s="151">
        <v>6.8476999999999997</v>
      </c>
      <c r="V194" s="151">
        <v>21.886700000000001</v>
      </c>
      <c r="W194" s="151">
        <v>360.09</v>
      </c>
      <c r="X194" s="151">
        <v>0.92049999999999998</v>
      </c>
      <c r="Y194" s="151">
        <v>0.91620000000000001</v>
      </c>
      <c r="Z194" s="151">
        <v>0.81169999999999998</v>
      </c>
      <c r="AA194" s="151">
        <v>130.09</v>
      </c>
      <c r="AB194" s="151">
        <v>6.7553000000000001</v>
      </c>
    </row>
    <row r="195" spans="1:28">
      <c r="A195" s="160">
        <v>44958</v>
      </c>
      <c r="B195" s="151">
        <v>30.142499999999998</v>
      </c>
      <c r="C195" s="151">
        <v>17.043900000000001</v>
      </c>
      <c r="D195" s="151">
        <v>4.2797000000000001</v>
      </c>
      <c r="E195" s="151" t="s">
        <v>282</v>
      </c>
      <c r="F195" s="151">
        <v>18.802399999999999</v>
      </c>
      <c r="G195" s="151">
        <v>187.26499999999999</v>
      </c>
      <c r="H195" s="151">
        <v>5.0519999999999996</v>
      </c>
      <c r="I195" s="151">
        <v>18.604500000000002</v>
      </c>
      <c r="J195" s="151">
        <v>460.56</v>
      </c>
      <c r="K195" s="151">
        <v>461.4</v>
      </c>
      <c r="L195" s="151">
        <v>14975</v>
      </c>
      <c r="M195" s="151">
        <v>36.950400000000002</v>
      </c>
      <c r="N195" s="151">
        <v>19.135000000000002</v>
      </c>
      <c r="O195" s="151">
        <v>4625.24</v>
      </c>
      <c r="P195" s="151">
        <v>791.44</v>
      </c>
      <c r="Q195" s="151">
        <v>1.3290999999999999</v>
      </c>
      <c r="R195" s="151">
        <v>3.8519000000000001</v>
      </c>
      <c r="S195" s="151">
        <v>1.4012</v>
      </c>
      <c r="T195" s="151">
        <v>9.9146999999999998</v>
      </c>
      <c r="U195" s="151">
        <v>6.7687999999999997</v>
      </c>
      <c r="V195" s="151">
        <v>21.637699999999999</v>
      </c>
      <c r="W195" s="151">
        <v>354.38</v>
      </c>
      <c r="X195" s="151">
        <v>0.90990000000000004</v>
      </c>
      <c r="Y195" s="151">
        <v>0.9083</v>
      </c>
      <c r="Z195" s="151">
        <v>0.80800000000000005</v>
      </c>
      <c r="AA195" s="151">
        <v>128.97999999999999</v>
      </c>
      <c r="AB195" s="151">
        <v>6.7422000000000004</v>
      </c>
    </row>
    <row r="196" spans="1:28">
      <c r="A196" s="160">
        <v>44959</v>
      </c>
      <c r="B196" s="151">
        <v>30.18</v>
      </c>
      <c r="C196" s="151">
        <v>17.0702</v>
      </c>
      <c r="D196" s="151">
        <v>4.2962999999999996</v>
      </c>
      <c r="E196" s="151" t="s">
        <v>282</v>
      </c>
      <c r="F196" s="151">
        <v>18.8064</v>
      </c>
      <c r="G196" s="151">
        <v>187.58150000000001</v>
      </c>
      <c r="H196" s="151">
        <v>5.0435999999999996</v>
      </c>
      <c r="I196" s="151">
        <v>18.670999999999999</v>
      </c>
      <c r="J196" s="151">
        <v>458.78</v>
      </c>
      <c r="K196" s="151">
        <v>460.74</v>
      </c>
      <c r="L196" s="151">
        <v>14880</v>
      </c>
      <c r="M196" s="151">
        <v>36.966999999999999</v>
      </c>
      <c r="N196" s="151">
        <v>19.145</v>
      </c>
      <c r="O196" s="151">
        <v>4619.66</v>
      </c>
      <c r="P196" s="151">
        <v>779.3</v>
      </c>
      <c r="Q196" s="151">
        <v>1.3315999999999999</v>
      </c>
      <c r="R196" s="151">
        <v>3.8319999999999999</v>
      </c>
      <c r="S196" s="151">
        <v>1.4131</v>
      </c>
      <c r="T196" s="151">
        <v>10.0481</v>
      </c>
      <c r="U196" s="151">
        <v>6.8209</v>
      </c>
      <c r="V196" s="151">
        <v>21.755600000000001</v>
      </c>
      <c r="W196" s="151">
        <v>353.78</v>
      </c>
      <c r="X196" s="151">
        <v>0.91659999999999997</v>
      </c>
      <c r="Y196" s="151">
        <v>0.91320000000000001</v>
      </c>
      <c r="Z196" s="151">
        <v>0.81799999999999995</v>
      </c>
      <c r="AA196" s="151">
        <v>128.68</v>
      </c>
      <c r="AB196" s="151">
        <v>6.7310999999999996</v>
      </c>
    </row>
    <row r="197" spans="1:28">
      <c r="A197" s="160">
        <v>44960</v>
      </c>
      <c r="B197" s="151">
        <v>30.18</v>
      </c>
      <c r="C197" s="151">
        <v>17.4756</v>
      </c>
      <c r="D197" s="151">
        <v>4.3705999999999996</v>
      </c>
      <c r="E197" s="151" t="s">
        <v>282</v>
      </c>
      <c r="F197" s="151">
        <v>18.827000000000002</v>
      </c>
      <c r="G197" s="151">
        <v>188.01929999999999</v>
      </c>
      <c r="H197" s="151">
        <v>5.1332000000000004</v>
      </c>
      <c r="I197" s="151">
        <v>18.968800000000002</v>
      </c>
      <c r="J197" s="151">
        <v>457.91</v>
      </c>
      <c r="K197" s="151">
        <v>460.86</v>
      </c>
      <c r="L197" s="151">
        <v>14893</v>
      </c>
      <c r="M197" s="151">
        <v>36.934199999999997</v>
      </c>
      <c r="N197" s="151">
        <v>19.125</v>
      </c>
      <c r="O197" s="151">
        <v>4697.7700000000004</v>
      </c>
      <c r="P197" s="151">
        <v>795.9</v>
      </c>
      <c r="Q197" s="151">
        <v>1.3396999999999999</v>
      </c>
      <c r="R197" s="151">
        <v>3.839</v>
      </c>
      <c r="S197" s="151">
        <v>1.4446000000000001</v>
      </c>
      <c r="T197" s="151">
        <v>10.2197</v>
      </c>
      <c r="U197" s="151">
        <v>6.8962000000000003</v>
      </c>
      <c r="V197" s="151">
        <v>22.021699999999999</v>
      </c>
      <c r="W197" s="151">
        <v>359.73</v>
      </c>
      <c r="X197" s="151">
        <v>0.9264</v>
      </c>
      <c r="Y197" s="151">
        <v>0.92610000000000003</v>
      </c>
      <c r="Z197" s="151">
        <v>0.82950000000000002</v>
      </c>
      <c r="AA197" s="151">
        <v>131.19</v>
      </c>
      <c r="AB197" s="151">
        <v>6.798</v>
      </c>
    </row>
    <row r="198" spans="1:28">
      <c r="A198" s="160">
        <v>44963</v>
      </c>
      <c r="B198" s="151">
        <v>30.246500000000001</v>
      </c>
      <c r="C198" s="151">
        <v>17.663799999999998</v>
      </c>
      <c r="D198" s="151">
        <v>4.4242999999999997</v>
      </c>
      <c r="E198" s="151" t="s">
        <v>282</v>
      </c>
      <c r="F198" s="151">
        <v>18.817599999999999</v>
      </c>
      <c r="G198" s="151">
        <v>189.09880000000001</v>
      </c>
      <c r="H198" s="151">
        <v>5.1509999999999998</v>
      </c>
      <c r="I198" s="151">
        <v>19.168700000000001</v>
      </c>
      <c r="J198" s="151">
        <v>457.35</v>
      </c>
      <c r="K198" s="151">
        <v>461.38</v>
      </c>
      <c r="L198" s="151">
        <v>15055</v>
      </c>
      <c r="M198" s="151">
        <v>36.859099999999998</v>
      </c>
      <c r="N198" s="151">
        <v>19.175000000000001</v>
      </c>
      <c r="O198" s="151">
        <v>4786.74</v>
      </c>
      <c r="P198" s="151">
        <v>803.63</v>
      </c>
      <c r="Q198" s="151">
        <v>1.3446</v>
      </c>
      <c r="R198" s="151">
        <v>3.8468</v>
      </c>
      <c r="S198" s="151">
        <v>1.4528000000000001</v>
      </c>
      <c r="T198" s="151">
        <v>10.339700000000001</v>
      </c>
      <c r="U198" s="151">
        <v>6.9389000000000003</v>
      </c>
      <c r="V198" s="151">
        <v>22.245899999999999</v>
      </c>
      <c r="W198" s="151">
        <v>367.82</v>
      </c>
      <c r="X198" s="151">
        <v>0.93230000000000002</v>
      </c>
      <c r="Y198" s="151">
        <v>0.92830000000000001</v>
      </c>
      <c r="Z198" s="151">
        <v>0.83199999999999996</v>
      </c>
      <c r="AA198" s="151">
        <v>132.66</v>
      </c>
      <c r="AB198" s="151">
        <v>6.7964000000000002</v>
      </c>
    </row>
    <row r="199" spans="1:28">
      <c r="A199" s="160">
        <v>44964</v>
      </c>
      <c r="B199" s="151">
        <v>30.253499999999999</v>
      </c>
      <c r="C199" s="151">
        <v>17.5654</v>
      </c>
      <c r="D199" s="151">
        <v>4.43</v>
      </c>
      <c r="E199" s="151" t="s">
        <v>282</v>
      </c>
      <c r="F199" s="151">
        <v>18.817900000000002</v>
      </c>
      <c r="G199" s="151">
        <v>189.5043</v>
      </c>
      <c r="H199" s="151">
        <v>5.2047999999999996</v>
      </c>
      <c r="I199" s="151">
        <v>18.906700000000001</v>
      </c>
      <c r="J199" s="151">
        <v>456.26</v>
      </c>
      <c r="K199" s="151">
        <v>461.33</v>
      </c>
      <c r="L199" s="151">
        <v>15145</v>
      </c>
      <c r="M199" s="151">
        <v>36.950400000000002</v>
      </c>
      <c r="N199" s="151">
        <v>19.23</v>
      </c>
      <c r="O199" s="151">
        <v>4727.5</v>
      </c>
      <c r="P199" s="151">
        <v>796.28</v>
      </c>
      <c r="Q199" s="151">
        <v>1.3399000000000001</v>
      </c>
      <c r="R199" s="151">
        <v>3.8445999999999998</v>
      </c>
      <c r="S199" s="151">
        <v>1.4369000000000001</v>
      </c>
      <c r="T199" s="151">
        <v>10.3155</v>
      </c>
      <c r="U199" s="151">
        <v>6.9375</v>
      </c>
      <c r="V199" s="151">
        <v>22.175899999999999</v>
      </c>
      <c r="W199" s="151">
        <v>365.01</v>
      </c>
      <c r="X199" s="151">
        <v>0.93230000000000002</v>
      </c>
      <c r="Y199" s="151">
        <v>0.92190000000000005</v>
      </c>
      <c r="Z199" s="151">
        <v>0.83</v>
      </c>
      <c r="AA199" s="151">
        <v>131.07</v>
      </c>
      <c r="AB199" s="151">
        <v>6.7846000000000002</v>
      </c>
    </row>
    <row r="200" spans="1:28">
      <c r="A200" s="160">
        <v>44965</v>
      </c>
      <c r="B200" s="151">
        <v>30.322600000000001</v>
      </c>
      <c r="C200" s="151">
        <v>17.769300000000001</v>
      </c>
      <c r="D200" s="151">
        <v>4.4249999999999998</v>
      </c>
      <c r="E200" s="151" t="s">
        <v>282</v>
      </c>
      <c r="F200" s="151">
        <v>18.8278</v>
      </c>
      <c r="G200" s="151">
        <v>189.916</v>
      </c>
      <c r="H200" s="151">
        <v>5.2012999999999998</v>
      </c>
      <c r="I200" s="151">
        <v>18.9392</v>
      </c>
      <c r="J200" s="151">
        <v>455.21</v>
      </c>
      <c r="K200" s="151">
        <v>461.03</v>
      </c>
      <c r="L200" s="151">
        <v>15100</v>
      </c>
      <c r="M200" s="151">
        <v>36.927500000000002</v>
      </c>
      <c r="N200" s="151">
        <v>19.2425</v>
      </c>
      <c r="O200" s="151">
        <v>4761.0200000000004</v>
      </c>
      <c r="P200" s="151">
        <v>800.45</v>
      </c>
      <c r="Q200" s="151">
        <v>1.3447</v>
      </c>
      <c r="R200" s="151">
        <v>3.8698999999999999</v>
      </c>
      <c r="S200" s="151">
        <v>1.444</v>
      </c>
      <c r="T200" s="151">
        <v>10.324</v>
      </c>
      <c r="U200" s="151">
        <v>6.9450000000000003</v>
      </c>
      <c r="V200" s="151">
        <v>22.183399999999999</v>
      </c>
      <c r="W200" s="151">
        <v>360.78</v>
      </c>
      <c r="X200" s="151">
        <v>0.9335</v>
      </c>
      <c r="Y200" s="151">
        <v>0.92100000000000004</v>
      </c>
      <c r="Z200" s="151">
        <v>0.82840000000000003</v>
      </c>
      <c r="AA200" s="151">
        <v>131.4</v>
      </c>
      <c r="AB200" s="151">
        <v>6.7920999999999996</v>
      </c>
    </row>
    <row r="201" spans="1:28">
      <c r="A201" s="160">
        <v>44966</v>
      </c>
      <c r="B201" s="151">
        <v>30.4</v>
      </c>
      <c r="C201" s="151">
        <v>17.757999999999999</v>
      </c>
      <c r="D201" s="151">
        <v>4.4286000000000003</v>
      </c>
      <c r="E201" s="151" t="s">
        <v>282</v>
      </c>
      <c r="F201" s="151">
        <v>18.8291</v>
      </c>
      <c r="G201" s="151">
        <v>190.1978</v>
      </c>
      <c r="H201" s="151">
        <v>5.2751999999999999</v>
      </c>
      <c r="I201" s="151">
        <v>18.7712</v>
      </c>
      <c r="J201" s="151">
        <v>451.76</v>
      </c>
      <c r="K201" s="151">
        <v>461.21</v>
      </c>
      <c r="L201" s="151">
        <v>15095</v>
      </c>
      <c r="M201" s="151">
        <v>36.802100000000003</v>
      </c>
      <c r="N201" s="151">
        <v>19.272500000000001</v>
      </c>
      <c r="O201" s="151">
        <v>4736.0600000000004</v>
      </c>
      <c r="P201" s="151">
        <v>802.3</v>
      </c>
      <c r="Q201" s="151">
        <v>1.3453999999999999</v>
      </c>
      <c r="R201" s="151">
        <v>3.8616000000000001</v>
      </c>
      <c r="S201" s="151">
        <v>1.4417</v>
      </c>
      <c r="T201" s="151">
        <v>10.1777</v>
      </c>
      <c r="U201" s="151">
        <v>6.9302000000000001</v>
      </c>
      <c r="V201" s="151">
        <v>22.067599999999999</v>
      </c>
      <c r="W201" s="151">
        <v>360.99</v>
      </c>
      <c r="X201" s="151">
        <v>0.93110000000000004</v>
      </c>
      <c r="Y201" s="151">
        <v>0.92230000000000001</v>
      </c>
      <c r="Z201" s="151">
        <v>0.82499999999999996</v>
      </c>
      <c r="AA201" s="151">
        <v>131.59</v>
      </c>
      <c r="AB201" s="151">
        <v>6.7864000000000004</v>
      </c>
    </row>
    <row r="202" spans="1:28">
      <c r="A202" s="160">
        <v>44967</v>
      </c>
      <c r="B202" s="151">
        <v>30.4</v>
      </c>
      <c r="C202" s="151">
        <v>17.8582</v>
      </c>
      <c r="D202" s="151">
        <v>4.4678000000000004</v>
      </c>
      <c r="E202" s="151" t="s">
        <v>282</v>
      </c>
      <c r="F202" s="151">
        <v>18.814399999999999</v>
      </c>
      <c r="G202" s="151">
        <v>190.5538</v>
      </c>
      <c r="H202" s="151">
        <v>5.2138</v>
      </c>
      <c r="I202" s="151">
        <v>18.670400000000001</v>
      </c>
      <c r="J202" s="151">
        <v>451.01</v>
      </c>
      <c r="K202" s="151">
        <v>461.2</v>
      </c>
      <c r="L202" s="151">
        <v>15134</v>
      </c>
      <c r="M202" s="151">
        <v>36.859200000000001</v>
      </c>
      <c r="N202" s="151">
        <v>19.288699999999999</v>
      </c>
      <c r="O202" s="151">
        <v>4799.67</v>
      </c>
      <c r="P202" s="151">
        <v>797.22</v>
      </c>
      <c r="Q202" s="151">
        <v>1.3344</v>
      </c>
      <c r="R202" s="151">
        <v>3.8418999999999999</v>
      </c>
      <c r="S202" s="151">
        <v>1.4457</v>
      </c>
      <c r="T202" s="151">
        <v>10.1509</v>
      </c>
      <c r="U202" s="151">
        <v>6.9748999999999999</v>
      </c>
      <c r="V202" s="151">
        <v>22.2181</v>
      </c>
      <c r="W202" s="151">
        <v>362.53</v>
      </c>
      <c r="X202" s="151">
        <v>0.9365</v>
      </c>
      <c r="Y202" s="151">
        <v>0.92379999999999995</v>
      </c>
      <c r="Z202" s="151">
        <v>0.82909999999999995</v>
      </c>
      <c r="AA202" s="151">
        <v>131.36000000000001</v>
      </c>
      <c r="AB202" s="151">
        <v>6.8144999999999998</v>
      </c>
    </row>
    <row r="203" spans="1:28">
      <c r="A203" s="160">
        <v>44970</v>
      </c>
      <c r="B203" s="151">
        <v>30.45</v>
      </c>
      <c r="C203" s="151">
        <v>17.856100000000001</v>
      </c>
      <c r="D203" s="151">
        <v>4.4640000000000004</v>
      </c>
      <c r="E203" s="151" t="s">
        <v>282</v>
      </c>
      <c r="F203" s="151">
        <v>18.8429</v>
      </c>
      <c r="G203" s="151">
        <v>191.6456</v>
      </c>
      <c r="H203" s="151">
        <v>5.1696999999999997</v>
      </c>
      <c r="I203" s="151">
        <v>18.571300000000001</v>
      </c>
      <c r="J203" s="151">
        <v>451.85</v>
      </c>
      <c r="K203" s="151">
        <v>461.44</v>
      </c>
      <c r="L203" s="151">
        <v>15195</v>
      </c>
      <c r="M203" s="151">
        <v>36.865699999999997</v>
      </c>
      <c r="N203" s="151">
        <v>19.309999999999999</v>
      </c>
      <c r="O203" s="151">
        <v>4787.75</v>
      </c>
      <c r="P203" s="151">
        <v>792.9</v>
      </c>
      <c r="Q203" s="151">
        <v>1.3331999999999999</v>
      </c>
      <c r="R203" s="151">
        <v>3.8589000000000002</v>
      </c>
      <c r="S203" s="151">
        <v>1.4356</v>
      </c>
      <c r="T203" s="151">
        <v>10.095499999999999</v>
      </c>
      <c r="U203" s="151">
        <v>6.9482999999999997</v>
      </c>
      <c r="V203" s="151">
        <v>22.165600000000001</v>
      </c>
      <c r="W203" s="151">
        <v>357.14</v>
      </c>
      <c r="X203" s="151">
        <v>0.93259999999999998</v>
      </c>
      <c r="Y203" s="151">
        <v>0.91949999999999998</v>
      </c>
      <c r="Z203" s="151">
        <v>0.82379999999999998</v>
      </c>
      <c r="AA203" s="151">
        <v>132.41999999999999</v>
      </c>
      <c r="AB203" s="151">
        <v>6.8182999999999998</v>
      </c>
    </row>
    <row r="204" spans="1:28">
      <c r="A204" s="160">
        <v>44971</v>
      </c>
      <c r="B204" s="151">
        <v>30.52</v>
      </c>
      <c r="C204" s="151">
        <v>17.898800000000001</v>
      </c>
      <c r="D204" s="151">
        <v>4.4455999999999998</v>
      </c>
      <c r="E204" s="151" t="s">
        <v>282</v>
      </c>
      <c r="F204" s="151">
        <v>18.841000000000001</v>
      </c>
      <c r="G204" s="151">
        <v>191.995</v>
      </c>
      <c r="H204" s="151">
        <v>5.1879999999999997</v>
      </c>
      <c r="I204" s="151">
        <v>18.526499999999999</v>
      </c>
      <c r="J204" s="151">
        <v>449.66</v>
      </c>
      <c r="K204" s="151">
        <v>461.2</v>
      </c>
      <c r="L204" s="151">
        <v>15160</v>
      </c>
      <c r="M204" s="151">
        <v>36.761200000000002</v>
      </c>
      <c r="N204" s="151">
        <v>19.324999999999999</v>
      </c>
      <c r="O204" s="151">
        <v>4797.54</v>
      </c>
      <c r="P204" s="151">
        <v>785.6</v>
      </c>
      <c r="Q204" s="151">
        <v>1.3337000000000001</v>
      </c>
      <c r="R204" s="151">
        <v>3.8620999999999999</v>
      </c>
      <c r="S204" s="151">
        <v>1.4314</v>
      </c>
      <c r="T204" s="151">
        <v>10.1341</v>
      </c>
      <c r="U204" s="151">
        <v>6.9401000000000002</v>
      </c>
      <c r="V204" s="151">
        <v>22.072399999999998</v>
      </c>
      <c r="W204" s="151">
        <v>352.26</v>
      </c>
      <c r="X204" s="151">
        <v>0.93130000000000002</v>
      </c>
      <c r="Y204" s="151">
        <v>0.92159999999999997</v>
      </c>
      <c r="Z204" s="151">
        <v>0.82150000000000001</v>
      </c>
      <c r="AA204" s="151">
        <v>133.16</v>
      </c>
      <c r="AB204" s="151">
        <v>6.8278999999999996</v>
      </c>
    </row>
    <row r="205" spans="1:28">
      <c r="A205" s="160">
        <v>44972</v>
      </c>
      <c r="B205" s="151">
        <v>30.521799999999999</v>
      </c>
      <c r="C205" s="151">
        <v>18.031199999999998</v>
      </c>
      <c r="D205" s="151">
        <v>4.4527000000000001</v>
      </c>
      <c r="E205" s="151" t="s">
        <v>282</v>
      </c>
      <c r="F205" s="151">
        <v>18.852499999999999</v>
      </c>
      <c r="G205" s="151">
        <v>192.41550000000001</v>
      </c>
      <c r="H205" s="151">
        <v>5.2161999999999997</v>
      </c>
      <c r="I205" s="151">
        <v>18.585599999999999</v>
      </c>
      <c r="J205" s="151">
        <v>447.04</v>
      </c>
      <c r="K205" s="151">
        <v>461.09</v>
      </c>
      <c r="L205" s="151">
        <v>15204</v>
      </c>
      <c r="M205" s="151">
        <v>36.931600000000003</v>
      </c>
      <c r="N205" s="151">
        <v>19.372499999999999</v>
      </c>
      <c r="O205" s="151">
        <v>4925.01</v>
      </c>
      <c r="P205" s="151">
        <v>793.5</v>
      </c>
      <c r="Q205" s="151">
        <v>1.3393999999999999</v>
      </c>
      <c r="R205" s="151">
        <v>3.8675000000000002</v>
      </c>
      <c r="S205" s="151">
        <v>1.4486000000000001</v>
      </c>
      <c r="T205" s="151">
        <v>10.2118</v>
      </c>
      <c r="U205" s="151">
        <v>6.9706999999999999</v>
      </c>
      <c r="V205" s="151">
        <v>22.109400000000001</v>
      </c>
      <c r="W205" s="151">
        <v>355.59</v>
      </c>
      <c r="X205" s="151">
        <v>0.93559999999999999</v>
      </c>
      <c r="Y205" s="151">
        <v>0.92379999999999995</v>
      </c>
      <c r="Z205" s="151">
        <v>0.83120000000000005</v>
      </c>
      <c r="AA205" s="151">
        <v>134.16</v>
      </c>
      <c r="AB205" s="151">
        <v>6.8550000000000004</v>
      </c>
    </row>
    <row r="206" spans="1:28">
      <c r="A206" s="160">
        <v>44973</v>
      </c>
      <c r="B206" s="151">
        <v>30.522600000000001</v>
      </c>
      <c r="C206" s="151">
        <v>18.1662</v>
      </c>
      <c r="D206" s="151">
        <v>4.4668999999999999</v>
      </c>
      <c r="E206" s="151" t="s">
        <v>282</v>
      </c>
      <c r="F206" s="151">
        <v>18.850000000000001</v>
      </c>
      <c r="G206" s="151">
        <v>192.74850000000001</v>
      </c>
      <c r="H206" s="151">
        <v>5.2198000000000002</v>
      </c>
      <c r="I206" s="151">
        <v>18.524000000000001</v>
      </c>
      <c r="J206" s="151">
        <v>443.79</v>
      </c>
      <c r="K206" s="151">
        <v>460.95</v>
      </c>
      <c r="L206" s="151">
        <v>15157</v>
      </c>
      <c r="M206" s="151">
        <v>36.802100000000003</v>
      </c>
      <c r="N206" s="151">
        <v>19.425000000000001</v>
      </c>
      <c r="O206" s="151">
        <v>4924.13</v>
      </c>
      <c r="P206" s="151">
        <v>792.22</v>
      </c>
      <c r="Q206" s="151">
        <v>1.3458000000000001</v>
      </c>
      <c r="R206" s="151">
        <v>3.8492999999999999</v>
      </c>
      <c r="S206" s="151">
        <v>1.4537</v>
      </c>
      <c r="T206" s="151">
        <v>10.252599999999999</v>
      </c>
      <c r="U206" s="151">
        <v>6.9775999999999998</v>
      </c>
      <c r="V206" s="151">
        <v>22.1722</v>
      </c>
      <c r="W206" s="151">
        <v>359.27</v>
      </c>
      <c r="X206" s="151">
        <v>0.93689999999999996</v>
      </c>
      <c r="Y206" s="151">
        <v>0.92559999999999998</v>
      </c>
      <c r="Z206" s="151">
        <v>0.83379999999999999</v>
      </c>
      <c r="AA206" s="151">
        <v>133.94</v>
      </c>
      <c r="AB206" s="151">
        <v>6.8574999999999999</v>
      </c>
    </row>
    <row r="207" spans="1:28">
      <c r="A207" s="160">
        <v>44974</v>
      </c>
      <c r="B207" s="151">
        <v>30.522600000000001</v>
      </c>
      <c r="C207" s="151">
        <v>18.056000000000001</v>
      </c>
      <c r="D207" s="151">
        <v>4.4485000000000001</v>
      </c>
      <c r="E207" s="151" t="s">
        <v>282</v>
      </c>
      <c r="F207" s="151">
        <v>18.831</v>
      </c>
      <c r="G207" s="151">
        <v>193.19649999999999</v>
      </c>
      <c r="H207" s="151">
        <v>5.1627000000000001</v>
      </c>
      <c r="I207" s="151">
        <v>18.371700000000001</v>
      </c>
      <c r="J207" s="151">
        <v>447.8</v>
      </c>
      <c r="K207" s="151">
        <v>460.87</v>
      </c>
      <c r="L207" s="151">
        <v>15203</v>
      </c>
      <c r="M207" s="151">
        <v>36.762900000000002</v>
      </c>
      <c r="N207" s="151">
        <v>19.47</v>
      </c>
      <c r="O207" s="151">
        <v>4906.3999999999996</v>
      </c>
      <c r="P207" s="151">
        <v>789</v>
      </c>
      <c r="Q207" s="151">
        <v>1.3472999999999999</v>
      </c>
      <c r="R207" s="151">
        <v>3.8443000000000001</v>
      </c>
      <c r="S207" s="151">
        <v>1.4536</v>
      </c>
      <c r="T207" s="151">
        <v>10.282</v>
      </c>
      <c r="U207" s="151">
        <v>6.9640000000000004</v>
      </c>
      <c r="V207" s="151">
        <v>22.173400000000001</v>
      </c>
      <c r="W207" s="151">
        <v>358.83</v>
      </c>
      <c r="X207" s="151">
        <v>0.93510000000000004</v>
      </c>
      <c r="Y207" s="151">
        <v>0.92520000000000002</v>
      </c>
      <c r="Z207" s="151">
        <v>0.83079999999999998</v>
      </c>
      <c r="AA207" s="151">
        <v>134.15</v>
      </c>
      <c r="AB207" s="151">
        <v>6.8685999999999998</v>
      </c>
    </row>
    <row r="208" spans="1:28">
      <c r="A208" s="160">
        <v>44977</v>
      </c>
      <c r="B208" s="151">
        <v>30.52</v>
      </c>
      <c r="C208" s="151">
        <v>18.090399999999999</v>
      </c>
      <c r="D208" s="151">
        <v>4.4372999999999996</v>
      </c>
      <c r="E208" s="151" t="s">
        <v>282</v>
      </c>
      <c r="F208" s="151">
        <v>18.8841</v>
      </c>
      <c r="G208" s="151">
        <v>193.19649999999999</v>
      </c>
      <c r="H208" s="151">
        <v>5.1627000000000001</v>
      </c>
      <c r="I208" s="151">
        <v>18.379799999999999</v>
      </c>
      <c r="J208" s="151">
        <v>447.01</v>
      </c>
      <c r="K208" s="151">
        <v>461.25</v>
      </c>
      <c r="L208" s="151">
        <v>15158</v>
      </c>
      <c r="M208" s="151">
        <v>36.915999999999997</v>
      </c>
      <c r="N208" s="151">
        <v>19.524999999999999</v>
      </c>
      <c r="O208" s="151">
        <v>4913.74</v>
      </c>
      <c r="P208" s="151">
        <v>798.25</v>
      </c>
      <c r="Q208" s="151">
        <v>1.3452999999999999</v>
      </c>
      <c r="R208" s="151">
        <v>3.8414000000000001</v>
      </c>
      <c r="S208" s="151">
        <v>1.4476</v>
      </c>
      <c r="T208" s="151">
        <v>10.230399999999999</v>
      </c>
      <c r="U208" s="151">
        <v>6.9683000000000002</v>
      </c>
      <c r="V208" s="151">
        <v>22.1995</v>
      </c>
      <c r="W208" s="151">
        <v>358.18</v>
      </c>
      <c r="X208" s="151">
        <v>0.93579999999999997</v>
      </c>
      <c r="Y208" s="151">
        <v>0.92330000000000001</v>
      </c>
      <c r="Z208" s="151">
        <v>0.83050000000000002</v>
      </c>
      <c r="AA208" s="151">
        <v>134.25</v>
      </c>
      <c r="AB208" s="151">
        <v>6.8552</v>
      </c>
    </row>
    <row r="209" spans="1:28">
      <c r="A209" s="160">
        <v>44978</v>
      </c>
      <c r="B209" s="151">
        <v>30.5504</v>
      </c>
      <c r="C209" s="151">
        <v>18.2563</v>
      </c>
      <c r="D209" s="151">
        <v>4.4615999999999998</v>
      </c>
      <c r="E209" s="151" t="s">
        <v>282</v>
      </c>
      <c r="F209" s="151">
        <v>18.870200000000001</v>
      </c>
      <c r="G209" s="151">
        <v>193.19649999999999</v>
      </c>
      <c r="H209" s="151">
        <v>5.1627000000000001</v>
      </c>
      <c r="I209" s="151">
        <v>18.468299999999999</v>
      </c>
      <c r="J209" s="151">
        <v>446.41</v>
      </c>
      <c r="K209" s="151">
        <v>461.7</v>
      </c>
      <c r="L209" s="151">
        <v>15190</v>
      </c>
      <c r="M209" s="151">
        <v>36.758600000000001</v>
      </c>
      <c r="N209" s="151">
        <v>19.579999999999998</v>
      </c>
      <c r="O209" s="151">
        <v>4959.95</v>
      </c>
      <c r="P209" s="151">
        <v>802.28</v>
      </c>
      <c r="Q209" s="151">
        <v>1.3537999999999999</v>
      </c>
      <c r="R209" s="151">
        <v>3.8298000000000001</v>
      </c>
      <c r="S209" s="151">
        <v>1.4591000000000001</v>
      </c>
      <c r="T209" s="151">
        <v>10.3085</v>
      </c>
      <c r="U209" s="151">
        <v>6.9919000000000002</v>
      </c>
      <c r="V209" s="151">
        <v>22.283300000000001</v>
      </c>
      <c r="W209" s="151">
        <v>359.97</v>
      </c>
      <c r="X209" s="151">
        <v>0.93910000000000005</v>
      </c>
      <c r="Y209" s="151">
        <v>0.92779999999999996</v>
      </c>
      <c r="Z209" s="151">
        <v>0.8256</v>
      </c>
      <c r="AA209" s="151">
        <v>135.01</v>
      </c>
      <c r="AB209" s="151">
        <v>6.8795000000000002</v>
      </c>
    </row>
    <row r="210" spans="1:28">
      <c r="A210" s="160">
        <v>44979</v>
      </c>
      <c r="B210" s="151">
        <v>30.5807</v>
      </c>
      <c r="C210" s="151">
        <v>18.238900000000001</v>
      </c>
      <c r="D210" s="151">
        <v>4.4805000000000001</v>
      </c>
      <c r="E210" s="151" t="s">
        <v>282</v>
      </c>
      <c r="F210" s="151">
        <v>18.850899999999999</v>
      </c>
      <c r="G210" s="151">
        <v>194.95500000000001</v>
      </c>
      <c r="H210" s="151">
        <v>5.1593</v>
      </c>
      <c r="I210" s="151">
        <v>18.356200000000001</v>
      </c>
      <c r="J210" s="151">
        <v>449.12</v>
      </c>
      <c r="K210" s="151">
        <v>461.33</v>
      </c>
      <c r="L210" s="151">
        <v>15202</v>
      </c>
      <c r="M210" s="151">
        <v>36.830800000000004</v>
      </c>
      <c r="N210" s="151">
        <v>19.600000000000001</v>
      </c>
      <c r="O210" s="151">
        <v>4896.2</v>
      </c>
      <c r="P210" s="151">
        <v>798.78</v>
      </c>
      <c r="Q210" s="151">
        <v>1.3552</v>
      </c>
      <c r="R210" s="151">
        <v>3.8090000000000002</v>
      </c>
      <c r="S210" s="151">
        <v>1.4698</v>
      </c>
      <c r="T210" s="151">
        <v>10.357200000000001</v>
      </c>
      <c r="U210" s="151">
        <v>7.0202</v>
      </c>
      <c r="V210" s="151">
        <v>22.336300000000001</v>
      </c>
      <c r="W210" s="151">
        <v>359.79</v>
      </c>
      <c r="X210" s="151">
        <v>0.94299999999999995</v>
      </c>
      <c r="Y210" s="151">
        <v>0.93140000000000001</v>
      </c>
      <c r="Z210" s="151">
        <v>0.83009999999999995</v>
      </c>
      <c r="AA210" s="151">
        <v>134.84</v>
      </c>
      <c r="AB210" s="151">
        <v>6.8929</v>
      </c>
    </row>
    <row r="211" spans="1:28">
      <c r="A211" s="160">
        <v>44980</v>
      </c>
      <c r="B211" s="151">
        <v>30.58</v>
      </c>
      <c r="C211" s="151">
        <v>18.2211</v>
      </c>
      <c r="D211" s="151">
        <v>4.4581</v>
      </c>
      <c r="E211" s="151" t="s">
        <v>282</v>
      </c>
      <c r="F211" s="151">
        <v>18.8535</v>
      </c>
      <c r="G211" s="151">
        <v>195.31960000000001</v>
      </c>
      <c r="H211" s="151">
        <v>5.1318000000000001</v>
      </c>
      <c r="I211" s="151">
        <v>18.3858</v>
      </c>
      <c r="J211" s="151">
        <v>448.62</v>
      </c>
      <c r="K211" s="151">
        <v>460.6</v>
      </c>
      <c r="L211" s="151">
        <v>15190</v>
      </c>
      <c r="M211" s="151">
        <v>36.823900000000002</v>
      </c>
      <c r="N211" s="151">
        <v>19.697500000000002</v>
      </c>
      <c r="O211" s="151">
        <v>4857.38</v>
      </c>
      <c r="P211" s="151">
        <v>807.4</v>
      </c>
      <c r="Q211" s="151">
        <v>1.3549</v>
      </c>
      <c r="R211" s="151">
        <v>3.8016000000000001</v>
      </c>
      <c r="S211" s="151">
        <v>1.4688000000000001</v>
      </c>
      <c r="T211" s="151">
        <v>10.3062</v>
      </c>
      <c r="U211" s="151">
        <v>7.0256999999999996</v>
      </c>
      <c r="V211" s="151">
        <v>22.326000000000001</v>
      </c>
      <c r="W211" s="151">
        <v>359.3</v>
      </c>
      <c r="X211" s="151">
        <v>0.94379999999999997</v>
      </c>
      <c r="Y211" s="151">
        <v>0.93400000000000005</v>
      </c>
      <c r="Z211" s="151">
        <v>0.83240000000000003</v>
      </c>
      <c r="AA211" s="151">
        <v>134.69999999999999</v>
      </c>
      <c r="AB211" s="151">
        <v>6.9081000000000001</v>
      </c>
    </row>
    <row r="212" spans="1:28">
      <c r="A212" s="160">
        <v>44981</v>
      </c>
      <c r="B212" s="151">
        <v>30.58</v>
      </c>
      <c r="C212" s="151">
        <v>18.426600000000001</v>
      </c>
      <c r="D212" s="151">
        <v>4.4741999999999997</v>
      </c>
      <c r="E212" s="151" t="s">
        <v>282</v>
      </c>
      <c r="F212" s="151">
        <v>18.874400000000001</v>
      </c>
      <c r="G212" s="151">
        <v>195.70699999999999</v>
      </c>
      <c r="H212" s="151">
        <v>5.1997</v>
      </c>
      <c r="I212" s="151">
        <v>18.417999999999999</v>
      </c>
      <c r="J212" s="151">
        <v>449.35</v>
      </c>
      <c r="K212" s="151">
        <v>460.74</v>
      </c>
      <c r="L212" s="151">
        <v>15225</v>
      </c>
      <c r="M212" s="151">
        <v>36.859200000000001</v>
      </c>
      <c r="N212" s="151">
        <v>19.745000000000001</v>
      </c>
      <c r="O212" s="151">
        <v>4837.13</v>
      </c>
      <c r="P212" s="151">
        <v>825.75</v>
      </c>
      <c r="Q212" s="151">
        <v>1.3611</v>
      </c>
      <c r="R212" s="151">
        <v>3.8216000000000001</v>
      </c>
      <c r="S212" s="151">
        <v>1.4869000000000001</v>
      </c>
      <c r="T212" s="151">
        <v>10.386699999999999</v>
      </c>
      <c r="U212" s="151">
        <v>7.0575000000000001</v>
      </c>
      <c r="V212" s="151">
        <v>22.419499999999999</v>
      </c>
      <c r="W212" s="151">
        <v>360.4</v>
      </c>
      <c r="X212" s="151">
        <v>0.94810000000000005</v>
      </c>
      <c r="Y212" s="151">
        <v>0.94040000000000001</v>
      </c>
      <c r="Z212" s="151">
        <v>0.83730000000000004</v>
      </c>
      <c r="AA212" s="151">
        <v>136.47999999999999</v>
      </c>
      <c r="AB212" s="151">
        <v>6.9600999999999997</v>
      </c>
    </row>
    <row r="213" spans="1:28">
      <c r="A213" s="160">
        <v>44984</v>
      </c>
      <c r="B213" s="151">
        <v>30.579499999999999</v>
      </c>
      <c r="C213" s="151">
        <v>18.412099999999999</v>
      </c>
      <c r="D213" s="151">
        <v>4.4432</v>
      </c>
      <c r="E213" s="151" t="s">
        <v>282</v>
      </c>
      <c r="F213" s="151">
        <v>18.883600000000001</v>
      </c>
      <c r="G213" s="151">
        <v>196.797</v>
      </c>
      <c r="H213" s="151">
        <v>5.2005999999999997</v>
      </c>
      <c r="I213" s="151">
        <v>18.368500000000001</v>
      </c>
      <c r="J213" s="151">
        <v>447.81</v>
      </c>
      <c r="K213" s="151">
        <v>461.28</v>
      </c>
      <c r="L213" s="151">
        <v>15270</v>
      </c>
      <c r="M213" s="151">
        <v>36.7607</v>
      </c>
      <c r="N213" s="151">
        <v>19.774999999999999</v>
      </c>
      <c r="O213" s="151">
        <v>4761.75</v>
      </c>
      <c r="P213" s="151">
        <v>832.2</v>
      </c>
      <c r="Q213" s="151">
        <v>1.3574999999999999</v>
      </c>
      <c r="R213" s="151">
        <v>3.8086000000000002</v>
      </c>
      <c r="S213" s="151">
        <v>1.4839</v>
      </c>
      <c r="T213" s="151">
        <v>10.339</v>
      </c>
      <c r="U213" s="151">
        <v>7.0156000000000001</v>
      </c>
      <c r="V213" s="151">
        <v>22.271100000000001</v>
      </c>
      <c r="W213" s="151">
        <v>356.26</v>
      </c>
      <c r="X213" s="151">
        <v>0.94259999999999999</v>
      </c>
      <c r="Y213" s="151">
        <v>0.93579999999999997</v>
      </c>
      <c r="Z213" s="151">
        <v>0.82889999999999997</v>
      </c>
      <c r="AA213" s="151">
        <v>136.19</v>
      </c>
      <c r="AB213" s="151">
        <v>6.9440999999999997</v>
      </c>
    </row>
    <row r="214" spans="1:28">
      <c r="A214" s="160">
        <v>44985</v>
      </c>
      <c r="B214" s="151">
        <v>30.53</v>
      </c>
      <c r="C214" s="151">
        <v>18.356999999999999</v>
      </c>
      <c r="D214" s="151">
        <v>4.4481999999999999</v>
      </c>
      <c r="E214" s="151" t="s">
        <v>282</v>
      </c>
      <c r="F214" s="151">
        <v>18.883700000000001</v>
      </c>
      <c r="G214" s="151">
        <v>197.14529999999999</v>
      </c>
      <c r="H214" s="151">
        <v>5.2363999999999997</v>
      </c>
      <c r="I214" s="151">
        <v>18.305700000000002</v>
      </c>
      <c r="J214" s="151">
        <v>445.08</v>
      </c>
      <c r="K214" s="151">
        <v>461.6</v>
      </c>
      <c r="L214" s="151">
        <v>15250</v>
      </c>
      <c r="M214" s="151">
        <v>36.949199999999998</v>
      </c>
      <c r="N214" s="151">
        <v>19.827500000000001</v>
      </c>
      <c r="O214" s="151">
        <v>4862.66</v>
      </c>
      <c r="P214" s="151">
        <v>827.05</v>
      </c>
      <c r="Q214" s="151">
        <v>1.3647</v>
      </c>
      <c r="R214" s="151">
        <v>3.7936000000000001</v>
      </c>
      <c r="S214" s="151">
        <v>1.4861</v>
      </c>
      <c r="T214" s="151">
        <v>10.3863</v>
      </c>
      <c r="U214" s="151">
        <v>7.0381</v>
      </c>
      <c r="V214" s="151">
        <v>22.2135</v>
      </c>
      <c r="W214" s="151">
        <v>357.74</v>
      </c>
      <c r="X214" s="151">
        <v>0.9456</v>
      </c>
      <c r="Y214" s="151">
        <v>0.94220000000000004</v>
      </c>
      <c r="Z214" s="151">
        <v>0.83179999999999998</v>
      </c>
      <c r="AA214" s="151">
        <v>136.16999999999999</v>
      </c>
      <c r="AB214" s="151">
        <v>6.9356</v>
      </c>
    </row>
    <row r="215" spans="1:28">
      <c r="A215" s="160">
        <v>44986</v>
      </c>
      <c r="B215" s="151">
        <v>30.581299999999999</v>
      </c>
      <c r="C215" s="151">
        <v>18.123100000000001</v>
      </c>
      <c r="D215" s="151">
        <v>4.3795000000000002</v>
      </c>
      <c r="E215" s="151" t="s">
        <v>282</v>
      </c>
      <c r="F215" s="151">
        <v>18.884</v>
      </c>
      <c r="G215" s="151">
        <v>197.55260000000001</v>
      </c>
      <c r="H215" s="151">
        <v>5.1805000000000003</v>
      </c>
      <c r="I215" s="151">
        <v>18.115400000000001</v>
      </c>
      <c r="J215" s="151">
        <v>440.52</v>
      </c>
      <c r="K215" s="151">
        <v>461.29</v>
      </c>
      <c r="L215" s="151">
        <v>15235</v>
      </c>
      <c r="M215" s="151">
        <v>36.884999999999998</v>
      </c>
      <c r="N215" s="151">
        <v>19.920000000000002</v>
      </c>
      <c r="O215" s="151">
        <v>4832.3500000000004</v>
      </c>
      <c r="P215" s="151">
        <v>810.5</v>
      </c>
      <c r="Q215" s="151">
        <v>1.3593999999999999</v>
      </c>
      <c r="R215" s="151">
        <v>3.7785000000000002</v>
      </c>
      <c r="S215" s="151">
        <v>1.4791000000000001</v>
      </c>
      <c r="T215" s="151">
        <v>10.377700000000001</v>
      </c>
      <c r="U215" s="151">
        <v>6.9759000000000002</v>
      </c>
      <c r="V215" s="151">
        <v>21.895900000000001</v>
      </c>
      <c r="W215" s="151">
        <v>349.98</v>
      </c>
      <c r="X215" s="151">
        <v>0.93740000000000001</v>
      </c>
      <c r="Y215" s="151">
        <v>0.93959999999999999</v>
      </c>
      <c r="Z215" s="151">
        <v>0.83130000000000004</v>
      </c>
      <c r="AA215" s="151">
        <v>136.19</v>
      </c>
      <c r="AB215" s="151">
        <v>6.8697999999999997</v>
      </c>
    </row>
    <row r="216" spans="1:28">
      <c r="A216" s="160">
        <v>44987</v>
      </c>
      <c r="B216" s="151">
        <v>30.62</v>
      </c>
      <c r="C216" s="151">
        <v>18.2041</v>
      </c>
      <c r="D216" s="151">
        <v>4.4333</v>
      </c>
      <c r="E216" s="151" t="s">
        <v>282</v>
      </c>
      <c r="F216" s="151">
        <v>18.860299999999999</v>
      </c>
      <c r="G216" s="151">
        <v>197.8665</v>
      </c>
      <c r="H216" s="151">
        <v>5.2118000000000002</v>
      </c>
      <c r="I216" s="151">
        <v>18.125900000000001</v>
      </c>
      <c r="J216" s="151">
        <v>435.67</v>
      </c>
      <c r="K216" s="151">
        <v>460.87</v>
      </c>
      <c r="L216" s="151">
        <v>15280</v>
      </c>
      <c r="M216" s="151">
        <v>36.931600000000003</v>
      </c>
      <c r="N216" s="151">
        <v>19.97</v>
      </c>
      <c r="O216" s="151">
        <v>4806.59</v>
      </c>
      <c r="P216" s="151">
        <v>812.75</v>
      </c>
      <c r="Q216" s="151">
        <v>1.3596999999999999</v>
      </c>
      <c r="R216" s="151">
        <v>3.7867999999999999</v>
      </c>
      <c r="S216" s="151">
        <v>1.4859</v>
      </c>
      <c r="T216" s="151">
        <v>10.4506</v>
      </c>
      <c r="U216" s="151">
        <v>7.0229999999999997</v>
      </c>
      <c r="V216" s="151">
        <v>22.0915</v>
      </c>
      <c r="W216" s="151">
        <v>355.11</v>
      </c>
      <c r="X216" s="151">
        <v>0.94359999999999999</v>
      </c>
      <c r="Y216" s="151">
        <v>0.94240000000000002</v>
      </c>
      <c r="Z216" s="151">
        <v>0.83709999999999996</v>
      </c>
      <c r="AA216" s="151">
        <v>136.77000000000001</v>
      </c>
      <c r="AB216" s="151">
        <v>6.9168000000000003</v>
      </c>
    </row>
    <row r="217" spans="1:28">
      <c r="A217" s="160">
        <v>44988</v>
      </c>
      <c r="B217" s="151">
        <v>30.62</v>
      </c>
      <c r="C217" s="151">
        <v>18.1417</v>
      </c>
      <c r="D217" s="151">
        <v>4.4257</v>
      </c>
      <c r="E217" s="151" t="s">
        <v>282</v>
      </c>
      <c r="F217" s="151">
        <v>18.799299999999999</v>
      </c>
      <c r="G217" s="151">
        <v>198.2833</v>
      </c>
      <c r="H217" s="151">
        <v>5.1974</v>
      </c>
      <c r="I217" s="151">
        <v>17.957000000000001</v>
      </c>
      <c r="J217" s="151">
        <v>431.01</v>
      </c>
      <c r="K217" s="151">
        <v>460.89</v>
      </c>
      <c r="L217" s="151">
        <v>15300</v>
      </c>
      <c r="M217" s="151">
        <v>36.931600000000003</v>
      </c>
      <c r="N217" s="151">
        <v>20.04</v>
      </c>
      <c r="O217" s="151">
        <v>4784.42</v>
      </c>
      <c r="P217" s="151">
        <v>803.78</v>
      </c>
      <c r="Q217" s="151">
        <v>1.3597999999999999</v>
      </c>
      <c r="R217" s="151">
        <v>3.7829000000000002</v>
      </c>
      <c r="S217" s="151">
        <v>1.4772000000000001</v>
      </c>
      <c r="T217" s="151">
        <v>10.3865</v>
      </c>
      <c r="U217" s="151">
        <v>6.9969000000000001</v>
      </c>
      <c r="V217" s="151">
        <v>22.070599999999999</v>
      </c>
      <c r="W217" s="151">
        <v>356.56</v>
      </c>
      <c r="X217" s="151">
        <v>0.94030000000000002</v>
      </c>
      <c r="Y217" s="151">
        <v>0.93620000000000003</v>
      </c>
      <c r="Z217" s="151">
        <v>0.83079999999999998</v>
      </c>
      <c r="AA217" s="151">
        <v>135.87</v>
      </c>
      <c r="AB217" s="151">
        <v>6.9043000000000001</v>
      </c>
    </row>
    <row r="218" spans="1:28">
      <c r="A218" s="160">
        <v>44991</v>
      </c>
      <c r="B218" s="151">
        <v>30.68</v>
      </c>
      <c r="C218" s="151">
        <v>18.2483</v>
      </c>
      <c r="D218" s="151">
        <v>4.3924000000000003</v>
      </c>
      <c r="E218" s="151" t="s">
        <v>282</v>
      </c>
      <c r="F218" s="151">
        <v>18.899899999999999</v>
      </c>
      <c r="G218" s="151">
        <v>199.32490000000001</v>
      </c>
      <c r="H218" s="151">
        <v>5.1586999999999996</v>
      </c>
      <c r="I218" s="151">
        <v>18.004200000000001</v>
      </c>
      <c r="J218" s="151">
        <v>436.24</v>
      </c>
      <c r="K218" s="151">
        <v>460.93</v>
      </c>
      <c r="L218" s="151">
        <v>15295</v>
      </c>
      <c r="M218" s="151">
        <v>36.920999999999999</v>
      </c>
      <c r="N218" s="151">
        <v>20.07</v>
      </c>
      <c r="O218" s="151">
        <v>4704.96</v>
      </c>
      <c r="P218" s="151">
        <v>798.33</v>
      </c>
      <c r="Q218" s="151">
        <v>1.3613</v>
      </c>
      <c r="R218" s="151">
        <v>3.7850999999999999</v>
      </c>
      <c r="S218" s="151">
        <v>1.4859</v>
      </c>
      <c r="T218" s="151">
        <v>10.417</v>
      </c>
      <c r="U218" s="151">
        <v>6.9683999999999999</v>
      </c>
      <c r="V218" s="151">
        <v>22.059799999999999</v>
      </c>
      <c r="W218" s="151">
        <v>353.23</v>
      </c>
      <c r="X218" s="151">
        <v>0.93630000000000002</v>
      </c>
      <c r="Y218" s="151">
        <v>0.93069999999999997</v>
      </c>
      <c r="Z218" s="151">
        <v>0.83160000000000001</v>
      </c>
      <c r="AA218" s="151">
        <v>135.93</v>
      </c>
      <c r="AB218" s="151">
        <v>6.9318</v>
      </c>
    </row>
    <row r="219" spans="1:28">
      <c r="A219" s="160">
        <v>44992</v>
      </c>
      <c r="B219" s="151">
        <v>30.73</v>
      </c>
      <c r="C219" s="151">
        <v>18.508500000000002</v>
      </c>
      <c r="D219" s="151">
        <v>4.4466999999999999</v>
      </c>
      <c r="E219" s="151" t="s">
        <v>282</v>
      </c>
      <c r="F219" s="151">
        <v>18.9224</v>
      </c>
      <c r="G219" s="151">
        <v>199.6635</v>
      </c>
      <c r="H219" s="151">
        <v>5.1917999999999997</v>
      </c>
      <c r="I219" s="151">
        <v>18.104700000000001</v>
      </c>
      <c r="J219" s="151">
        <v>438.9</v>
      </c>
      <c r="K219" s="151">
        <v>461.14</v>
      </c>
      <c r="L219" s="151">
        <v>15350</v>
      </c>
      <c r="M219" s="151">
        <v>36.932000000000002</v>
      </c>
      <c r="N219" s="151">
        <v>20.1463</v>
      </c>
      <c r="O219" s="151">
        <v>4767.74</v>
      </c>
      <c r="P219" s="151">
        <v>803.75</v>
      </c>
      <c r="Q219" s="151">
        <v>1.3754</v>
      </c>
      <c r="R219" s="151">
        <v>3.7965</v>
      </c>
      <c r="S219" s="151">
        <v>1.5187999999999999</v>
      </c>
      <c r="T219" s="151">
        <v>10.6959</v>
      </c>
      <c r="U219" s="151">
        <v>7.0547000000000004</v>
      </c>
      <c r="V219" s="151">
        <v>22.309000000000001</v>
      </c>
      <c r="W219" s="151">
        <v>359.31</v>
      </c>
      <c r="X219" s="151">
        <v>0.94789999999999996</v>
      </c>
      <c r="Y219" s="151">
        <v>0.94179999999999997</v>
      </c>
      <c r="Z219" s="151">
        <v>0.84530000000000005</v>
      </c>
      <c r="AA219" s="151">
        <v>137.16</v>
      </c>
      <c r="AB219" s="151">
        <v>6.9661999999999997</v>
      </c>
    </row>
    <row r="220" spans="1:28">
      <c r="A220" s="160">
        <v>44993</v>
      </c>
      <c r="B220" s="151">
        <v>30.83</v>
      </c>
      <c r="C220" s="151">
        <v>18.6068</v>
      </c>
      <c r="D220" s="151">
        <v>4.4401999999999999</v>
      </c>
      <c r="E220" s="151" t="s">
        <v>282</v>
      </c>
      <c r="F220" s="151">
        <v>18.936900000000001</v>
      </c>
      <c r="G220" s="151">
        <v>199.9743</v>
      </c>
      <c r="H220" s="151">
        <v>5.1420000000000003</v>
      </c>
      <c r="I220" s="151">
        <v>17.979800000000001</v>
      </c>
      <c r="J220" s="151">
        <v>438.05</v>
      </c>
      <c r="K220" s="151">
        <v>461.22</v>
      </c>
      <c r="L220" s="151">
        <v>15435</v>
      </c>
      <c r="M220" s="151">
        <v>36.963500000000003</v>
      </c>
      <c r="N220" s="151">
        <v>20.1463</v>
      </c>
      <c r="O220" s="151">
        <v>4777.66</v>
      </c>
      <c r="P220" s="151">
        <v>803.97</v>
      </c>
      <c r="Q220" s="151">
        <v>1.3805000000000001</v>
      </c>
      <c r="R220" s="151">
        <v>3.7989999999999999</v>
      </c>
      <c r="S220" s="151">
        <v>1.5177</v>
      </c>
      <c r="T220" s="151">
        <v>10.653600000000001</v>
      </c>
      <c r="U220" s="151">
        <v>7.0572999999999997</v>
      </c>
      <c r="V220" s="151">
        <v>22.377400000000002</v>
      </c>
      <c r="W220" s="151">
        <v>358.91</v>
      </c>
      <c r="X220" s="151">
        <v>0.94830000000000003</v>
      </c>
      <c r="Y220" s="151">
        <v>0.94179999999999997</v>
      </c>
      <c r="Z220" s="151">
        <v>0.84430000000000005</v>
      </c>
      <c r="AA220" s="151">
        <v>137.36000000000001</v>
      </c>
      <c r="AB220" s="151">
        <v>6.9592000000000001</v>
      </c>
    </row>
    <row r="221" spans="1:28">
      <c r="A221" s="160">
        <v>44994</v>
      </c>
      <c r="B221" s="151">
        <v>30.849299999999999</v>
      </c>
      <c r="C221" s="151">
        <v>18.5685</v>
      </c>
      <c r="D221" s="151">
        <v>4.4325999999999999</v>
      </c>
      <c r="E221" s="151" t="s">
        <v>282</v>
      </c>
      <c r="F221" s="151">
        <v>18.810099999999998</v>
      </c>
      <c r="G221" s="151">
        <v>200.35390000000001</v>
      </c>
      <c r="H221" s="151">
        <v>5.1650999999999998</v>
      </c>
      <c r="I221" s="151">
        <v>18.361799999999999</v>
      </c>
      <c r="J221" s="151">
        <v>441.26</v>
      </c>
      <c r="K221" s="151">
        <v>460.96</v>
      </c>
      <c r="L221" s="151">
        <v>15425</v>
      </c>
      <c r="M221" s="151">
        <v>36.932200000000002</v>
      </c>
      <c r="N221" s="151">
        <v>20.1875</v>
      </c>
      <c r="O221" s="151">
        <v>4777.66</v>
      </c>
      <c r="P221" s="151">
        <v>795.68</v>
      </c>
      <c r="Q221" s="151">
        <v>1.3828</v>
      </c>
      <c r="R221" s="151">
        <v>3.7831000000000001</v>
      </c>
      <c r="S221" s="151">
        <v>1.5174000000000001</v>
      </c>
      <c r="T221" s="151">
        <v>10.661300000000001</v>
      </c>
      <c r="U221" s="151">
        <v>7.0328999999999997</v>
      </c>
      <c r="V221" s="151">
        <v>22.305</v>
      </c>
      <c r="W221" s="151">
        <v>362.34</v>
      </c>
      <c r="X221" s="151">
        <v>0.94510000000000005</v>
      </c>
      <c r="Y221" s="151">
        <v>0.93259999999999998</v>
      </c>
      <c r="Z221" s="151">
        <v>0.83860000000000001</v>
      </c>
      <c r="AA221" s="151">
        <v>136.15</v>
      </c>
      <c r="AB221" s="151">
        <v>6.9650999999999996</v>
      </c>
    </row>
    <row r="222" spans="1:28">
      <c r="A222" s="160">
        <v>44995</v>
      </c>
      <c r="B222" s="151">
        <v>30.849299999999999</v>
      </c>
      <c r="C222" s="151">
        <v>18.317299999999999</v>
      </c>
      <c r="D222" s="151">
        <v>4.3971999999999998</v>
      </c>
      <c r="E222" s="151" t="s">
        <v>282</v>
      </c>
      <c r="F222" s="151">
        <v>18.9681</v>
      </c>
      <c r="G222" s="151">
        <v>200.73500000000001</v>
      </c>
      <c r="H222" s="151">
        <v>5.2145000000000001</v>
      </c>
      <c r="I222" s="151">
        <v>18.504899999999999</v>
      </c>
      <c r="J222" s="151">
        <v>451.05</v>
      </c>
      <c r="K222" s="151">
        <v>461.42</v>
      </c>
      <c r="L222" s="151">
        <v>15450</v>
      </c>
      <c r="M222" s="151">
        <v>36.929400000000001</v>
      </c>
      <c r="N222" s="151">
        <v>20.234999999999999</v>
      </c>
      <c r="O222" s="151">
        <v>4713.45</v>
      </c>
      <c r="P222" s="151">
        <v>796.9</v>
      </c>
      <c r="Q222" s="151">
        <v>1.3832</v>
      </c>
      <c r="R222" s="151">
        <v>3.7816000000000001</v>
      </c>
      <c r="S222" s="151">
        <v>1.5199</v>
      </c>
      <c r="T222" s="151">
        <v>10.6318</v>
      </c>
      <c r="U222" s="151">
        <v>6.9950999999999999</v>
      </c>
      <c r="V222" s="151">
        <v>22.220099999999999</v>
      </c>
      <c r="W222" s="151">
        <v>359.96</v>
      </c>
      <c r="X222" s="151">
        <v>0.93959999999999999</v>
      </c>
      <c r="Y222" s="151">
        <v>0.92069999999999996</v>
      </c>
      <c r="Z222" s="151">
        <v>0.83130000000000004</v>
      </c>
      <c r="AA222" s="151">
        <v>135.03</v>
      </c>
      <c r="AB222" s="151">
        <v>6.9172000000000002</v>
      </c>
    </row>
    <row r="223" spans="1:28">
      <c r="A223" s="153">
        <v>44998</v>
      </c>
      <c r="B223" s="151">
        <v>30.8962</v>
      </c>
      <c r="C223" s="151">
        <v>18.197900000000001</v>
      </c>
      <c r="D223" s="151">
        <v>4.3602999999999996</v>
      </c>
      <c r="E223" s="151" t="s">
        <v>282</v>
      </c>
      <c r="F223" s="151">
        <v>18.965800000000002</v>
      </c>
      <c r="G223" s="151">
        <v>201.256</v>
      </c>
      <c r="H223" s="151">
        <v>5.2469000000000001</v>
      </c>
      <c r="I223" s="151">
        <v>18.913599999999999</v>
      </c>
      <c r="J223" s="151">
        <v>456.25</v>
      </c>
      <c r="K223" s="151">
        <v>460.9</v>
      </c>
      <c r="L223" s="151">
        <v>15365</v>
      </c>
      <c r="M223" s="151">
        <v>36.921399999999998</v>
      </c>
      <c r="N223" s="151">
        <v>20.234999999999999</v>
      </c>
      <c r="O223" s="151">
        <v>4768.17</v>
      </c>
      <c r="P223" s="151">
        <v>805.25</v>
      </c>
      <c r="Q223" s="151">
        <v>1.3731</v>
      </c>
      <c r="R223" s="151">
        <v>3.7970999999999999</v>
      </c>
      <c r="S223" s="151">
        <v>1.4998</v>
      </c>
      <c r="T223" s="151">
        <v>10.5505</v>
      </c>
      <c r="U223" s="151">
        <v>6.9372999999999996</v>
      </c>
      <c r="V223" s="151">
        <v>22.121400000000001</v>
      </c>
      <c r="W223" s="151">
        <v>366.15</v>
      </c>
      <c r="X223" s="151">
        <v>0.93189999999999995</v>
      </c>
      <c r="Y223" s="151">
        <v>0.91190000000000004</v>
      </c>
      <c r="Z223" s="151">
        <v>0.82079999999999997</v>
      </c>
      <c r="AA223" s="151">
        <v>133.21</v>
      </c>
      <c r="AB223" s="151">
        <v>6.8483000000000001</v>
      </c>
    </row>
    <row r="224" spans="1:28">
      <c r="A224" s="153">
        <v>44999</v>
      </c>
      <c r="B224" s="151">
        <v>30.8964</v>
      </c>
      <c r="C224" s="151">
        <v>18.128699999999998</v>
      </c>
      <c r="D224" s="151">
        <v>4.3794000000000004</v>
      </c>
      <c r="E224" s="151" t="s">
        <v>282</v>
      </c>
      <c r="F224" s="151">
        <v>18.973600000000001</v>
      </c>
      <c r="G224" s="151">
        <v>202.09549999999999</v>
      </c>
      <c r="H224" s="151">
        <v>5.2542</v>
      </c>
      <c r="I224" s="151">
        <v>18.596599999999999</v>
      </c>
      <c r="J224" s="151">
        <v>461.69</v>
      </c>
      <c r="K224" s="151">
        <v>460.66</v>
      </c>
      <c r="L224" s="151">
        <v>15385</v>
      </c>
      <c r="M224" s="151">
        <v>36.8964</v>
      </c>
      <c r="N224" s="151">
        <v>20.324999999999999</v>
      </c>
      <c r="O224" s="151">
        <v>4740.71</v>
      </c>
      <c r="P224" s="151">
        <v>801.27</v>
      </c>
      <c r="Q224" s="151">
        <v>1.3686</v>
      </c>
      <c r="R224" s="151">
        <v>3.7854999999999999</v>
      </c>
      <c r="S224" s="151">
        <v>1.4964999999999999</v>
      </c>
      <c r="T224" s="151">
        <v>10.5366</v>
      </c>
      <c r="U224" s="151">
        <v>6.9379</v>
      </c>
      <c r="V224" s="151">
        <v>22.156199999999998</v>
      </c>
      <c r="W224" s="151">
        <v>362.85</v>
      </c>
      <c r="X224" s="151">
        <v>0.93169999999999997</v>
      </c>
      <c r="Y224" s="151">
        <v>0.91420000000000001</v>
      </c>
      <c r="Z224" s="151">
        <v>0.82250000000000001</v>
      </c>
      <c r="AA224" s="151">
        <v>134.22</v>
      </c>
      <c r="AB224" s="151">
        <v>6.8734999999999999</v>
      </c>
    </row>
    <row r="225" spans="1:28">
      <c r="A225" s="153">
        <v>45000</v>
      </c>
      <c r="B225" s="151">
        <v>30.873699999999999</v>
      </c>
      <c r="C225" s="151">
        <v>18.437200000000001</v>
      </c>
      <c r="D225" s="151">
        <v>4.4459999999999997</v>
      </c>
      <c r="E225" s="151" t="s">
        <v>282</v>
      </c>
      <c r="F225" s="151">
        <v>18.9907</v>
      </c>
      <c r="G225" s="151">
        <v>202.5633</v>
      </c>
      <c r="H225" s="151">
        <v>5.2888999999999999</v>
      </c>
      <c r="I225" s="151">
        <v>18.9755</v>
      </c>
      <c r="J225" s="151">
        <v>464.3</v>
      </c>
      <c r="K225" s="151">
        <v>461.49</v>
      </c>
      <c r="L225" s="151">
        <v>15365</v>
      </c>
      <c r="M225" s="151">
        <v>36.899099999999997</v>
      </c>
      <c r="N225" s="151">
        <v>20.434999999999999</v>
      </c>
      <c r="O225" s="151">
        <v>4844.01</v>
      </c>
      <c r="P225" s="151">
        <v>824.1</v>
      </c>
      <c r="Q225" s="151">
        <v>1.3768</v>
      </c>
      <c r="R225" s="151">
        <v>3.8054999999999999</v>
      </c>
      <c r="S225" s="151">
        <v>1.5106999999999999</v>
      </c>
      <c r="T225" s="151">
        <v>10.761699999999999</v>
      </c>
      <c r="U225" s="151">
        <v>7.0391000000000004</v>
      </c>
      <c r="V225" s="151">
        <v>22.749600000000001</v>
      </c>
      <c r="W225" s="151">
        <v>375.24</v>
      </c>
      <c r="X225" s="151">
        <v>0.94540000000000002</v>
      </c>
      <c r="Y225" s="151">
        <v>0.93330000000000002</v>
      </c>
      <c r="Z225" s="151">
        <v>0.82940000000000003</v>
      </c>
      <c r="AA225" s="151">
        <v>133.41999999999999</v>
      </c>
      <c r="AB225" s="151">
        <v>6.9062999999999999</v>
      </c>
    </row>
    <row r="226" spans="1:28">
      <c r="A226" s="153">
        <v>45001</v>
      </c>
      <c r="B226" s="151">
        <v>30.8504</v>
      </c>
      <c r="C226" s="151">
        <v>18.398900000000001</v>
      </c>
      <c r="D226" s="151">
        <v>4.4276999999999997</v>
      </c>
      <c r="E226" s="151" t="s">
        <v>282</v>
      </c>
      <c r="F226" s="151">
        <v>19.003399999999999</v>
      </c>
      <c r="G226" s="151">
        <v>202.9323</v>
      </c>
      <c r="H226" s="151">
        <v>5.2310999999999996</v>
      </c>
      <c r="I226" s="151">
        <v>18.723700000000001</v>
      </c>
      <c r="J226" s="151">
        <v>463.85</v>
      </c>
      <c r="K226" s="151">
        <v>461.91</v>
      </c>
      <c r="L226" s="151">
        <v>15380</v>
      </c>
      <c r="M226" s="151">
        <v>36.931600000000003</v>
      </c>
      <c r="N226" s="151">
        <v>20.524999999999999</v>
      </c>
      <c r="O226" s="151">
        <v>4877.04</v>
      </c>
      <c r="P226" s="151">
        <v>824.95</v>
      </c>
      <c r="Q226" s="151">
        <v>1.3721000000000001</v>
      </c>
      <c r="R226" s="151">
        <v>3.7865000000000002</v>
      </c>
      <c r="S226" s="151">
        <v>1.5024</v>
      </c>
      <c r="T226" s="151">
        <v>10.7616</v>
      </c>
      <c r="U226" s="151">
        <v>7.0175000000000001</v>
      </c>
      <c r="V226" s="151">
        <v>22.596399999999999</v>
      </c>
      <c r="W226" s="151">
        <v>371.77</v>
      </c>
      <c r="X226" s="151">
        <v>0.9425</v>
      </c>
      <c r="Y226" s="151">
        <v>0.92930000000000001</v>
      </c>
      <c r="Z226" s="151">
        <v>0.82579999999999998</v>
      </c>
      <c r="AA226" s="151">
        <v>133.74</v>
      </c>
      <c r="AB226" s="151">
        <v>6.8979999999999997</v>
      </c>
    </row>
    <row r="227" spans="1:28">
      <c r="A227" s="153">
        <v>45002</v>
      </c>
      <c r="B227" s="151">
        <v>30.8504</v>
      </c>
      <c r="C227" s="151">
        <v>18.474</v>
      </c>
      <c r="D227" s="151">
        <v>4.4104999999999999</v>
      </c>
      <c r="E227" s="151" t="s">
        <v>282</v>
      </c>
      <c r="F227" s="151">
        <v>19.0138</v>
      </c>
      <c r="G227" s="151">
        <v>203.33789999999999</v>
      </c>
      <c r="H227" s="151">
        <v>5.2786999999999997</v>
      </c>
      <c r="I227" s="151">
        <v>18.9099</v>
      </c>
      <c r="J227" s="151">
        <v>458.33</v>
      </c>
      <c r="K227" s="151">
        <v>460.74</v>
      </c>
      <c r="L227" s="151">
        <v>15345</v>
      </c>
      <c r="M227" s="151">
        <v>36.923699999999997</v>
      </c>
      <c r="N227" s="151">
        <v>20.5825</v>
      </c>
      <c r="O227" s="151">
        <v>4827.25</v>
      </c>
      <c r="P227" s="151">
        <v>829.5</v>
      </c>
      <c r="Q227" s="151">
        <v>1.3731</v>
      </c>
      <c r="R227" s="151">
        <v>3.7919999999999998</v>
      </c>
      <c r="S227" s="151">
        <v>1.4932000000000001</v>
      </c>
      <c r="T227" s="151">
        <v>10.689500000000001</v>
      </c>
      <c r="U227" s="151">
        <v>6.9789000000000003</v>
      </c>
      <c r="V227" s="151">
        <v>22.4846</v>
      </c>
      <c r="W227" s="151">
        <v>372.87</v>
      </c>
      <c r="X227" s="151">
        <v>0.93720000000000003</v>
      </c>
      <c r="Y227" s="151">
        <v>0.92610000000000003</v>
      </c>
      <c r="Z227" s="151">
        <v>0.82150000000000001</v>
      </c>
      <c r="AA227" s="151">
        <v>131.85</v>
      </c>
      <c r="AB227" s="151">
        <v>6.8867000000000003</v>
      </c>
    </row>
    <row r="228" spans="1:28">
      <c r="A228" s="160">
        <v>45005</v>
      </c>
      <c r="B228" s="151">
        <v>30.899799999999999</v>
      </c>
      <c r="C228" s="151">
        <v>18.519600000000001</v>
      </c>
      <c r="D228" s="151">
        <v>4.3878000000000004</v>
      </c>
      <c r="E228" s="151" t="s">
        <v>282</v>
      </c>
      <c r="F228" s="151">
        <v>19.011500000000002</v>
      </c>
      <c r="G228" s="151">
        <v>204.5085</v>
      </c>
      <c r="H228" s="151">
        <v>5.2378999999999998</v>
      </c>
      <c r="I228" s="151">
        <v>18.837700000000002</v>
      </c>
      <c r="J228" s="151">
        <v>464.35</v>
      </c>
      <c r="K228" s="151">
        <v>460.74</v>
      </c>
      <c r="L228" s="151">
        <v>15360</v>
      </c>
      <c r="M228" s="151">
        <v>36.932200000000002</v>
      </c>
      <c r="N228" s="151">
        <v>20.664999999999999</v>
      </c>
      <c r="O228" s="151">
        <v>4827.25</v>
      </c>
      <c r="P228" s="151">
        <v>824.45</v>
      </c>
      <c r="Q228" s="151">
        <v>1.3664000000000001</v>
      </c>
      <c r="R228" s="151">
        <v>3.7770000000000001</v>
      </c>
      <c r="S228" s="151">
        <v>1.4884999999999999</v>
      </c>
      <c r="T228" s="151">
        <v>10.647500000000001</v>
      </c>
      <c r="U228" s="151">
        <v>6.9427000000000003</v>
      </c>
      <c r="V228" s="151">
        <v>22.377099999999999</v>
      </c>
      <c r="W228" s="151">
        <v>368.39</v>
      </c>
      <c r="X228" s="151">
        <v>0.93269999999999997</v>
      </c>
      <c r="Y228" s="151">
        <v>0.92910000000000004</v>
      </c>
      <c r="Z228" s="151">
        <v>0.81440000000000001</v>
      </c>
      <c r="AA228" s="151">
        <v>131.32</v>
      </c>
      <c r="AB228" s="151">
        <v>6.8769999999999998</v>
      </c>
    </row>
    <row r="229" spans="1:28">
      <c r="A229" s="160">
        <v>45006</v>
      </c>
      <c r="B229" s="151">
        <v>30.8</v>
      </c>
      <c r="C229" s="151">
        <v>18.558900000000001</v>
      </c>
      <c r="D229" s="151">
        <v>4.3475999999999999</v>
      </c>
      <c r="E229" s="151" t="s">
        <v>282</v>
      </c>
      <c r="F229" s="151">
        <v>19.033100000000001</v>
      </c>
      <c r="G229" s="151">
        <v>205.0204</v>
      </c>
      <c r="H229" s="151">
        <v>5.2431000000000001</v>
      </c>
      <c r="I229" s="151">
        <v>18.596699999999998</v>
      </c>
      <c r="J229" s="151">
        <v>464.35</v>
      </c>
      <c r="K229" s="151">
        <v>461.41</v>
      </c>
      <c r="L229" s="151">
        <v>15345</v>
      </c>
      <c r="M229" s="151">
        <v>36.929600000000001</v>
      </c>
      <c r="N229" s="151">
        <v>20.824999999999999</v>
      </c>
      <c r="O229" s="151">
        <v>4803.0600000000004</v>
      </c>
      <c r="P229" s="151">
        <v>822.3</v>
      </c>
      <c r="Q229" s="151">
        <v>1.3713</v>
      </c>
      <c r="R229" s="151">
        <v>3.774</v>
      </c>
      <c r="S229" s="151">
        <v>1.4995000000000001</v>
      </c>
      <c r="T229" s="151">
        <v>10.548500000000001</v>
      </c>
      <c r="U229" s="151">
        <v>6.9150999999999998</v>
      </c>
      <c r="V229" s="151">
        <v>22.096499999999999</v>
      </c>
      <c r="W229" s="151">
        <v>361.23</v>
      </c>
      <c r="X229" s="151">
        <v>0.92869999999999997</v>
      </c>
      <c r="Y229" s="151">
        <v>0.9224</v>
      </c>
      <c r="Z229" s="151">
        <v>0.81850000000000001</v>
      </c>
      <c r="AA229" s="151">
        <v>132.51</v>
      </c>
      <c r="AB229" s="151">
        <v>6.8792999999999997</v>
      </c>
    </row>
    <row r="230" spans="1:28">
      <c r="A230" s="160">
        <v>45007</v>
      </c>
      <c r="B230" s="151">
        <v>30.85</v>
      </c>
      <c r="C230" s="151">
        <v>18.2805</v>
      </c>
      <c r="D230" s="151">
        <v>4.3175999999999997</v>
      </c>
      <c r="E230" s="151" t="s">
        <v>282</v>
      </c>
      <c r="F230" s="151">
        <v>19.040700000000001</v>
      </c>
      <c r="G230" s="151">
        <v>205.38030000000001</v>
      </c>
      <c r="H230" s="151">
        <v>5.2389000000000001</v>
      </c>
      <c r="I230" s="151">
        <v>18.608699999999999</v>
      </c>
      <c r="J230" s="151">
        <v>464.35</v>
      </c>
      <c r="K230" s="151">
        <v>461.18</v>
      </c>
      <c r="L230" s="151">
        <v>15345</v>
      </c>
      <c r="M230" s="151">
        <v>36.925899999999999</v>
      </c>
      <c r="N230" s="151">
        <v>20.927499999999998</v>
      </c>
      <c r="O230" s="151">
        <v>4768.04</v>
      </c>
      <c r="P230" s="151">
        <v>809.5</v>
      </c>
      <c r="Q230" s="151">
        <v>1.3731</v>
      </c>
      <c r="R230" s="151">
        <v>3.7694999999999999</v>
      </c>
      <c r="S230" s="151">
        <v>1.4959</v>
      </c>
      <c r="T230" s="151">
        <v>10.4657</v>
      </c>
      <c r="U230" s="151">
        <v>6.8593999999999999</v>
      </c>
      <c r="V230" s="151">
        <v>21.8383</v>
      </c>
      <c r="W230" s="151">
        <v>356.84</v>
      </c>
      <c r="X230" s="151">
        <v>0.92120000000000002</v>
      </c>
      <c r="Y230" s="151">
        <v>0.91739999999999999</v>
      </c>
      <c r="Z230" s="151">
        <v>0.81510000000000005</v>
      </c>
      <c r="AA230" s="151">
        <v>131.44</v>
      </c>
      <c r="AB230" s="151">
        <v>6.87</v>
      </c>
    </row>
    <row r="231" spans="1:28">
      <c r="A231" s="160">
        <v>45008</v>
      </c>
      <c r="B231" s="151">
        <v>30.848400000000002</v>
      </c>
      <c r="C231" s="151">
        <v>18.0989</v>
      </c>
      <c r="D231" s="151">
        <v>4.3227000000000002</v>
      </c>
      <c r="E231" s="151" t="s">
        <v>282</v>
      </c>
      <c r="F231" s="151">
        <v>19.0351</v>
      </c>
      <c r="G231" s="151">
        <v>205.76429999999999</v>
      </c>
      <c r="H231" s="151">
        <v>5.2992999999999997</v>
      </c>
      <c r="I231" s="151">
        <v>18.5806</v>
      </c>
      <c r="J231" s="151">
        <v>464.35</v>
      </c>
      <c r="K231" s="151">
        <v>460.89</v>
      </c>
      <c r="L231" s="151">
        <v>15345</v>
      </c>
      <c r="M231" s="151">
        <v>36.858400000000003</v>
      </c>
      <c r="N231" s="151">
        <v>21.0075</v>
      </c>
      <c r="O231" s="151">
        <v>4742.88</v>
      </c>
      <c r="P231" s="151">
        <v>806.4</v>
      </c>
      <c r="Q231" s="151">
        <v>1.3714999999999999</v>
      </c>
      <c r="R231" s="151">
        <v>3.7681</v>
      </c>
      <c r="S231" s="151">
        <v>1.4962</v>
      </c>
      <c r="T231" s="151">
        <v>10.3894</v>
      </c>
      <c r="U231" s="151">
        <v>6.8776000000000002</v>
      </c>
      <c r="V231" s="151">
        <v>21.800599999999999</v>
      </c>
      <c r="W231" s="151">
        <v>353.92</v>
      </c>
      <c r="X231" s="151">
        <v>0.92330000000000001</v>
      </c>
      <c r="Y231" s="151">
        <v>0.91649999999999998</v>
      </c>
      <c r="Z231" s="151">
        <v>0.81389999999999996</v>
      </c>
      <c r="AA231" s="151">
        <v>130.85</v>
      </c>
      <c r="AB231" s="151">
        <v>6.8231999999999999</v>
      </c>
    </row>
    <row r="232" spans="1:28">
      <c r="A232" s="160">
        <v>45009</v>
      </c>
      <c r="B232" s="151">
        <v>30.848400000000002</v>
      </c>
      <c r="C232" s="151">
        <v>18.157</v>
      </c>
      <c r="D232" s="151">
        <v>4.3573000000000004</v>
      </c>
      <c r="E232" s="151" t="s">
        <v>282</v>
      </c>
      <c r="F232" s="151">
        <v>19.071400000000001</v>
      </c>
      <c r="G232" s="151">
        <v>205.76429999999999</v>
      </c>
      <c r="H232" s="151">
        <v>5.2465999999999999</v>
      </c>
      <c r="I232" s="151">
        <v>18.444800000000001</v>
      </c>
      <c r="J232" s="151">
        <v>457.67</v>
      </c>
      <c r="K232" s="151">
        <v>461.39</v>
      </c>
      <c r="L232" s="151">
        <v>15155</v>
      </c>
      <c r="M232" s="151">
        <v>36.929099999999998</v>
      </c>
      <c r="N232" s="151">
        <v>21.151199999999999</v>
      </c>
      <c r="O232" s="151">
        <v>4735.7</v>
      </c>
      <c r="P232" s="151">
        <v>810.28</v>
      </c>
      <c r="Q232" s="151">
        <v>1.3744000000000001</v>
      </c>
      <c r="R232" s="151">
        <v>3.7730000000000001</v>
      </c>
      <c r="S232" s="151">
        <v>1.5048999999999999</v>
      </c>
      <c r="T232" s="151">
        <v>10.481999999999999</v>
      </c>
      <c r="U232" s="151">
        <v>6.9256000000000002</v>
      </c>
      <c r="V232" s="151">
        <v>22.008199999999999</v>
      </c>
      <c r="W232" s="151">
        <v>357.57</v>
      </c>
      <c r="X232" s="151">
        <v>0.9294</v>
      </c>
      <c r="Y232" s="151">
        <v>0.91979999999999995</v>
      </c>
      <c r="Z232" s="151">
        <v>0.8175</v>
      </c>
      <c r="AA232" s="151">
        <v>130.72999999999999</v>
      </c>
      <c r="AB232" s="151">
        <v>6.8673000000000002</v>
      </c>
    </row>
    <row r="233" spans="1:28">
      <c r="A233" s="160">
        <v>45012</v>
      </c>
      <c r="B233" s="151">
        <v>30.8</v>
      </c>
      <c r="C233" s="151">
        <v>18.308499999999999</v>
      </c>
      <c r="D233" s="151">
        <v>4.3394000000000004</v>
      </c>
      <c r="E233" s="151" t="s">
        <v>282</v>
      </c>
      <c r="F233" s="151">
        <v>19.088799999999999</v>
      </c>
      <c r="G233" s="151">
        <v>207.41800000000001</v>
      </c>
      <c r="H233" s="151">
        <v>5.1992000000000003</v>
      </c>
      <c r="I233" s="151">
        <v>18.348400000000002</v>
      </c>
      <c r="J233" s="151">
        <v>457.79</v>
      </c>
      <c r="K233" s="151">
        <v>461.14</v>
      </c>
      <c r="L233" s="151">
        <v>15160</v>
      </c>
      <c r="M233" s="151">
        <v>36.949300000000001</v>
      </c>
      <c r="N233" s="151">
        <v>21.197500000000002</v>
      </c>
      <c r="O233" s="151">
        <v>4687.87</v>
      </c>
      <c r="P233" s="151">
        <v>805.83</v>
      </c>
      <c r="Q233" s="151">
        <v>1.3661000000000001</v>
      </c>
      <c r="R233" s="151">
        <v>3.7702</v>
      </c>
      <c r="S233" s="151">
        <v>1.5036</v>
      </c>
      <c r="T233" s="151">
        <v>10.4655</v>
      </c>
      <c r="U233" s="151">
        <v>6.9009</v>
      </c>
      <c r="V233" s="151">
        <v>22.013500000000001</v>
      </c>
      <c r="W233" s="151">
        <v>357.68</v>
      </c>
      <c r="X233" s="151">
        <v>0.92610000000000003</v>
      </c>
      <c r="Y233" s="151">
        <v>0.91559999999999997</v>
      </c>
      <c r="Z233" s="151">
        <v>0.81389999999999996</v>
      </c>
      <c r="AA233" s="151">
        <v>131.57</v>
      </c>
      <c r="AB233" s="151">
        <v>6.8819999999999997</v>
      </c>
    </row>
    <row r="234" spans="1:28">
      <c r="A234" s="160">
        <v>45013</v>
      </c>
      <c r="B234" s="151">
        <v>30.892600000000002</v>
      </c>
      <c r="C234" s="151">
        <v>18.147400000000001</v>
      </c>
      <c r="D234" s="151">
        <v>4.3132000000000001</v>
      </c>
      <c r="E234" s="151" t="s">
        <v>282</v>
      </c>
      <c r="F234" s="151">
        <v>19.119299999999999</v>
      </c>
      <c r="G234" s="151">
        <v>207.83580000000001</v>
      </c>
      <c r="H234" s="151">
        <v>5.1662999999999997</v>
      </c>
      <c r="I234" s="151">
        <v>18.235900000000001</v>
      </c>
      <c r="J234" s="151">
        <v>454.08</v>
      </c>
      <c r="K234" s="151">
        <v>461.3</v>
      </c>
      <c r="L234" s="151">
        <v>15087</v>
      </c>
      <c r="M234" s="151">
        <v>36.9313</v>
      </c>
      <c r="N234" s="151">
        <v>21.254999999999999</v>
      </c>
      <c r="O234" s="151">
        <v>4668.47</v>
      </c>
      <c r="P234" s="151">
        <v>797.5</v>
      </c>
      <c r="Q234" s="151">
        <v>1.3601000000000001</v>
      </c>
      <c r="R234" s="151">
        <v>3.7639999999999998</v>
      </c>
      <c r="S234" s="151">
        <v>1.4905999999999999</v>
      </c>
      <c r="T234" s="151">
        <v>10.359299999999999</v>
      </c>
      <c r="U234" s="151">
        <v>6.8693</v>
      </c>
      <c r="V234" s="151">
        <v>21.786100000000001</v>
      </c>
      <c r="W234" s="151">
        <v>351.45</v>
      </c>
      <c r="X234" s="151">
        <v>0.92210000000000003</v>
      </c>
      <c r="Y234" s="151">
        <v>0.91990000000000005</v>
      </c>
      <c r="Z234" s="151">
        <v>0.81020000000000003</v>
      </c>
      <c r="AA234" s="151">
        <v>130.88999999999999</v>
      </c>
      <c r="AB234" s="151">
        <v>6.8762999999999996</v>
      </c>
    </row>
    <row r="235" spans="1:28">
      <c r="A235" s="160">
        <v>45014</v>
      </c>
      <c r="B235" s="151">
        <v>30.848400000000002</v>
      </c>
      <c r="C235" s="151">
        <v>18.101400000000002</v>
      </c>
      <c r="D235" s="151">
        <v>4.3230000000000004</v>
      </c>
      <c r="E235" s="151" t="s">
        <v>282</v>
      </c>
      <c r="F235" s="151">
        <v>19.138200000000001</v>
      </c>
      <c r="G235" s="151">
        <v>208.2835</v>
      </c>
      <c r="H235" s="151">
        <v>5.1359000000000004</v>
      </c>
      <c r="I235" s="151">
        <v>18.0886</v>
      </c>
      <c r="J235" s="151">
        <v>447.39</v>
      </c>
      <c r="K235" s="151">
        <v>460.67</v>
      </c>
      <c r="L235" s="151">
        <v>15065</v>
      </c>
      <c r="M235" s="151">
        <v>36.9495</v>
      </c>
      <c r="N235" s="151">
        <v>21.315000000000001</v>
      </c>
      <c r="O235" s="151">
        <v>4614.33</v>
      </c>
      <c r="P235" s="151">
        <v>793.83</v>
      </c>
      <c r="Q235" s="151">
        <v>1.3559000000000001</v>
      </c>
      <c r="R235" s="151">
        <v>3.7519999999999998</v>
      </c>
      <c r="S235" s="151">
        <v>1.4961</v>
      </c>
      <c r="T235" s="151">
        <v>10.408799999999999</v>
      </c>
      <c r="U235" s="151">
        <v>6.8693999999999997</v>
      </c>
      <c r="V235" s="151">
        <v>21.726199999999999</v>
      </c>
      <c r="W235" s="151">
        <v>350.87</v>
      </c>
      <c r="X235" s="151">
        <v>0.92220000000000002</v>
      </c>
      <c r="Y235" s="151">
        <v>0.91849999999999998</v>
      </c>
      <c r="Z235" s="151">
        <v>0.81210000000000004</v>
      </c>
      <c r="AA235" s="151">
        <v>132.86000000000001</v>
      </c>
      <c r="AB235" s="151">
        <v>6.8895</v>
      </c>
    </row>
    <row r="236" spans="1:28">
      <c r="A236" s="160">
        <v>45015</v>
      </c>
      <c r="B236" s="151">
        <v>30.8491</v>
      </c>
      <c r="C236" s="151">
        <v>17.8203</v>
      </c>
      <c r="D236" s="151">
        <v>4.2868000000000004</v>
      </c>
      <c r="E236" s="151" t="s">
        <v>282</v>
      </c>
      <c r="F236" s="151">
        <v>19.175000000000001</v>
      </c>
      <c r="G236" s="151">
        <v>208.57740000000001</v>
      </c>
      <c r="H236" s="151">
        <v>5.0948000000000002</v>
      </c>
      <c r="I236" s="151">
        <v>18.093</v>
      </c>
      <c r="J236" s="151">
        <v>450.49</v>
      </c>
      <c r="K236" s="151">
        <v>461.04</v>
      </c>
      <c r="L236" s="151">
        <v>15047</v>
      </c>
      <c r="M236" s="151">
        <v>36.874099999999999</v>
      </c>
      <c r="N236" s="151">
        <v>21.425000000000001</v>
      </c>
      <c r="O236" s="151">
        <v>4623.09</v>
      </c>
      <c r="P236" s="151">
        <v>789.83</v>
      </c>
      <c r="Q236" s="151">
        <v>1.3523000000000001</v>
      </c>
      <c r="R236" s="151">
        <v>3.7610000000000001</v>
      </c>
      <c r="S236" s="151">
        <v>1.4898</v>
      </c>
      <c r="T236" s="151">
        <v>10.388199999999999</v>
      </c>
      <c r="U236" s="151">
        <v>6.8296999999999999</v>
      </c>
      <c r="V236" s="151">
        <v>21.578600000000002</v>
      </c>
      <c r="W236" s="151">
        <v>348.35</v>
      </c>
      <c r="X236" s="151">
        <v>0.91700000000000004</v>
      </c>
      <c r="Y236" s="151">
        <v>0.91320000000000001</v>
      </c>
      <c r="Z236" s="151">
        <v>0.80730000000000002</v>
      </c>
      <c r="AA236" s="151">
        <v>132.69999999999999</v>
      </c>
      <c r="AB236" s="151">
        <v>6.8705999999999996</v>
      </c>
    </row>
    <row r="237" spans="1:28">
      <c r="A237" s="160">
        <v>45016</v>
      </c>
      <c r="B237" s="151">
        <v>30.8491</v>
      </c>
      <c r="C237" s="151">
        <v>17.803599999999999</v>
      </c>
      <c r="D237" s="151">
        <v>4.3136000000000001</v>
      </c>
      <c r="E237" s="151" t="s">
        <v>282</v>
      </c>
      <c r="F237" s="151">
        <v>19.188300000000002</v>
      </c>
      <c r="G237" s="151">
        <v>208.99</v>
      </c>
      <c r="H237" s="151">
        <v>5.0758000000000001</v>
      </c>
      <c r="I237" s="151">
        <v>18.022200000000002</v>
      </c>
      <c r="J237" s="151">
        <v>455.62</v>
      </c>
      <c r="K237" s="151">
        <v>460.75</v>
      </c>
      <c r="L237" s="151">
        <v>14995</v>
      </c>
      <c r="M237" s="151">
        <v>36.935200000000002</v>
      </c>
      <c r="N237" s="151">
        <v>21.225000000000001</v>
      </c>
      <c r="O237" s="151">
        <v>4623.09</v>
      </c>
      <c r="P237" s="151">
        <v>795.47</v>
      </c>
      <c r="Q237" s="151">
        <v>1.353</v>
      </c>
      <c r="R237" s="151">
        <v>3.7631000000000001</v>
      </c>
      <c r="S237" s="151">
        <v>1.4964</v>
      </c>
      <c r="T237" s="151">
        <v>10.4765</v>
      </c>
      <c r="U237" s="151">
        <v>6.8655999999999997</v>
      </c>
      <c r="V237" s="151">
        <v>21.634</v>
      </c>
      <c r="W237" s="151">
        <v>350.08</v>
      </c>
      <c r="X237" s="151">
        <v>0.92159999999999997</v>
      </c>
      <c r="Y237" s="151">
        <v>0.91500000000000004</v>
      </c>
      <c r="Z237" s="151">
        <v>0.81059999999999999</v>
      </c>
      <c r="AA237" s="151">
        <v>132.76</v>
      </c>
      <c r="AB237" s="151">
        <v>6.8735999999999997</v>
      </c>
    </row>
    <row r="238" spans="1:28">
      <c r="A238" s="160">
        <v>45019</v>
      </c>
      <c r="B238" s="151">
        <v>30.848500000000001</v>
      </c>
      <c r="C238" s="151">
        <v>17.8492</v>
      </c>
      <c r="D238" s="151">
        <v>4.2881</v>
      </c>
      <c r="E238" s="151" t="s">
        <v>282</v>
      </c>
      <c r="F238" s="151">
        <v>19.196300000000001</v>
      </c>
      <c r="G238" s="151">
        <v>210.35570000000001</v>
      </c>
      <c r="H238" s="151">
        <v>5.0648999999999997</v>
      </c>
      <c r="I238" s="151">
        <v>18.0627</v>
      </c>
      <c r="J238" s="151">
        <v>452.88</v>
      </c>
      <c r="K238" s="151">
        <v>460.77</v>
      </c>
      <c r="L238" s="151">
        <v>14970</v>
      </c>
      <c r="M238" s="151">
        <v>36.850700000000003</v>
      </c>
      <c r="N238" s="151">
        <v>20.625</v>
      </c>
      <c r="O238" s="151">
        <v>4604.7700000000004</v>
      </c>
      <c r="P238" s="151">
        <v>808.88</v>
      </c>
      <c r="Q238" s="151">
        <v>1.3436999999999999</v>
      </c>
      <c r="R238" s="151">
        <v>3.7696000000000001</v>
      </c>
      <c r="S238" s="151">
        <v>1.4737</v>
      </c>
      <c r="T238" s="151">
        <v>10.297599999999999</v>
      </c>
      <c r="U238" s="151">
        <v>6.8362999999999996</v>
      </c>
      <c r="V238" s="151">
        <v>21.526599999999998</v>
      </c>
      <c r="W238" s="151">
        <v>346.51</v>
      </c>
      <c r="X238" s="151">
        <v>0.91749999999999998</v>
      </c>
      <c r="Y238" s="151">
        <v>0.91249999999999998</v>
      </c>
      <c r="Z238" s="151">
        <v>0.80549999999999999</v>
      </c>
      <c r="AA238" s="151">
        <v>132.46</v>
      </c>
      <c r="AB238" s="151">
        <v>6.8776999999999999</v>
      </c>
    </row>
    <row r="239" spans="1:28">
      <c r="A239" s="160">
        <v>45020</v>
      </c>
      <c r="B239" s="151">
        <v>30.85</v>
      </c>
      <c r="C239" s="151">
        <v>17.930499999999999</v>
      </c>
      <c r="D239" s="151">
        <v>4.2704000000000004</v>
      </c>
      <c r="E239" s="151" t="s">
        <v>282</v>
      </c>
      <c r="F239" s="151">
        <v>19.22</v>
      </c>
      <c r="G239" s="151">
        <v>210.7825</v>
      </c>
      <c r="H239" s="151">
        <v>5.0730000000000004</v>
      </c>
      <c r="I239" s="151">
        <v>18.136500000000002</v>
      </c>
      <c r="J239" s="151">
        <v>447.52</v>
      </c>
      <c r="K239" s="151">
        <v>461.33</v>
      </c>
      <c r="L239" s="151">
        <v>14900</v>
      </c>
      <c r="M239" s="151">
        <v>36.784300000000002</v>
      </c>
      <c r="N239" s="151">
        <v>20.2</v>
      </c>
      <c r="O239" s="151">
        <v>4582.3500000000004</v>
      </c>
      <c r="P239" s="151">
        <v>808.53</v>
      </c>
      <c r="Q239" s="151">
        <v>1.3445</v>
      </c>
      <c r="R239" s="151">
        <v>3.7728000000000002</v>
      </c>
      <c r="S239" s="151">
        <v>1.4812000000000001</v>
      </c>
      <c r="T239" s="151">
        <v>10.3119</v>
      </c>
      <c r="U239" s="151">
        <v>6.8007</v>
      </c>
      <c r="V239" s="151">
        <v>21.419799999999999</v>
      </c>
      <c r="W239" s="151">
        <v>344.71</v>
      </c>
      <c r="X239" s="151">
        <v>0.91300000000000003</v>
      </c>
      <c r="Y239" s="151">
        <v>0.90610000000000002</v>
      </c>
      <c r="Z239" s="151">
        <v>0.79990000000000006</v>
      </c>
      <c r="AA239" s="151">
        <v>131.71</v>
      </c>
      <c r="AB239" s="151">
        <v>6.8792999999999997</v>
      </c>
    </row>
    <row r="240" spans="1:28">
      <c r="A240" s="160">
        <v>45021</v>
      </c>
      <c r="B240" s="151">
        <v>30.890899999999998</v>
      </c>
      <c r="C240" s="151">
        <v>18.041899999999998</v>
      </c>
      <c r="D240" s="151">
        <v>4.2965999999999998</v>
      </c>
      <c r="E240" s="151" t="s">
        <v>282</v>
      </c>
      <c r="F240" s="151">
        <v>19.251899999999999</v>
      </c>
      <c r="G240" s="151">
        <v>211.226</v>
      </c>
      <c r="H240" s="151">
        <v>5.0346000000000002</v>
      </c>
      <c r="I240" s="151">
        <v>18.307500000000001</v>
      </c>
      <c r="J240" s="151">
        <v>447.85</v>
      </c>
      <c r="K240" s="151">
        <v>461.25</v>
      </c>
      <c r="L240" s="151">
        <v>14925</v>
      </c>
      <c r="M240" s="151">
        <v>36.933</v>
      </c>
      <c r="N240" s="151">
        <v>19.925000000000001</v>
      </c>
      <c r="O240" s="151">
        <v>4568.55</v>
      </c>
      <c r="P240" s="151">
        <v>810.53</v>
      </c>
      <c r="Q240" s="151">
        <v>1.3458000000000001</v>
      </c>
      <c r="R240" s="151">
        <v>3.7690000000000001</v>
      </c>
      <c r="S240" s="151">
        <v>1.4881</v>
      </c>
      <c r="T240" s="151">
        <v>10.4427</v>
      </c>
      <c r="U240" s="151">
        <v>6.8320999999999996</v>
      </c>
      <c r="V240" s="151">
        <v>21.484999999999999</v>
      </c>
      <c r="W240" s="151">
        <v>345.06</v>
      </c>
      <c r="X240" s="151">
        <v>0.91700000000000004</v>
      </c>
      <c r="Y240" s="151">
        <v>0.90680000000000005</v>
      </c>
      <c r="Z240" s="151">
        <v>0.8024</v>
      </c>
      <c r="AA240" s="151">
        <v>131.32</v>
      </c>
      <c r="AB240" s="151">
        <v>6.8792999999999997</v>
      </c>
    </row>
    <row r="241" spans="1:28">
      <c r="A241" s="160">
        <v>45022</v>
      </c>
      <c r="B241" s="151">
        <v>30.8476</v>
      </c>
      <c r="C241" s="151">
        <v>18.25</v>
      </c>
      <c r="D241" s="151">
        <v>4.2896000000000001</v>
      </c>
      <c r="E241" s="151" t="s">
        <v>282</v>
      </c>
      <c r="F241" s="151">
        <v>19.254200000000001</v>
      </c>
      <c r="G241" s="151">
        <v>211.226</v>
      </c>
      <c r="H241" s="151">
        <v>5.0575000000000001</v>
      </c>
      <c r="I241" s="151">
        <v>18.246700000000001</v>
      </c>
      <c r="J241" s="151">
        <v>446.18</v>
      </c>
      <c r="K241" s="151">
        <v>461.25</v>
      </c>
      <c r="L241" s="151">
        <v>14913</v>
      </c>
      <c r="M241" s="151">
        <v>36.892000000000003</v>
      </c>
      <c r="N241" s="151">
        <v>19.725000000000001</v>
      </c>
      <c r="O241" s="151">
        <v>4568.55</v>
      </c>
      <c r="P241" s="151">
        <v>818.89</v>
      </c>
      <c r="Q241" s="151">
        <v>1.3492999999999999</v>
      </c>
      <c r="R241" s="151">
        <v>3.7690000000000001</v>
      </c>
      <c r="S241" s="151">
        <v>1.4987999999999999</v>
      </c>
      <c r="T241" s="151">
        <v>10.446300000000001</v>
      </c>
      <c r="U241" s="151">
        <v>6.8220999999999998</v>
      </c>
      <c r="V241" s="151">
        <v>21.4178</v>
      </c>
      <c r="W241" s="151">
        <v>343.78</v>
      </c>
      <c r="X241" s="151">
        <v>0.91559999999999997</v>
      </c>
      <c r="Y241" s="151">
        <v>0.90449999999999997</v>
      </c>
      <c r="Z241" s="151">
        <v>0.80389999999999995</v>
      </c>
      <c r="AA241" s="151">
        <v>131.78</v>
      </c>
      <c r="AB241" s="151">
        <v>6.8730000000000002</v>
      </c>
    </row>
    <row r="242" spans="1:28">
      <c r="A242" s="160">
        <v>45023</v>
      </c>
      <c r="B242" s="151">
        <v>30.8476</v>
      </c>
      <c r="C242" s="151">
        <v>18.194900000000001</v>
      </c>
      <c r="D242" s="151">
        <v>4.2892999999999999</v>
      </c>
      <c r="E242" s="151" t="s">
        <v>282</v>
      </c>
      <c r="F242" s="151">
        <v>19.253</v>
      </c>
      <c r="G242" s="151">
        <v>211.226</v>
      </c>
      <c r="H242" s="151">
        <v>5.0575000000000001</v>
      </c>
      <c r="I242" s="151">
        <v>18.138300000000001</v>
      </c>
      <c r="J242" s="151">
        <v>445.86</v>
      </c>
      <c r="K242" s="151">
        <v>461.75</v>
      </c>
      <c r="L242" s="151">
        <v>14913</v>
      </c>
      <c r="M242" s="151">
        <v>36.781100000000002</v>
      </c>
      <c r="N242" s="151">
        <v>19.675000000000001</v>
      </c>
      <c r="O242" s="151">
        <v>4568.55</v>
      </c>
      <c r="P242" s="151">
        <v>818.7</v>
      </c>
      <c r="Q242" s="151">
        <v>1.3512</v>
      </c>
      <c r="R242" s="151">
        <v>3.7690000000000001</v>
      </c>
      <c r="S242" s="151">
        <v>1.4987999999999999</v>
      </c>
      <c r="T242" s="151">
        <v>10.504300000000001</v>
      </c>
      <c r="U242" s="151">
        <v>6.8297999999999996</v>
      </c>
      <c r="V242" s="151">
        <v>21.442799999999998</v>
      </c>
      <c r="W242" s="151">
        <v>343.85</v>
      </c>
      <c r="X242" s="151">
        <v>0.91700000000000004</v>
      </c>
      <c r="Y242" s="151">
        <v>0.90539999999999998</v>
      </c>
      <c r="Z242" s="151">
        <v>0.80530000000000002</v>
      </c>
      <c r="AA242" s="151">
        <v>132.16</v>
      </c>
      <c r="AB242" s="151">
        <v>6.8678999999999997</v>
      </c>
    </row>
    <row r="243" spans="1:28">
      <c r="A243" s="160">
        <v>45026</v>
      </c>
      <c r="B243" s="151">
        <v>30.897600000000001</v>
      </c>
      <c r="C243" s="151">
        <v>18.5123</v>
      </c>
      <c r="D243" s="151">
        <v>4.3174999999999999</v>
      </c>
      <c r="E243" s="151" t="s">
        <v>282</v>
      </c>
      <c r="F243" s="151">
        <v>19.266500000000001</v>
      </c>
      <c r="G243" s="151">
        <v>212.94810000000001</v>
      </c>
      <c r="H243" s="151">
        <v>5.0670000000000002</v>
      </c>
      <c r="I243" s="151">
        <v>18.165500000000002</v>
      </c>
      <c r="J243" s="151">
        <v>444.61</v>
      </c>
      <c r="K243" s="151">
        <v>460.97</v>
      </c>
      <c r="L243" s="151">
        <v>14902</v>
      </c>
      <c r="M243" s="151">
        <v>36.941099999999999</v>
      </c>
      <c r="N243" s="151">
        <v>19.675000000000001</v>
      </c>
      <c r="O243" s="151">
        <v>4556.34</v>
      </c>
      <c r="P243" s="151">
        <v>818.75</v>
      </c>
      <c r="Q243" s="151">
        <v>1.3509</v>
      </c>
      <c r="R243" s="151">
        <v>3.7814999999999999</v>
      </c>
      <c r="S243" s="151">
        <v>1.5058</v>
      </c>
      <c r="T243" s="151">
        <v>10.5275</v>
      </c>
      <c r="U243" s="151">
        <v>6.8616000000000001</v>
      </c>
      <c r="V243" s="151">
        <v>21.5258</v>
      </c>
      <c r="W243" s="151">
        <v>345.6</v>
      </c>
      <c r="X243" s="151">
        <v>0.92090000000000005</v>
      </c>
      <c r="Y243" s="151">
        <v>0.90959999999999996</v>
      </c>
      <c r="Z243" s="151">
        <v>0.80759999999999998</v>
      </c>
      <c r="AA243" s="151">
        <v>133.61000000000001</v>
      </c>
      <c r="AB243" s="151">
        <v>6.8846999999999996</v>
      </c>
    </row>
    <row r="244" spans="1:28">
      <c r="A244" s="160">
        <v>45027</v>
      </c>
      <c r="B244" s="151">
        <v>30.8476</v>
      </c>
      <c r="C244" s="151">
        <v>18.3962</v>
      </c>
      <c r="D244" s="151">
        <v>4.2767999999999997</v>
      </c>
      <c r="E244" s="151" t="s">
        <v>282</v>
      </c>
      <c r="F244" s="151">
        <v>19.299900000000001</v>
      </c>
      <c r="G244" s="151">
        <v>213.77379999999999</v>
      </c>
      <c r="H244" s="151">
        <v>5.0068000000000001</v>
      </c>
      <c r="I244" s="151">
        <v>18.180299999999999</v>
      </c>
      <c r="J244" s="151">
        <v>451.37</v>
      </c>
      <c r="K244" s="151">
        <v>461.1</v>
      </c>
      <c r="L244" s="151">
        <v>14883</v>
      </c>
      <c r="M244" s="151">
        <v>36.93</v>
      </c>
      <c r="N244" s="151">
        <v>19.324999999999999</v>
      </c>
      <c r="O244" s="151">
        <v>4509.46</v>
      </c>
      <c r="P244" s="151">
        <v>806.1</v>
      </c>
      <c r="Q244" s="151">
        <v>1.3467</v>
      </c>
      <c r="R244" s="151">
        <v>3.7810000000000001</v>
      </c>
      <c r="S244" s="151">
        <v>1.5028999999999999</v>
      </c>
      <c r="T244" s="151">
        <v>10.557</v>
      </c>
      <c r="U244" s="151">
        <v>6.8280000000000003</v>
      </c>
      <c r="V244" s="151">
        <v>21.498100000000001</v>
      </c>
      <c r="W244" s="151">
        <v>344.62</v>
      </c>
      <c r="X244" s="151">
        <v>0.91639999999999999</v>
      </c>
      <c r="Y244" s="151">
        <v>0.90329999999999999</v>
      </c>
      <c r="Z244" s="151">
        <v>0.80489999999999995</v>
      </c>
      <c r="AA244" s="151">
        <v>133.68</v>
      </c>
      <c r="AB244" s="151">
        <v>6.8860000000000001</v>
      </c>
    </row>
    <row r="245" spans="1:28">
      <c r="A245" s="160">
        <v>45028</v>
      </c>
      <c r="B245" s="151">
        <v>30.897500000000001</v>
      </c>
      <c r="C245" s="151">
        <v>18.4191</v>
      </c>
      <c r="D245" s="151">
        <v>4.2321999999999997</v>
      </c>
      <c r="E245" s="151" t="s">
        <v>282</v>
      </c>
      <c r="F245" s="151">
        <v>19.315200000000001</v>
      </c>
      <c r="G245" s="151">
        <v>214.23750000000001</v>
      </c>
      <c r="H245" s="151">
        <v>4.9191000000000003</v>
      </c>
      <c r="I245" s="151">
        <v>18.074400000000001</v>
      </c>
      <c r="J245" s="151">
        <v>452.45</v>
      </c>
      <c r="K245" s="151">
        <v>461.83</v>
      </c>
      <c r="L245" s="151">
        <v>14880</v>
      </c>
      <c r="M245" s="151">
        <v>36.889499999999998</v>
      </c>
      <c r="N245" s="151">
        <v>18.875</v>
      </c>
      <c r="O245" s="151">
        <v>4450.46</v>
      </c>
      <c r="P245" s="151">
        <v>803.63</v>
      </c>
      <c r="Q245" s="151">
        <v>1.3442000000000001</v>
      </c>
      <c r="R245" s="151">
        <v>3.7757999999999998</v>
      </c>
      <c r="S245" s="151">
        <v>1.4945999999999999</v>
      </c>
      <c r="T245" s="151">
        <v>10.4427</v>
      </c>
      <c r="U245" s="151">
        <v>6.7789000000000001</v>
      </c>
      <c r="V245" s="151">
        <v>21.2562</v>
      </c>
      <c r="W245" s="151">
        <v>340.59</v>
      </c>
      <c r="X245" s="151">
        <v>0.90980000000000005</v>
      </c>
      <c r="Y245" s="151">
        <v>0.89610000000000001</v>
      </c>
      <c r="Z245" s="151">
        <v>0.80100000000000005</v>
      </c>
      <c r="AA245" s="151">
        <v>133.13</v>
      </c>
      <c r="AB245" s="151">
        <v>6.8730000000000002</v>
      </c>
    </row>
    <row r="246" spans="1:28">
      <c r="A246" s="160">
        <v>45029</v>
      </c>
      <c r="B246" s="151">
        <v>30.890699999999999</v>
      </c>
      <c r="C246" s="151">
        <v>18.0472</v>
      </c>
      <c r="D246" s="151">
        <v>4.1952999999999996</v>
      </c>
      <c r="E246" s="151" t="s">
        <v>282</v>
      </c>
      <c r="F246" s="151">
        <v>19.3338</v>
      </c>
      <c r="G246" s="151">
        <v>214.66419999999999</v>
      </c>
      <c r="H246" s="151">
        <v>4.9275000000000002</v>
      </c>
      <c r="I246" s="151">
        <v>18.013000000000002</v>
      </c>
      <c r="J246" s="151">
        <v>450.96</v>
      </c>
      <c r="K246" s="151">
        <v>461.21</v>
      </c>
      <c r="L246" s="151">
        <v>14751</v>
      </c>
      <c r="M246" s="151">
        <v>36.933199999999999</v>
      </c>
      <c r="N246" s="151">
        <v>18.425000000000001</v>
      </c>
      <c r="O246" s="151">
        <v>4418.67</v>
      </c>
      <c r="P246" s="151">
        <v>795</v>
      </c>
      <c r="Q246" s="151">
        <v>1.3337000000000001</v>
      </c>
      <c r="R246" s="151">
        <v>3.7759999999999998</v>
      </c>
      <c r="S246" s="151">
        <v>1.4745999999999999</v>
      </c>
      <c r="T246" s="151">
        <v>10.306800000000001</v>
      </c>
      <c r="U246" s="151">
        <v>6.7450999999999999</v>
      </c>
      <c r="V246" s="151">
        <v>21.055800000000001</v>
      </c>
      <c r="W246" s="151">
        <v>338.29</v>
      </c>
      <c r="X246" s="151">
        <v>0.90529999999999999</v>
      </c>
      <c r="Y246" s="151">
        <v>0.88959999999999995</v>
      </c>
      <c r="Z246" s="151">
        <v>0.79849999999999999</v>
      </c>
      <c r="AA246" s="151">
        <v>132.58000000000001</v>
      </c>
      <c r="AB246" s="151">
        <v>6.8676000000000004</v>
      </c>
    </row>
    <row r="247" spans="1:28">
      <c r="A247" s="160">
        <v>45030</v>
      </c>
      <c r="B247" s="151">
        <v>30.890699999999999</v>
      </c>
      <c r="C247" s="151">
        <v>18.085999999999999</v>
      </c>
      <c r="D247" s="151">
        <v>4.2209000000000003</v>
      </c>
      <c r="E247" s="151" t="s">
        <v>282</v>
      </c>
      <c r="F247" s="151">
        <v>19.364000000000001</v>
      </c>
      <c r="G247" s="151">
        <v>215.1052</v>
      </c>
      <c r="H247" s="151">
        <v>4.9088000000000003</v>
      </c>
      <c r="I247" s="151">
        <v>18.016100000000002</v>
      </c>
      <c r="J247" s="151">
        <v>451.38</v>
      </c>
      <c r="K247" s="151">
        <v>461.58</v>
      </c>
      <c r="L247" s="151">
        <v>14700</v>
      </c>
      <c r="M247" s="151">
        <v>36.949599999999997</v>
      </c>
      <c r="N247" s="151">
        <v>18.175000000000001</v>
      </c>
      <c r="O247" s="151">
        <v>4414.93</v>
      </c>
      <c r="P247" s="151">
        <v>796.63</v>
      </c>
      <c r="Q247" s="151">
        <v>1.3373999999999999</v>
      </c>
      <c r="R247" s="151">
        <v>3.7745000000000002</v>
      </c>
      <c r="S247" s="151">
        <v>1.4910000000000001</v>
      </c>
      <c r="T247" s="151">
        <v>10.389200000000001</v>
      </c>
      <c r="U247" s="151">
        <v>6.7770000000000001</v>
      </c>
      <c r="V247" s="151">
        <v>21.210799999999999</v>
      </c>
      <c r="W247" s="151">
        <v>339.82</v>
      </c>
      <c r="X247" s="151">
        <v>0.90969999999999995</v>
      </c>
      <c r="Y247" s="151">
        <v>0.89370000000000005</v>
      </c>
      <c r="Z247" s="151">
        <v>0.80559999999999998</v>
      </c>
      <c r="AA247" s="151">
        <v>133.79</v>
      </c>
      <c r="AB247" s="151">
        <v>6.8691000000000004</v>
      </c>
    </row>
    <row r="248" spans="1:28">
      <c r="A248" s="160">
        <v>45033</v>
      </c>
      <c r="B248" s="151">
        <v>30.890699999999999</v>
      </c>
      <c r="C248" s="151">
        <v>18.317699999999999</v>
      </c>
      <c r="D248" s="151">
        <v>4.2397999999999998</v>
      </c>
      <c r="E248" s="151" t="s">
        <v>282</v>
      </c>
      <c r="F248" s="151">
        <v>19.394600000000001</v>
      </c>
      <c r="G248" s="151">
        <v>216.38050000000001</v>
      </c>
      <c r="H248" s="151">
        <v>4.9425999999999997</v>
      </c>
      <c r="I248" s="151">
        <v>18.020399999999999</v>
      </c>
      <c r="J248" s="151">
        <v>450.35</v>
      </c>
      <c r="K248" s="151">
        <v>461.14</v>
      </c>
      <c r="L248" s="151">
        <v>14790</v>
      </c>
      <c r="M248" s="151">
        <v>36.948099999999997</v>
      </c>
      <c r="N248" s="151">
        <v>17.524999999999999</v>
      </c>
      <c r="O248" s="151">
        <v>4437.46</v>
      </c>
      <c r="P248" s="151">
        <v>800.55</v>
      </c>
      <c r="Q248" s="151">
        <v>1.3393999999999999</v>
      </c>
      <c r="R248" s="151">
        <v>3.7829999999999999</v>
      </c>
      <c r="S248" s="151">
        <v>1.4923</v>
      </c>
      <c r="T248" s="151">
        <v>10.480499999999999</v>
      </c>
      <c r="U248" s="151">
        <v>6.8205</v>
      </c>
      <c r="V248" s="151">
        <v>21.421399999999998</v>
      </c>
      <c r="W248" s="151">
        <v>340.36</v>
      </c>
      <c r="X248" s="151">
        <v>0.9153</v>
      </c>
      <c r="Y248" s="151">
        <v>0.89870000000000005</v>
      </c>
      <c r="Z248" s="151">
        <v>0.80800000000000005</v>
      </c>
      <c r="AA248" s="151">
        <v>134.47</v>
      </c>
      <c r="AB248" s="151">
        <v>6.8799000000000001</v>
      </c>
    </row>
    <row r="249" spans="1:28">
      <c r="A249" s="160">
        <v>45034</v>
      </c>
      <c r="B249" s="151">
        <v>30.848299999999998</v>
      </c>
      <c r="C249" s="151">
        <v>18.1632</v>
      </c>
      <c r="D249" s="151">
        <v>4.2112999999999996</v>
      </c>
      <c r="E249" s="151" t="s">
        <v>282</v>
      </c>
      <c r="F249" s="151">
        <v>19.3994</v>
      </c>
      <c r="G249" s="151">
        <v>216.9042</v>
      </c>
      <c r="H249" s="151">
        <v>4.9859999999999998</v>
      </c>
      <c r="I249" s="151">
        <v>18.053899999999999</v>
      </c>
      <c r="J249" s="151">
        <v>452.1</v>
      </c>
      <c r="K249" s="151">
        <v>461.63</v>
      </c>
      <c r="L249" s="151">
        <v>14845</v>
      </c>
      <c r="M249" s="151">
        <v>36.909599999999998</v>
      </c>
      <c r="N249" s="151">
        <v>17.225000000000001</v>
      </c>
      <c r="O249" s="151">
        <v>4491.38</v>
      </c>
      <c r="P249" s="151">
        <v>795.48</v>
      </c>
      <c r="Q249" s="151">
        <v>1.339</v>
      </c>
      <c r="R249" s="151">
        <v>3.7770000000000001</v>
      </c>
      <c r="S249" s="151">
        <v>1.4870000000000001</v>
      </c>
      <c r="T249" s="151">
        <v>10.4594</v>
      </c>
      <c r="U249" s="151">
        <v>6.7907000000000002</v>
      </c>
      <c r="V249" s="151">
        <v>21.363700000000001</v>
      </c>
      <c r="W249" s="151">
        <v>338.39</v>
      </c>
      <c r="X249" s="151">
        <v>0.91139999999999999</v>
      </c>
      <c r="Y249" s="151">
        <v>0.89629999999999999</v>
      </c>
      <c r="Z249" s="151">
        <v>0.80479999999999996</v>
      </c>
      <c r="AA249" s="151">
        <v>134.12</v>
      </c>
      <c r="AB249" s="151">
        <v>6.8761999999999999</v>
      </c>
    </row>
    <row r="250" spans="1:28">
      <c r="A250" s="160">
        <v>45035</v>
      </c>
      <c r="B250" s="151">
        <v>30.8</v>
      </c>
      <c r="C250" s="151">
        <v>18.1983</v>
      </c>
      <c r="D250" s="151">
        <v>4.218</v>
      </c>
      <c r="E250" s="151" t="s">
        <v>282</v>
      </c>
      <c r="F250" s="151">
        <v>19.398800000000001</v>
      </c>
      <c r="G250" s="151">
        <v>217.47579999999999</v>
      </c>
      <c r="H250" s="151">
        <v>5.0759999999999996</v>
      </c>
      <c r="I250" s="151">
        <v>18.047899999999998</v>
      </c>
      <c r="J250" s="151">
        <v>457.13</v>
      </c>
      <c r="K250" s="151">
        <v>461.17</v>
      </c>
      <c r="L250" s="151">
        <v>14845</v>
      </c>
      <c r="M250" s="151">
        <v>36.932200000000002</v>
      </c>
      <c r="N250" s="151">
        <v>17.324999999999999</v>
      </c>
      <c r="O250" s="151">
        <v>4520.8900000000003</v>
      </c>
      <c r="P250" s="151">
        <v>794.08</v>
      </c>
      <c r="Q250" s="151">
        <v>1.3460000000000001</v>
      </c>
      <c r="R250" s="151">
        <v>3.7753999999999999</v>
      </c>
      <c r="S250" s="151">
        <v>1.4896</v>
      </c>
      <c r="T250" s="151">
        <v>10.58</v>
      </c>
      <c r="U250" s="151">
        <v>6.8026999999999997</v>
      </c>
      <c r="V250" s="151">
        <v>21.387699999999999</v>
      </c>
      <c r="W250" s="151">
        <v>345.88</v>
      </c>
      <c r="X250" s="151">
        <v>0.91279999999999994</v>
      </c>
      <c r="Y250" s="151">
        <v>0.89749999999999996</v>
      </c>
      <c r="Z250" s="151">
        <v>0.80389999999999995</v>
      </c>
      <c r="AA250" s="151">
        <v>134.72</v>
      </c>
      <c r="AB250" s="151">
        <v>6.8846999999999996</v>
      </c>
    </row>
    <row r="251" spans="1:28">
      <c r="A251" s="160">
        <v>45036</v>
      </c>
      <c r="B251" s="151">
        <v>30.8</v>
      </c>
      <c r="C251" s="151">
        <v>18.034199999999998</v>
      </c>
      <c r="D251" s="151">
        <v>4.1909000000000001</v>
      </c>
      <c r="E251" s="151" t="s">
        <v>282</v>
      </c>
      <c r="F251" s="151">
        <v>19.404800000000002</v>
      </c>
      <c r="G251" s="151">
        <v>217.99600000000001</v>
      </c>
      <c r="H251" s="151">
        <v>5.0494000000000003</v>
      </c>
      <c r="I251" s="151">
        <v>18.000900000000001</v>
      </c>
      <c r="J251" s="151">
        <v>456.27</v>
      </c>
      <c r="K251" s="151">
        <v>461.43</v>
      </c>
      <c r="L251" s="151">
        <v>14845</v>
      </c>
      <c r="M251" s="151">
        <v>36.941899999999997</v>
      </c>
      <c r="N251" s="151">
        <v>17.405000000000001</v>
      </c>
      <c r="O251" s="151">
        <v>4537.3</v>
      </c>
      <c r="P251" s="151">
        <v>792.95</v>
      </c>
      <c r="Q251" s="151">
        <v>1.3476999999999999</v>
      </c>
      <c r="R251" s="151">
        <v>3.7648999999999999</v>
      </c>
      <c r="S251" s="151">
        <v>1.4830000000000001</v>
      </c>
      <c r="T251" s="151">
        <v>10.589700000000001</v>
      </c>
      <c r="U251" s="151">
        <v>6.7934000000000001</v>
      </c>
      <c r="V251" s="151">
        <v>21.4252</v>
      </c>
      <c r="W251" s="151">
        <v>342.86</v>
      </c>
      <c r="X251" s="151">
        <v>0.91149999999999998</v>
      </c>
      <c r="Y251" s="151">
        <v>0.89229999999999998</v>
      </c>
      <c r="Z251" s="151">
        <v>0.80359999999999998</v>
      </c>
      <c r="AA251" s="151">
        <v>134.24</v>
      </c>
      <c r="AB251" s="151">
        <v>6.8742000000000001</v>
      </c>
    </row>
    <row r="252" spans="1:28">
      <c r="A252" s="160">
        <v>45037</v>
      </c>
      <c r="B252" s="151">
        <v>30.8</v>
      </c>
      <c r="C252" s="151">
        <v>18.107800000000001</v>
      </c>
      <c r="D252" s="151">
        <v>4.1978</v>
      </c>
      <c r="E252" s="151" t="s">
        <v>282</v>
      </c>
      <c r="F252" s="151">
        <v>19.399699999999999</v>
      </c>
      <c r="G252" s="151">
        <v>218.50800000000001</v>
      </c>
      <c r="H252" s="151">
        <v>5.0494000000000003</v>
      </c>
      <c r="I252" s="151">
        <v>17.988299999999999</v>
      </c>
      <c r="J252" s="151">
        <v>455.1</v>
      </c>
      <c r="K252" s="151">
        <v>461.63</v>
      </c>
      <c r="L252" s="151">
        <v>14845</v>
      </c>
      <c r="M252" s="151">
        <v>36.931899999999999</v>
      </c>
      <c r="N252" s="151">
        <v>17.475000000000001</v>
      </c>
      <c r="O252" s="151">
        <v>4514.3</v>
      </c>
      <c r="P252" s="151">
        <v>802.58</v>
      </c>
      <c r="Q252" s="151">
        <v>1.3536999999999999</v>
      </c>
      <c r="R252" s="151">
        <v>3.7610000000000001</v>
      </c>
      <c r="S252" s="151">
        <v>1.4944</v>
      </c>
      <c r="T252" s="151">
        <v>10.5907</v>
      </c>
      <c r="U252" s="151">
        <v>6.7839999999999998</v>
      </c>
      <c r="V252" s="151">
        <v>21.398499999999999</v>
      </c>
      <c r="W252" s="151">
        <v>342.2</v>
      </c>
      <c r="X252" s="151">
        <v>0.9103</v>
      </c>
      <c r="Y252" s="151">
        <v>0.89229999999999998</v>
      </c>
      <c r="Z252" s="151">
        <v>0.8044</v>
      </c>
      <c r="AA252" s="151">
        <v>134.16</v>
      </c>
      <c r="AB252" s="151">
        <v>6.8914</v>
      </c>
    </row>
    <row r="253" spans="1:28">
      <c r="A253" s="160">
        <v>45040</v>
      </c>
      <c r="B253" s="151">
        <v>30.8</v>
      </c>
      <c r="C253" s="151">
        <v>18.134399999999999</v>
      </c>
      <c r="D253" s="151">
        <v>4.1628999999999996</v>
      </c>
      <c r="E253" s="151" t="s">
        <v>282</v>
      </c>
      <c r="F253" s="151">
        <v>19.3962</v>
      </c>
      <c r="G253" s="151">
        <v>220.22559999999999</v>
      </c>
      <c r="H253" s="151">
        <v>5.0346000000000002</v>
      </c>
      <c r="I253" s="151">
        <v>17.982600000000001</v>
      </c>
      <c r="J253" s="151">
        <v>457.2</v>
      </c>
      <c r="K253" s="151">
        <v>461.43</v>
      </c>
      <c r="L253" s="151">
        <v>14845</v>
      </c>
      <c r="M253" s="151">
        <v>36.931800000000003</v>
      </c>
      <c r="N253" s="151">
        <v>17.574999999999999</v>
      </c>
      <c r="O253" s="151">
        <v>4482.5200000000004</v>
      </c>
      <c r="P253" s="151">
        <v>813.08</v>
      </c>
      <c r="Q253" s="151">
        <v>1.3541000000000001</v>
      </c>
      <c r="R253" s="151">
        <v>3.7509999999999999</v>
      </c>
      <c r="S253" s="151">
        <v>1.4934000000000001</v>
      </c>
      <c r="T253" s="151">
        <v>10.519600000000001</v>
      </c>
      <c r="U253" s="151">
        <v>6.7477</v>
      </c>
      <c r="V253" s="151">
        <v>21.251999999999999</v>
      </c>
      <c r="W253" s="151">
        <v>340.45</v>
      </c>
      <c r="X253" s="151">
        <v>0.90529999999999999</v>
      </c>
      <c r="Y253" s="151">
        <v>0.88770000000000004</v>
      </c>
      <c r="Z253" s="151">
        <v>0.80089999999999995</v>
      </c>
      <c r="AA253" s="151">
        <v>134.24</v>
      </c>
      <c r="AB253" s="151">
        <v>6.8958000000000004</v>
      </c>
    </row>
    <row r="254" spans="1:28">
      <c r="A254" s="160">
        <v>45041</v>
      </c>
      <c r="B254" s="151">
        <v>30.8</v>
      </c>
      <c r="C254" s="151">
        <v>18.332799999999999</v>
      </c>
      <c r="D254" s="151">
        <v>4.1885000000000003</v>
      </c>
      <c r="E254" s="151" t="s">
        <v>282</v>
      </c>
      <c r="F254" s="151">
        <v>19.428699999999999</v>
      </c>
      <c r="G254" s="151">
        <v>220.88300000000001</v>
      </c>
      <c r="H254" s="151">
        <v>5.0523999999999996</v>
      </c>
      <c r="I254" s="151">
        <v>18.075500000000002</v>
      </c>
      <c r="J254" s="151">
        <v>454.1</v>
      </c>
      <c r="K254" s="151">
        <v>460.9</v>
      </c>
      <c r="L254" s="151">
        <v>14845</v>
      </c>
      <c r="M254" s="151">
        <v>36.9268</v>
      </c>
      <c r="N254" s="151">
        <v>17.628299999999999</v>
      </c>
      <c r="O254" s="151">
        <v>4477.33</v>
      </c>
      <c r="P254" s="151">
        <v>812.2</v>
      </c>
      <c r="Q254" s="151">
        <v>1.3627</v>
      </c>
      <c r="R254" s="151">
        <v>3.7555000000000001</v>
      </c>
      <c r="S254" s="151">
        <v>1.5092000000000001</v>
      </c>
      <c r="T254" s="151">
        <v>10.6776</v>
      </c>
      <c r="U254" s="151">
        <v>6.7922000000000002</v>
      </c>
      <c r="V254" s="151">
        <v>21.426300000000001</v>
      </c>
      <c r="W254" s="151">
        <v>344.19</v>
      </c>
      <c r="X254" s="151">
        <v>0.91139999999999999</v>
      </c>
      <c r="Y254" s="151">
        <v>0.89190000000000003</v>
      </c>
      <c r="Z254" s="151">
        <v>0.80589999999999995</v>
      </c>
      <c r="AA254" s="151">
        <v>133.76</v>
      </c>
      <c r="AB254" s="151">
        <v>6.9325999999999999</v>
      </c>
    </row>
    <row r="255" spans="1:28">
      <c r="A255" s="160">
        <v>45042</v>
      </c>
      <c r="B255" s="151">
        <v>30.8</v>
      </c>
      <c r="C255" s="151">
        <v>18.3992</v>
      </c>
      <c r="D255" s="151">
        <v>4.1515000000000004</v>
      </c>
      <c r="E255" s="151" t="s">
        <v>282</v>
      </c>
      <c r="F255" s="151">
        <v>19.4252</v>
      </c>
      <c r="G255" s="151">
        <v>221.55109999999999</v>
      </c>
      <c r="H255" s="151">
        <v>5.0457000000000001</v>
      </c>
      <c r="I255" s="151">
        <v>18.1494</v>
      </c>
      <c r="J255" s="151">
        <v>454.76</v>
      </c>
      <c r="K255" s="151">
        <v>460.95</v>
      </c>
      <c r="L255" s="151">
        <v>14833</v>
      </c>
      <c r="M255" s="151">
        <v>36.932200000000002</v>
      </c>
      <c r="N255" s="151">
        <v>17.669</v>
      </c>
      <c r="O255" s="151">
        <v>4534</v>
      </c>
      <c r="P255" s="151">
        <v>805.6</v>
      </c>
      <c r="Q255" s="151">
        <v>1.3635999999999999</v>
      </c>
      <c r="R255" s="151">
        <v>3.7429999999999999</v>
      </c>
      <c r="S255" s="151">
        <v>1.5145</v>
      </c>
      <c r="T255" s="151">
        <v>10.643000000000001</v>
      </c>
      <c r="U255" s="151">
        <v>6.7502000000000004</v>
      </c>
      <c r="V255" s="151">
        <v>21.2944</v>
      </c>
      <c r="W255" s="151">
        <v>338.67</v>
      </c>
      <c r="X255" s="151">
        <v>0.90569999999999995</v>
      </c>
      <c r="Y255" s="151">
        <v>0.89119999999999999</v>
      </c>
      <c r="Z255" s="151">
        <v>0.80200000000000005</v>
      </c>
      <c r="AA255" s="151">
        <v>133.66999999999999</v>
      </c>
      <c r="AB255" s="151">
        <v>6.9279999999999999</v>
      </c>
    </row>
    <row r="256" spans="1:28">
      <c r="A256" s="160">
        <v>45043</v>
      </c>
      <c r="B256" s="151">
        <v>30.9</v>
      </c>
      <c r="C256" s="151">
        <v>18.302900000000001</v>
      </c>
      <c r="D256" s="151">
        <v>4.1483999999999996</v>
      </c>
      <c r="E256" s="151" t="s">
        <v>282</v>
      </c>
      <c r="F256" s="151">
        <v>19.4373</v>
      </c>
      <c r="G256" s="151">
        <v>222.00649999999999</v>
      </c>
      <c r="H256" s="151">
        <v>4.9824000000000002</v>
      </c>
      <c r="I256" s="151">
        <v>18.037500000000001</v>
      </c>
      <c r="J256" s="151">
        <v>456.09</v>
      </c>
      <c r="K256" s="151">
        <v>462.3</v>
      </c>
      <c r="L256" s="151">
        <v>14703</v>
      </c>
      <c r="M256" s="151">
        <v>36.932200000000002</v>
      </c>
      <c r="N256" s="151">
        <v>17.699200000000001</v>
      </c>
      <c r="O256" s="151">
        <v>4652.0600000000004</v>
      </c>
      <c r="P256" s="151">
        <v>802.13</v>
      </c>
      <c r="Q256" s="151">
        <v>1.3592</v>
      </c>
      <c r="R256" s="151">
        <v>3.7214999999999998</v>
      </c>
      <c r="S256" s="151">
        <v>1.5082</v>
      </c>
      <c r="T256" s="151">
        <v>10.6174</v>
      </c>
      <c r="U256" s="151">
        <v>6.7588999999999997</v>
      </c>
      <c r="V256" s="151">
        <v>21.290700000000001</v>
      </c>
      <c r="W256" s="151">
        <v>338.32</v>
      </c>
      <c r="X256" s="151">
        <v>0.90680000000000005</v>
      </c>
      <c r="Y256" s="151">
        <v>0.89439999999999997</v>
      </c>
      <c r="Z256" s="151">
        <v>0.80010000000000003</v>
      </c>
      <c r="AA256" s="151">
        <v>133.97</v>
      </c>
      <c r="AB256" s="151">
        <v>6.9225000000000003</v>
      </c>
    </row>
    <row r="257" spans="1:28">
      <c r="A257" s="160">
        <v>45044</v>
      </c>
      <c r="B257" s="151">
        <v>30.9</v>
      </c>
      <c r="C257" s="151">
        <v>18.290199999999999</v>
      </c>
      <c r="D257" s="151">
        <v>4.1604000000000001</v>
      </c>
      <c r="E257" s="151" t="s">
        <v>282</v>
      </c>
      <c r="F257" s="151">
        <v>19.451499999999999</v>
      </c>
      <c r="G257" s="151">
        <v>222.63650000000001</v>
      </c>
      <c r="H257" s="151">
        <v>4.9880000000000004</v>
      </c>
      <c r="I257" s="151">
        <v>18.000299999999999</v>
      </c>
      <c r="J257" s="151">
        <v>452.02</v>
      </c>
      <c r="K257" s="151">
        <v>461.59</v>
      </c>
      <c r="L257" s="151">
        <v>14670</v>
      </c>
      <c r="M257" s="151">
        <v>36.919499999999999</v>
      </c>
      <c r="N257" s="151">
        <v>17.699200000000001</v>
      </c>
      <c r="O257" s="151">
        <v>4695.2700000000004</v>
      </c>
      <c r="P257" s="151">
        <v>807.25</v>
      </c>
      <c r="Q257" s="151">
        <v>1.3552</v>
      </c>
      <c r="R257" s="151">
        <v>3.7080000000000002</v>
      </c>
      <c r="S257" s="151">
        <v>1.5117</v>
      </c>
      <c r="T257" s="151">
        <v>10.652200000000001</v>
      </c>
      <c r="U257" s="151">
        <v>6.7649999999999997</v>
      </c>
      <c r="V257" s="151">
        <v>21.351299999999998</v>
      </c>
      <c r="W257" s="151">
        <v>338.62</v>
      </c>
      <c r="X257" s="151">
        <v>0.90749999999999997</v>
      </c>
      <c r="Y257" s="151">
        <v>0.89459999999999995</v>
      </c>
      <c r="Z257" s="151">
        <v>0.79569999999999996</v>
      </c>
      <c r="AA257" s="151">
        <v>136.30000000000001</v>
      </c>
      <c r="AB257" s="151">
        <v>6.9126000000000003</v>
      </c>
    </row>
    <row r="258" spans="1:28">
      <c r="A258" s="160">
        <v>45047</v>
      </c>
      <c r="B258" s="151">
        <v>30.848600000000001</v>
      </c>
      <c r="C258" s="151">
        <v>18.402000000000001</v>
      </c>
      <c r="D258" s="151">
        <v>4.1981000000000002</v>
      </c>
      <c r="E258" s="151" t="s">
        <v>282</v>
      </c>
      <c r="F258" s="151">
        <v>19.4621</v>
      </c>
      <c r="G258" s="151">
        <v>222.63650000000001</v>
      </c>
      <c r="H258" s="151">
        <v>4.9880000000000004</v>
      </c>
      <c r="I258" s="151">
        <v>17.939</v>
      </c>
      <c r="J258" s="151">
        <v>452.02</v>
      </c>
      <c r="K258" s="151">
        <v>462.25</v>
      </c>
      <c r="L258" s="151">
        <v>14670</v>
      </c>
      <c r="M258" s="151">
        <v>36.932200000000002</v>
      </c>
      <c r="N258" s="151">
        <v>17.699200000000001</v>
      </c>
      <c r="O258" s="151">
        <v>4695.2700000000004</v>
      </c>
      <c r="P258" s="151">
        <v>806.5</v>
      </c>
      <c r="Q258" s="151">
        <v>1.3544</v>
      </c>
      <c r="R258" s="151">
        <v>3.7080000000000002</v>
      </c>
      <c r="S258" s="151">
        <v>1.5082</v>
      </c>
      <c r="T258" s="151">
        <v>10.736800000000001</v>
      </c>
      <c r="U258" s="151">
        <v>6.7904999999999998</v>
      </c>
      <c r="V258" s="151">
        <v>21.513400000000001</v>
      </c>
      <c r="W258" s="151">
        <v>339.36</v>
      </c>
      <c r="X258" s="151">
        <v>0.91110000000000002</v>
      </c>
      <c r="Y258" s="151">
        <v>0.89549999999999996</v>
      </c>
      <c r="Z258" s="151">
        <v>0.80020000000000002</v>
      </c>
      <c r="AA258" s="151">
        <v>137.5</v>
      </c>
      <c r="AB258" s="151">
        <v>6.9126000000000003</v>
      </c>
    </row>
    <row r="259" spans="1:28">
      <c r="A259" s="160">
        <v>45048</v>
      </c>
      <c r="B259" s="151">
        <v>30.847999999999999</v>
      </c>
      <c r="C259" s="151">
        <v>18.473700000000001</v>
      </c>
      <c r="D259" s="151">
        <v>4.1637000000000004</v>
      </c>
      <c r="E259" s="151" t="s">
        <v>282</v>
      </c>
      <c r="F259" s="151">
        <v>19.466000000000001</v>
      </c>
      <c r="G259" s="151">
        <v>224.6413</v>
      </c>
      <c r="H259" s="151">
        <v>5.0408999999999997</v>
      </c>
      <c r="I259" s="151">
        <v>17.979500000000002</v>
      </c>
      <c r="J259" s="151">
        <v>447.25</v>
      </c>
      <c r="K259" s="151">
        <v>462.28</v>
      </c>
      <c r="L259" s="151">
        <v>14705</v>
      </c>
      <c r="M259" s="151">
        <v>36.942799999999998</v>
      </c>
      <c r="N259" s="151">
        <v>17.824999999999999</v>
      </c>
      <c r="O259" s="151">
        <v>4694.1400000000003</v>
      </c>
      <c r="P259" s="151">
        <v>810.23</v>
      </c>
      <c r="Q259" s="151">
        <v>1.3626</v>
      </c>
      <c r="R259" s="151">
        <v>3.7124999999999999</v>
      </c>
      <c r="S259" s="151">
        <v>1.5007999999999999</v>
      </c>
      <c r="T259" s="151">
        <v>10.812799999999999</v>
      </c>
      <c r="U259" s="151">
        <v>6.7763</v>
      </c>
      <c r="V259" s="151">
        <v>21.453499999999998</v>
      </c>
      <c r="W259" s="151">
        <v>340.74</v>
      </c>
      <c r="X259" s="151">
        <v>0.90910000000000002</v>
      </c>
      <c r="Y259" s="151">
        <v>0.89319999999999999</v>
      </c>
      <c r="Z259" s="151">
        <v>0.80210000000000004</v>
      </c>
      <c r="AA259" s="151">
        <v>136.55000000000001</v>
      </c>
      <c r="AB259" s="151">
        <v>6.9126000000000003</v>
      </c>
    </row>
    <row r="260" spans="1:28">
      <c r="A260" s="160">
        <v>45049</v>
      </c>
      <c r="B260" s="151">
        <v>30.8476</v>
      </c>
      <c r="C260" s="151">
        <v>18.29</v>
      </c>
      <c r="D260" s="151">
        <v>4.1494</v>
      </c>
      <c r="E260" s="151" t="s">
        <v>282</v>
      </c>
      <c r="F260" s="151">
        <v>19.469100000000001</v>
      </c>
      <c r="G260" s="151">
        <v>225.17679999999999</v>
      </c>
      <c r="H260" s="151">
        <v>4.9945000000000004</v>
      </c>
      <c r="I260" s="151">
        <v>17.927499999999998</v>
      </c>
      <c r="J260" s="151">
        <v>445.13</v>
      </c>
      <c r="K260" s="151">
        <v>463.07</v>
      </c>
      <c r="L260" s="151">
        <v>14685</v>
      </c>
      <c r="M260" s="151">
        <v>36.934199999999997</v>
      </c>
      <c r="N260" s="151">
        <v>17.848700000000001</v>
      </c>
      <c r="O260" s="151">
        <v>4662.5200000000004</v>
      </c>
      <c r="P260" s="151">
        <v>803.9</v>
      </c>
      <c r="Q260" s="151">
        <v>1.3614999999999999</v>
      </c>
      <c r="R260" s="151">
        <v>3.7105000000000001</v>
      </c>
      <c r="S260" s="151">
        <v>1.4991000000000001</v>
      </c>
      <c r="T260" s="151">
        <v>10.754899999999999</v>
      </c>
      <c r="U260" s="151">
        <v>6.7354000000000003</v>
      </c>
      <c r="V260" s="151">
        <v>21.249099999999999</v>
      </c>
      <c r="W260" s="151">
        <v>339.5</v>
      </c>
      <c r="X260" s="151">
        <v>0.90400000000000003</v>
      </c>
      <c r="Y260" s="151">
        <v>0.88400000000000001</v>
      </c>
      <c r="Z260" s="151">
        <v>0.79590000000000005</v>
      </c>
      <c r="AA260" s="151">
        <v>134.71</v>
      </c>
      <c r="AB260" s="151">
        <v>6.9126000000000003</v>
      </c>
    </row>
    <row r="261" spans="1:28">
      <c r="A261" s="160">
        <v>45050</v>
      </c>
      <c r="B261" s="151">
        <v>30.8476</v>
      </c>
      <c r="C261" s="151">
        <v>18.287299999999998</v>
      </c>
      <c r="D261" s="151">
        <v>4.1680999999999999</v>
      </c>
      <c r="E261" s="151" t="s">
        <v>282</v>
      </c>
      <c r="F261" s="151">
        <v>19.472799999999999</v>
      </c>
      <c r="G261" s="151">
        <v>225.68530000000001</v>
      </c>
      <c r="H261" s="151">
        <v>4.984</v>
      </c>
      <c r="I261" s="151">
        <v>17.913699999999999</v>
      </c>
      <c r="J261" s="151">
        <v>445.52</v>
      </c>
      <c r="K261" s="151">
        <v>462.95</v>
      </c>
      <c r="L261" s="151">
        <v>14680</v>
      </c>
      <c r="M261" s="151">
        <v>36.933999999999997</v>
      </c>
      <c r="N261" s="151">
        <v>17.925000000000001</v>
      </c>
      <c r="O261" s="151">
        <v>4602.9799999999996</v>
      </c>
      <c r="P261" s="151">
        <v>798.5</v>
      </c>
      <c r="Q261" s="151">
        <v>1.3539000000000001</v>
      </c>
      <c r="R261" s="151">
        <v>3.718</v>
      </c>
      <c r="S261" s="151">
        <v>1.4941</v>
      </c>
      <c r="T261" s="151">
        <v>10.702</v>
      </c>
      <c r="U261" s="151">
        <v>6.7648999999999999</v>
      </c>
      <c r="V261" s="151">
        <v>21.281199999999998</v>
      </c>
      <c r="W261" s="151">
        <v>338.78</v>
      </c>
      <c r="X261" s="151">
        <v>0.90810000000000002</v>
      </c>
      <c r="Y261" s="151">
        <v>0.88570000000000004</v>
      </c>
      <c r="Z261" s="151">
        <v>0.79530000000000001</v>
      </c>
      <c r="AA261" s="151">
        <v>134.29</v>
      </c>
      <c r="AB261" s="151">
        <v>6.9112999999999998</v>
      </c>
    </row>
    <row r="262" spans="1:28">
      <c r="A262" s="160">
        <v>45051</v>
      </c>
      <c r="B262" s="151">
        <v>30.8476</v>
      </c>
      <c r="C262" s="151">
        <v>18.407399999999999</v>
      </c>
      <c r="D262" s="151">
        <v>4.1528</v>
      </c>
      <c r="E262" s="151" t="s">
        <v>282</v>
      </c>
      <c r="F262" s="151">
        <v>19.512499999999999</v>
      </c>
      <c r="G262" s="151">
        <v>226.2158</v>
      </c>
      <c r="H262" s="151">
        <v>4.9509999999999996</v>
      </c>
      <c r="I262" s="151">
        <v>17.761900000000001</v>
      </c>
      <c r="J262" s="151">
        <v>443.47</v>
      </c>
      <c r="K262" s="151">
        <v>462.46</v>
      </c>
      <c r="L262" s="151">
        <v>14675</v>
      </c>
      <c r="M262" s="151">
        <v>36.930599999999998</v>
      </c>
      <c r="N262" s="151">
        <v>17.969899999999999</v>
      </c>
      <c r="O262" s="151">
        <v>4524.8599999999997</v>
      </c>
      <c r="P262" s="151">
        <v>794.38</v>
      </c>
      <c r="Q262" s="151">
        <v>1.3374999999999999</v>
      </c>
      <c r="R262" s="151">
        <v>3.71</v>
      </c>
      <c r="S262" s="151">
        <v>1.4817</v>
      </c>
      <c r="T262" s="151">
        <v>10.5693</v>
      </c>
      <c r="U262" s="151">
        <v>6.7603999999999997</v>
      </c>
      <c r="V262" s="151">
        <v>21.227900000000002</v>
      </c>
      <c r="W262" s="151">
        <v>337.47</v>
      </c>
      <c r="X262" s="151">
        <v>0.90749999999999997</v>
      </c>
      <c r="Y262" s="151">
        <v>0.89090000000000003</v>
      </c>
      <c r="Z262" s="151">
        <v>0.79139999999999999</v>
      </c>
      <c r="AA262" s="151">
        <v>134.80000000000001</v>
      </c>
      <c r="AB262" s="151">
        <v>6.9093999999999998</v>
      </c>
    </row>
    <row r="263" spans="1:28">
      <c r="A263" s="160">
        <v>45054</v>
      </c>
      <c r="B263" s="151">
        <v>30.892299999999999</v>
      </c>
      <c r="C263" s="151">
        <v>18.331</v>
      </c>
      <c r="D263" s="151">
        <v>4.1440000000000001</v>
      </c>
      <c r="E263" s="151" t="s">
        <v>282</v>
      </c>
      <c r="F263" s="151">
        <v>19.506499999999999</v>
      </c>
      <c r="G263" s="151">
        <v>227.6003</v>
      </c>
      <c r="H263" s="151">
        <v>5.0096999999999996</v>
      </c>
      <c r="I263" s="151">
        <v>17.797499999999999</v>
      </c>
      <c r="J263" s="151">
        <v>443.47</v>
      </c>
      <c r="K263" s="151">
        <v>463.02</v>
      </c>
      <c r="L263" s="151">
        <v>14700</v>
      </c>
      <c r="M263" s="151">
        <v>36.934199999999997</v>
      </c>
      <c r="N263" s="151">
        <v>18.078499999999998</v>
      </c>
      <c r="O263" s="151">
        <v>4508.6000000000004</v>
      </c>
      <c r="P263" s="151">
        <v>797.35</v>
      </c>
      <c r="Q263" s="151">
        <v>1.3373999999999999</v>
      </c>
      <c r="R263" s="151">
        <v>3.7069999999999999</v>
      </c>
      <c r="S263" s="151">
        <v>1.4743999999999999</v>
      </c>
      <c r="T263" s="151">
        <v>10.4963</v>
      </c>
      <c r="U263" s="151">
        <v>6.7672999999999996</v>
      </c>
      <c r="V263" s="151">
        <v>21.263000000000002</v>
      </c>
      <c r="W263" s="151">
        <v>338.18</v>
      </c>
      <c r="X263" s="151">
        <v>0.90869999999999995</v>
      </c>
      <c r="Y263" s="151">
        <v>0.88949999999999996</v>
      </c>
      <c r="Z263" s="151">
        <v>0.79249999999999998</v>
      </c>
      <c r="AA263" s="151">
        <v>135.1</v>
      </c>
      <c r="AB263" s="151">
        <v>6.9142000000000001</v>
      </c>
    </row>
    <row r="264" spans="1:28">
      <c r="A264" s="160">
        <v>45055</v>
      </c>
      <c r="B264" s="151">
        <v>30.8</v>
      </c>
      <c r="C264" s="151">
        <v>18.6341</v>
      </c>
      <c r="D264" s="151">
        <v>4.1534000000000004</v>
      </c>
      <c r="E264" s="151" t="s">
        <v>282</v>
      </c>
      <c r="F264" s="151">
        <v>19.521000000000001</v>
      </c>
      <c r="G264" s="151">
        <v>228.09700000000001</v>
      </c>
      <c r="H264" s="151">
        <v>4.9863999999999997</v>
      </c>
      <c r="I264" s="151">
        <v>17.773499999999999</v>
      </c>
      <c r="J264" s="151">
        <v>443.47</v>
      </c>
      <c r="K264" s="151">
        <v>462.77</v>
      </c>
      <c r="L264" s="151">
        <v>14730</v>
      </c>
      <c r="M264" s="151">
        <v>36.932200000000002</v>
      </c>
      <c r="N264" s="151">
        <v>18.1861</v>
      </c>
      <c r="O264" s="151">
        <v>4556.24</v>
      </c>
      <c r="P264" s="151">
        <v>789.1</v>
      </c>
      <c r="Q264" s="151">
        <v>1.3384</v>
      </c>
      <c r="R264" s="151">
        <v>3.6909999999999998</v>
      </c>
      <c r="S264" s="151">
        <v>1.4789000000000001</v>
      </c>
      <c r="T264" s="151">
        <v>10.5787</v>
      </c>
      <c r="U264" s="151">
        <v>6.7910000000000004</v>
      </c>
      <c r="V264" s="151">
        <v>21.3474</v>
      </c>
      <c r="W264" s="151">
        <v>338.65</v>
      </c>
      <c r="X264" s="151">
        <v>0.91220000000000001</v>
      </c>
      <c r="Y264" s="151">
        <v>0.89049999999999996</v>
      </c>
      <c r="Z264" s="151">
        <v>0.79239999999999999</v>
      </c>
      <c r="AA264" s="151">
        <v>135.22999999999999</v>
      </c>
      <c r="AB264" s="151">
        <v>6.9203999999999999</v>
      </c>
    </row>
    <row r="265" spans="1:28">
      <c r="A265" s="160">
        <v>45056</v>
      </c>
      <c r="B265" s="151">
        <v>30.848299999999998</v>
      </c>
      <c r="C265" s="151">
        <v>18.870899999999999</v>
      </c>
      <c r="D265" s="151">
        <v>4.1142000000000003</v>
      </c>
      <c r="E265" s="151" t="s">
        <v>282</v>
      </c>
      <c r="F265" s="151">
        <v>19.545400000000001</v>
      </c>
      <c r="G265" s="151">
        <v>228.50219999999999</v>
      </c>
      <c r="H265" s="151">
        <v>4.9446000000000003</v>
      </c>
      <c r="I265" s="151">
        <v>17.5504</v>
      </c>
      <c r="J265" s="151">
        <v>443.89</v>
      </c>
      <c r="K265" s="151">
        <v>463</v>
      </c>
      <c r="L265" s="151">
        <v>14725</v>
      </c>
      <c r="M265" s="151">
        <v>36.966999999999999</v>
      </c>
      <c r="N265" s="151">
        <v>18.229900000000001</v>
      </c>
      <c r="O265" s="151">
        <v>4547.33</v>
      </c>
      <c r="P265" s="151">
        <v>788.2</v>
      </c>
      <c r="Q265" s="151">
        <v>1.3371999999999999</v>
      </c>
      <c r="R265" s="151">
        <v>3.6690999999999998</v>
      </c>
      <c r="S265" s="151">
        <v>1.4750000000000001</v>
      </c>
      <c r="T265" s="151">
        <v>10.505000000000001</v>
      </c>
      <c r="U265" s="151">
        <v>6.7805999999999997</v>
      </c>
      <c r="V265" s="151">
        <v>21.364799999999999</v>
      </c>
      <c r="W265" s="151">
        <v>336.53</v>
      </c>
      <c r="X265" s="151">
        <v>0.91059999999999997</v>
      </c>
      <c r="Y265" s="151">
        <v>0.88980000000000004</v>
      </c>
      <c r="Z265" s="151">
        <v>0.79200000000000004</v>
      </c>
      <c r="AA265" s="151">
        <v>134.34</v>
      </c>
      <c r="AB265" s="151">
        <v>6.9303999999999997</v>
      </c>
    </row>
    <row r="266" spans="1:28">
      <c r="A266" s="160">
        <v>45057</v>
      </c>
      <c r="B266" s="151">
        <v>30.85</v>
      </c>
      <c r="C266" s="151">
        <v>19.205100000000002</v>
      </c>
      <c r="D266" s="151">
        <v>4.1585000000000001</v>
      </c>
      <c r="E266" s="151" t="s">
        <v>282</v>
      </c>
      <c r="F266" s="151">
        <v>19.581600000000002</v>
      </c>
      <c r="G266" s="151">
        <v>228.97470000000001</v>
      </c>
      <c r="H266" s="151">
        <v>4.9314999999999998</v>
      </c>
      <c r="I266" s="151">
        <v>17.578299999999999</v>
      </c>
      <c r="J266" s="151">
        <v>444.72</v>
      </c>
      <c r="K266" s="151">
        <v>463.25</v>
      </c>
      <c r="L266" s="151">
        <v>14724</v>
      </c>
      <c r="M266" s="151">
        <v>36.923000000000002</v>
      </c>
      <c r="N266" s="151">
        <v>18.274999999999999</v>
      </c>
      <c r="O266" s="151">
        <v>4567.13</v>
      </c>
      <c r="P266" s="151">
        <v>793.95</v>
      </c>
      <c r="Q266" s="151">
        <v>1.3491</v>
      </c>
      <c r="R266" s="151">
        <v>3.6629999999999998</v>
      </c>
      <c r="S266" s="151">
        <v>1.492</v>
      </c>
      <c r="T266" s="151">
        <v>10.6798</v>
      </c>
      <c r="U266" s="151">
        <v>6.8227000000000002</v>
      </c>
      <c r="V266" s="151">
        <v>21.570399999999999</v>
      </c>
      <c r="W266" s="151">
        <v>340.07</v>
      </c>
      <c r="X266" s="151">
        <v>0.91610000000000003</v>
      </c>
      <c r="Y266" s="151">
        <v>0.89419999999999999</v>
      </c>
      <c r="Z266" s="151">
        <v>0.79930000000000001</v>
      </c>
      <c r="AA266" s="151">
        <v>134.53</v>
      </c>
      <c r="AB266" s="151">
        <v>6.9489000000000001</v>
      </c>
    </row>
    <row r="267" spans="1:28">
      <c r="A267" s="160">
        <v>45058</v>
      </c>
      <c r="B267" s="151">
        <v>30.85</v>
      </c>
      <c r="C267" s="151">
        <v>19.3414</v>
      </c>
      <c r="D267" s="151">
        <v>4.1634000000000002</v>
      </c>
      <c r="E267" s="151" t="s">
        <v>282</v>
      </c>
      <c r="F267" s="151">
        <v>19.584199999999999</v>
      </c>
      <c r="G267" s="151">
        <v>229.23869999999999</v>
      </c>
      <c r="H267" s="151">
        <v>4.9214000000000002</v>
      </c>
      <c r="I267" s="151">
        <v>17.5932</v>
      </c>
      <c r="J267" s="151">
        <v>448.17</v>
      </c>
      <c r="K267" s="151">
        <v>463.83</v>
      </c>
      <c r="L267" s="151">
        <v>14750</v>
      </c>
      <c r="M267" s="151">
        <v>36.932200000000002</v>
      </c>
      <c r="N267" s="151">
        <v>18.324999999999999</v>
      </c>
      <c r="O267" s="151">
        <v>4552.8900000000003</v>
      </c>
      <c r="P267" s="151">
        <v>785</v>
      </c>
      <c r="Q267" s="151">
        <v>1.355</v>
      </c>
      <c r="R267" s="151">
        <v>3.6598000000000002</v>
      </c>
      <c r="S267" s="151">
        <v>1.5047999999999999</v>
      </c>
      <c r="T267" s="151">
        <v>10.6815</v>
      </c>
      <c r="U267" s="151">
        <v>6.8638000000000003</v>
      </c>
      <c r="V267" s="151">
        <v>21.754899999999999</v>
      </c>
      <c r="W267" s="151">
        <v>341.41</v>
      </c>
      <c r="X267" s="151">
        <v>0.92169999999999996</v>
      </c>
      <c r="Y267" s="151">
        <v>0.89749999999999996</v>
      </c>
      <c r="Z267" s="151">
        <v>0.80269999999999997</v>
      </c>
      <c r="AA267" s="151">
        <v>135.69999999999999</v>
      </c>
      <c r="AB267" s="151">
        <v>6.9591000000000003</v>
      </c>
    </row>
    <row r="268" spans="1:28">
      <c r="A268" s="160">
        <v>45061</v>
      </c>
      <c r="B268" s="151">
        <v>30.848299999999998</v>
      </c>
      <c r="C268" s="151">
        <v>19.029699999999998</v>
      </c>
      <c r="D268" s="151">
        <v>4.1416000000000004</v>
      </c>
      <c r="E268" s="151" t="s">
        <v>282</v>
      </c>
      <c r="F268" s="151">
        <v>19.673100000000002</v>
      </c>
      <c r="G268" s="151">
        <v>230.6438</v>
      </c>
      <c r="H268" s="151">
        <v>4.8913000000000002</v>
      </c>
      <c r="I268" s="151">
        <v>17.433399999999999</v>
      </c>
      <c r="J268" s="151">
        <v>451.03</v>
      </c>
      <c r="K268" s="151">
        <v>462.9</v>
      </c>
      <c r="L268" s="151">
        <v>14800</v>
      </c>
      <c r="M268" s="151">
        <v>36.924900000000001</v>
      </c>
      <c r="N268" s="151">
        <v>18.45</v>
      </c>
      <c r="O268" s="151">
        <v>4492.5</v>
      </c>
      <c r="P268" s="151">
        <v>786.4</v>
      </c>
      <c r="Q268" s="151">
        <v>1.3467</v>
      </c>
      <c r="R268" s="151">
        <v>3.6665999999999999</v>
      </c>
      <c r="S268" s="151">
        <v>1.4924999999999999</v>
      </c>
      <c r="T268" s="151">
        <v>10.6014</v>
      </c>
      <c r="U268" s="151">
        <v>6.8486000000000002</v>
      </c>
      <c r="V268" s="151">
        <v>21.715</v>
      </c>
      <c r="W268" s="151">
        <v>339.44</v>
      </c>
      <c r="X268" s="151">
        <v>0.91959999999999997</v>
      </c>
      <c r="Y268" s="151">
        <v>0.89559999999999995</v>
      </c>
      <c r="Z268" s="151">
        <v>0.79820000000000002</v>
      </c>
      <c r="AA268" s="151">
        <v>136.12</v>
      </c>
      <c r="AB268" s="151">
        <v>6.9516999999999998</v>
      </c>
    </row>
    <row r="269" spans="1:28">
      <c r="A269" s="160">
        <v>45062</v>
      </c>
      <c r="B269" s="151">
        <v>30.85</v>
      </c>
      <c r="C269" s="151">
        <v>19.075600000000001</v>
      </c>
      <c r="D269" s="151">
        <v>4.1310000000000002</v>
      </c>
      <c r="E269" s="151" t="s">
        <v>282</v>
      </c>
      <c r="F269" s="151">
        <v>19.726400000000002</v>
      </c>
      <c r="G269" s="151">
        <v>231.11429999999999</v>
      </c>
      <c r="H269" s="151">
        <v>4.9409000000000001</v>
      </c>
      <c r="I269" s="151">
        <v>17.501799999999999</v>
      </c>
      <c r="J269" s="151">
        <v>450.19</v>
      </c>
      <c r="K269" s="151">
        <v>464.08</v>
      </c>
      <c r="L269" s="151">
        <v>14820</v>
      </c>
      <c r="M269" s="151">
        <v>36.950600000000001</v>
      </c>
      <c r="N269" s="151">
        <v>18.524999999999999</v>
      </c>
      <c r="O269" s="151">
        <v>4526.18</v>
      </c>
      <c r="P269" s="151">
        <v>799.33</v>
      </c>
      <c r="Q269" s="151">
        <v>1.3482000000000001</v>
      </c>
      <c r="R269" s="151">
        <v>3.6955</v>
      </c>
      <c r="S269" s="151">
        <v>1.5024999999999999</v>
      </c>
      <c r="T269" s="151">
        <v>10.7196</v>
      </c>
      <c r="U269" s="151">
        <v>6.8544</v>
      </c>
      <c r="V269" s="151">
        <v>21.778300000000002</v>
      </c>
      <c r="W269" s="151">
        <v>339.55</v>
      </c>
      <c r="X269" s="151">
        <v>0.92059999999999997</v>
      </c>
      <c r="Y269" s="151">
        <v>0.89649999999999996</v>
      </c>
      <c r="Z269" s="151">
        <v>0.80079999999999996</v>
      </c>
      <c r="AA269" s="151">
        <v>136.38999999999999</v>
      </c>
      <c r="AB269" s="151">
        <v>6.9772999999999996</v>
      </c>
    </row>
    <row r="270" spans="1:28">
      <c r="A270" s="160">
        <v>45063</v>
      </c>
      <c r="B270" s="151">
        <v>30.848299999999998</v>
      </c>
      <c r="C270" s="151">
        <v>19.252099999999999</v>
      </c>
      <c r="D270" s="151">
        <v>4.1684999999999999</v>
      </c>
      <c r="E270" s="151" t="s">
        <v>282</v>
      </c>
      <c r="F270" s="151">
        <v>19.746200000000002</v>
      </c>
      <c r="G270" s="151">
        <v>231.61699999999999</v>
      </c>
      <c r="H270" s="151">
        <v>4.9374000000000002</v>
      </c>
      <c r="I270" s="151">
        <v>17.596</v>
      </c>
      <c r="J270" s="151">
        <v>449.78</v>
      </c>
      <c r="K270" s="151">
        <v>462.93</v>
      </c>
      <c r="L270" s="151">
        <v>14865</v>
      </c>
      <c r="M270" s="151">
        <v>36.932200000000002</v>
      </c>
      <c r="N270" s="151">
        <v>18.574999999999999</v>
      </c>
      <c r="O270" s="151">
        <v>4505.75</v>
      </c>
      <c r="P270" s="151">
        <v>793.58</v>
      </c>
      <c r="Q270" s="151">
        <v>1.3454999999999999</v>
      </c>
      <c r="R270" s="151">
        <v>3.6955</v>
      </c>
      <c r="S270" s="151">
        <v>1.5016</v>
      </c>
      <c r="T270" s="151">
        <v>10.783099999999999</v>
      </c>
      <c r="U270" s="151">
        <v>6.8696999999999999</v>
      </c>
      <c r="V270" s="151">
        <v>21.834399999999999</v>
      </c>
      <c r="W270" s="151">
        <v>341.12</v>
      </c>
      <c r="X270" s="151">
        <v>0.92249999999999999</v>
      </c>
      <c r="Y270" s="151">
        <v>0.89839999999999998</v>
      </c>
      <c r="Z270" s="151">
        <v>0.80079999999999996</v>
      </c>
      <c r="AA270" s="151">
        <v>137.68</v>
      </c>
      <c r="AB270" s="151">
        <v>6.9965000000000002</v>
      </c>
    </row>
    <row r="271" spans="1:28">
      <c r="A271" s="160">
        <v>45064</v>
      </c>
      <c r="B271" s="151">
        <v>30.890899999999998</v>
      </c>
      <c r="C271" s="151">
        <v>19.332799999999999</v>
      </c>
      <c r="D271" s="151">
        <v>4.2178000000000004</v>
      </c>
      <c r="E271" s="151" t="s">
        <v>282</v>
      </c>
      <c r="F271" s="151">
        <v>19.795100000000001</v>
      </c>
      <c r="G271" s="151">
        <v>232.12729999999999</v>
      </c>
      <c r="H271" s="151">
        <v>4.9653</v>
      </c>
      <c r="I271" s="151">
        <v>17.718399999999999</v>
      </c>
      <c r="J271" s="151">
        <v>448.57</v>
      </c>
      <c r="K271" s="151">
        <v>465.07</v>
      </c>
      <c r="L271" s="151">
        <v>14865</v>
      </c>
      <c r="M271" s="151">
        <v>36.934199999999997</v>
      </c>
      <c r="N271" s="151">
        <v>18.691199999999998</v>
      </c>
      <c r="O271" s="151">
        <v>4520.41</v>
      </c>
      <c r="P271" s="151">
        <v>795.66</v>
      </c>
      <c r="Q271" s="151">
        <v>1.3503000000000001</v>
      </c>
      <c r="R271" s="151">
        <v>3.698</v>
      </c>
      <c r="S271" s="151">
        <v>1.5102</v>
      </c>
      <c r="T271" s="151">
        <v>10.9177</v>
      </c>
      <c r="U271" s="151">
        <v>6.9146999999999998</v>
      </c>
      <c r="V271" s="151">
        <v>21.993099999999998</v>
      </c>
      <c r="W271" s="151">
        <v>348.51</v>
      </c>
      <c r="X271" s="151">
        <v>0.92849999999999999</v>
      </c>
      <c r="Y271" s="151">
        <v>0.9052</v>
      </c>
      <c r="Z271" s="151">
        <v>0.80589999999999995</v>
      </c>
      <c r="AA271" s="151">
        <v>138.71</v>
      </c>
      <c r="AB271" s="151">
        <v>7.0374999999999996</v>
      </c>
    </row>
    <row r="272" spans="1:28">
      <c r="A272" s="160">
        <v>45065</v>
      </c>
      <c r="B272" s="151">
        <v>30.890899999999998</v>
      </c>
      <c r="C272" s="151">
        <v>19.451699999999999</v>
      </c>
      <c r="D272" s="151">
        <v>4.2005999999999997</v>
      </c>
      <c r="E272" s="151" t="s">
        <v>282</v>
      </c>
      <c r="F272" s="151">
        <v>19.8125</v>
      </c>
      <c r="G272" s="151">
        <v>232.8415</v>
      </c>
      <c r="H272" s="151">
        <v>4.9981999999999998</v>
      </c>
      <c r="I272" s="151">
        <v>17.785900000000002</v>
      </c>
      <c r="J272" s="151">
        <v>448.26</v>
      </c>
      <c r="K272" s="151">
        <v>462.51</v>
      </c>
      <c r="L272" s="151">
        <v>14925</v>
      </c>
      <c r="M272" s="151">
        <v>36.948</v>
      </c>
      <c r="N272" s="151">
        <v>18.754999999999999</v>
      </c>
      <c r="O272" s="151">
        <v>4531.1899999999996</v>
      </c>
      <c r="P272" s="151">
        <v>798.64</v>
      </c>
      <c r="Q272" s="151">
        <v>1.3505</v>
      </c>
      <c r="R272" s="151">
        <v>3.6859999999999999</v>
      </c>
      <c r="S272" s="151">
        <v>1.5036</v>
      </c>
      <c r="T272" s="151">
        <v>10.8719</v>
      </c>
      <c r="U272" s="151">
        <v>6.8925999999999998</v>
      </c>
      <c r="V272" s="151">
        <v>21.9923</v>
      </c>
      <c r="W272" s="151">
        <v>347.62</v>
      </c>
      <c r="X272" s="151">
        <v>0.92549999999999999</v>
      </c>
      <c r="Y272" s="151">
        <v>0.89970000000000006</v>
      </c>
      <c r="Z272" s="151">
        <v>0.80349999999999999</v>
      </c>
      <c r="AA272" s="151">
        <v>137.97999999999999</v>
      </c>
      <c r="AB272" s="151">
        <v>7.0119999999999996</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53"/>
  <sheetViews>
    <sheetView topLeftCell="A34" workbookViewId="0">
      <selection activeCell="A22" sqref="A22"/>
    </sheetView>
  </sheetViews>
  <sheetFormatPr defaultColWidth="11" defaultRowHeight="15.75"/>
  <cols>
    <col min="4" max="4" width="12.125" bestFit="1" customWidth="1"/>
  </cols>
  <sheetData>
    <row r="1" spans="1:5">
      <c r="A1" s="3" t="s">
        <v>12</v>
      </c>
      <c r="B1" s="3" t="s">
        <v>57</v>
      </c>
      <c r="D1" s="2" t="s">
        <v>130</v>
      </c>
      <c r="E1" t="s">
        <v>128</v>
      </c>
    </row>
    <row r="2" spans="1:5">
      <c r="A2" t="s">
        <v>58</v>
      </c>
      <c r="B2">
        <v>7.0000000000000007E-2</v>
      </c>
      <c r="D2" t="s">
        <v>129</v>
      </c>
      <c r="E2" s="6">
        <v>44739</v>
      </c>
    </row>
    <row r="3" spans="1:5">
      <c r="A3" t="s">
        <v>30</v>
      </c>
      <c r="B3">
        <v>7.0000000000000007E-2</v>
      </c>
    </row>
    <row r="4" spans="1:5">
      <c r="A4" t="s">
        <v>59</v>
      </c>
      <c r="B4">
        <v>7.0000000000000007E-2</v>
      </c>
    </row>
    <row r="5" spans="1:5">
      <c r="A5" t="s">
        <v>41</v>
      </c>
      <c r="B5">
        <v>7.0000000000000007E-2</v>
      </c>
    </row>
    <row r="6" spans="1:5">
      <c r="A6" t="s">
        <v>60</v>
      </c>
      <c r="B6">
        <v>7.0000000000000007E-2</v>
      </c>
    </row>
    <row r="7" spans="1:5">
      <c r="A7" t="s">
        <v>31</v>
      </c>
      <c r="B7">
        <v>7.0000000000000007E-2</v>
      </c>
    </row>
    <row r="8" spans="1:5">
      <c r="A8" t="s">
        <v>53</v>
      </c>
      <c r="B8">
        <v>7.0000000000000007E-2</v>
      </c>
    </row>
    <row r="9" spans="1:5">
      <c r="A9" t="s">
        <v>40</v>
      </c>
      <c r="B9">
        <v>7.0000000000000007E-2</v>
      </c>
    </row>
    <row r="10" spans="1:5">
      <c r="A10" t="s">
        <v>61</v>
      </c>
      <c r="B10">
        <v>0.09</v>
      </c>
    </row>
    <row r="11" spans="1:5">
      <c r="A11" t="s">
        <v>62</v>
      </c>
      <c r="B11">
        <v>0.09</v>
      </c>
    </row>
    <row r="12" spans="1:5">
      <c r="A12" t="s">
        <v>63</v>
      </c>
      <c r="B12">
        <v>0.09</v>
      </c>
    </row>
    <row r="13" spans="1:5">
      <c r="A13" t="s">
        <v>42</v>
      </c>
      <c r="B13">
        <v>0.09</v>
      </c>
    </row>
    <row r="14" spans="1:5">
      <c r="A14" t="s">
        <v>64</v>
      </c>
      <c r="B14">
        <v>0.09</v>
      </c>
    </row>
    <row r="15" spans="1:5">
      <c r="A15" t="s">
        <v>65</v>
      </c>
      <c r="B15">
        <v>0.09</v>
      </c>
    </row>
    <row r="16" spans="1:5">
      <c r="A16" t="s">
        <v>66</v>
      </c>
      <c r="B16">
        <v>0.09</v>
      </c>
    </row>
    <row r="17" spans="1:2">
      <c r="A17" t="s">
        <v>68</v>
      </c>
      <c r="B17">
        <v>0.09</v>
      </c>
    </row>
    <row r="18" spans="1:2">
      <c r="A18" t="s">
        <v>44</v>
      </c>
      <c r="B18">
        <v>0.09</v>
      </c>
    </row>
    <row r="19" spans="1:2">
      <c r="A19" t="s">
        <v>69</v>
      </c>
      <c r="B19">
        <v>0.09</v>
      </c>
    </row>
    <row r="20" spans="1:2">
      <c r="A20" t="s">
        <v>70</v>
      </c>
      <c r="B20">
        <v>0.09</v>
      </c>
    </row>
    <row r="21" spans="1:2">
      <c r="A21" t="s">
        <v>72</v>
      </c>
      <c r="B21">
        <v>0.09</v>
      </c>
    </row>
    <row r="22" spans="1:2">
      <c r="A22" t="s">
        <v>71</v>
      </c>
      <c r="B22">
        <v>0.11</v>
      </c>
    </row>
    <row r="23" spans="1:2">
      <c r="A23" t="s">
        <v>52</v>
      </c>
      <c r="B23">
        <v>0.11</v>
      </c>
    </row>
    <row r="24" spans="1:2">
      <c r="A24" t="s">
        <v>67</v>
      </c>
      <c r="B24">
        <v>0.11</v>
      </c>
    </row>
    <row r="25" spans="1:2">
      <c r="A25" t="s">
        <v>73</v>
      </c>
      <c r="B25">
        <v>0.11</v>
      </c>
    </row>
    <row r="26" spans="1:2">
      <c r="A26" t="s">
        <v>74</v>
      </c>
      <c r="B26">
        <v>0.11</v>
      </c>
    </row>
    <row r="27" spans="1:2">
      <c r="A27" t="s">
        <v>43</v>
      </c>
      <c r="B27">
        <v>0.11</v>
      </c>
    </row>
    <row r="28" spans="1:2">
      <c r="A28" t="s">
        <v>75</v>
      </c>
      <c r="B28">
        <v>0.11</v>
      </c>
    </row>
    <row r="29" spans="1:2">
      <c r="A29" t="s">
        <v>77</v>
      </c>
      <c r="B29">
        <v>0.11</v>
      </c>
    </row>
    <row r="30" spans="1:2">
      <c r="A30" t="s">
        <v>49</v>
      </c>
      <c r="B30">
        <v>0.11</v>
      </c>
    </row>
    <row r="31" spans="1:2">
      <c r="A31" t="s">
        <v>76</v>
      </c>
      <c r="B31">
        <v>0.25</v>
      </c>
    </row>
    <row r="32" spans="1:2">
      <c r="A32" t="s">
        <v>48</v>
      </c>
      <c r="B32">
        <v>0.25</v>
      </c>
    </row>
    <row r="33" spans="1:2">
      <c r="A33" t="s">
        <v>78</v>
      </c>
      <c r="B33">
        <v>0.25</v>
      </c>
    </row>
    <row r="34" spans="1:2">
      <c r="A34" t="s">
        <v>79</v>
      </c>
      <c r="B34">
        <v>0.25</v>
      </c>
    </row>
    <row r="35" spans="1:2">
      <c r="A35" t="s">
        <v>80</v>
      </c>
      <c r="B35">
        <v>0.25</v>
      </c>
    </row>
    <row r="36" spans="1:2">
      <c r="A36" t="s">
        <v>81</v>
      </c>
      <c r="B36">
        <v>0.25</v>
      </c>
    </row>
    <row r="37" spans="1:2">
      <c r="A37" t="s">
        <v>82</v>
      </c>
      <c r="B37">
        <v>0.25</v>
      </c>
    </row>
    <row r="38" spans="1:2">
      <c r="A38" t="s">
        <v>83</v>
      </c>
      <c r="B38">
        <v>0.25</v>
      </c>
    </row>
    <row r="39" spans="1:2">
      <c r="A39" t="s">
        <v>84</v>
      </c>
      <c r="B39">
        <v>0.25</v>
      </c>
    </row>
    <row r="40" spans="1:2">
      <c r="A40" t="s">
        <v>85</v>
      </c>
      <c r="B40">
        <v>0.25</v>
      </c>
    </row>
    <row r="41" spans="1:2">
      <c r="A41" t="s">
        <v>86</v>
      </c>
      <c r="B41">
        <v>0.25</v>
      </c>
    </row>
    <row r="42" spans="1:2">
      <c r="A42" t="s">
        <v>87</v>
      </c>
      <c r="B42">
        <v>0.25</v>
      </c>
    </row>
    <row r="43" spans="1:2">
      <c r="A43" t="s">
        <v>89</v>
      </c>
      <c r="B43">
        <v>0.25</v>
      </c>
    </row>
    <row r="44" spans="1:2">
      <c r="A44" t="s">
        <v>47</v>
      </c>
      <c r="B44">
        <v>0.5</v>
      </c>
    </row>
    <row r="45" spans="1:2">
      <c r="A45" t="s">
        <v>37</v>
      </c>
      <c r="B45">
        <v>0.5</v>
      </c>
    </row>
    <row r="46" spans="1:2">
      <c r="A46" t="s">
        <v>50</v>
      </c>
      <c r="B46">
        <v>0.5</v>
      </c>
    </row>
    <row r="47" spans="1:2">
      <c r="A47" t="s">
        <v>90</v>
      </c>
      <c r="B47">
        <v>0.5</v>
      </c>
    </row>
    <row r="48" spans="1:2">
      <c r="A48" t="s">
        <v>54</v>
      </c>
      <c r="B48">
        <v>0.5</v>
      </c>
    </row>
    <row r="49" spans="1:2">
      <c r="A49" t="s">
        <v>91</v>
      </c>
      <c r="B49">
        <v>0.5</v>
      </c>
    </row>
    <row r="50" spans="1:2">
      <c r="A50" t="s">
        <v>51</v>
      </c>
      <c r="B50">
        <v>0.5</v>
      </c>
    </row>
    <row r="51" spans="1:2">
      <c r="A51" t="s">
        <v>45</v>
      </c>
      <c r="B51">
        <v>0.5</v>
      </c>
    </row>
    <row r="52" spans="1:2">
      <c r="A52" t="s">
        <v>88</v>
      </c>
      <c r="B52">
        <v>0.25</v>
      </c>
    </row>
    <row r="53" spans="1:2">
      <c r="A53" t="s">
        <v>46</v>
      </c>
      <c r="B53">
        <v>0.5</v>
      </c>
    </row>
  </sheetData>
  <phoneticPr fontId="44"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2"/>
  <sheetViews>
    <sheetView workbookViewId="0">
      <pane xSplit="1" ySplit="1" topLeftCell="B245" activePane="bottomRight" state="frozen"/>
      <selection pane="topRight" activeCell="B1" sqref="B1"/>
      <selection pane="bottomLeft" activeCell="A3" sqref="A3"/>
      <selection pane="bottomRight" activeCell="J272" sqref="J272"/>
    </sheetView>
  </sheetViews>
  <sheetFormatPr defaultRowHeight="15.75"/>
  <cols>
    <col min="1" max="1" width="9.875" style="151" bestFit="1" customWidth="1"/>
    <col min="2" max="2" width="8.875" style="151" bestFit="1" customWidth="1"/>
    <col min="3" max="3" width="12.75" style="151" bestFit="1" customWidth="1"/>
    <col min="4" max="4" width="11.875" style="151" bestFit="1" customWidth="1"/>
    <col min="5" max="5" width="8.5" style="151" bestFit="1" customWidth="1"/>
    <col min="6" max="7" width="9" style="151"/>
    <col min="8" max="8" width="13.5" style="151" bestFit="1" customWidth="1"/>
    <col min="9" max="9" width="10.375" style="151" bestFit="1" customWidth="1"/>
    <col min="10" max="16384" width="9" style="151"/>
  </cols>
  <sheetData>
    <row r="1" spans="1:9">
      <c r="A1" s="151" t="s">
        <v>135</v>
      </c>
      <c r="B1" s="151" t="s">
        <v>349</v>
      </c>
      <c r="C1" s="151" t="s">
        <v>353</v>
      </c>
      <c r="D1" s="151" t="s">
        <v>354</v>
      </c>
      <c r="E1" s="151" t="s">
        <v>355</v>
      </c>
      <c r="F1" s="151" t="s">
        <v>356</v>
      </c>
      <c r="G1" s="151" t="s">
        <v>357</v>
      </c>
      <c r="H1" s="151" t="s">
        <v>358</v>
      </c>
      <c r="I1" s="151" t="s">
        <v>359</v>
      </c>
    </row>
    <row r="2" spans="1:9">
      <c r="A2" s="160">
        <v>44687</v>
      </c>
      <c r="B2" s="151">
        <v>3.1309999999999998</v>
      </c>
      <c r="C2" s="151">
        <v>115.3428</v>
      </c>
      <c r="D2" s="151">
        <v>40.5852</v>
      </c>
      <c r="E2" s="151">
        <v>4123.34</v>
      </c>
      <c r="F2" s="151">
        <v>887.45839999999998</v>
      </c>
      <c r="G2" s="151">
        <v>777.09</v>
      </c>
      <c r="H2" s="151">
        <v>386.66489999999999</v>
      </c>
      <c r="I2" s="151">
        <v>130.34360000000001</v>
      </c>
    </row>
    <row r="3" spans="1:9">
      <c r="A3" s="160">
        <v>44690</v>
      </c>
      <c r="B3" s="151">
        <v>3.0369999999999999</v>
      </c>
      <c r="C3" s="151">
        <v>111.6052</v>
      </c>
      <c r="D3" s="151">
        <v>39.415199999999999</v>
      </c>
      <c r="E3" s="151">
        <v>3991.24</v>
      </c>
      <c r="F3" s="151">
        <v>886.95259999999996</v>
      </c>
      <c r="G3" s="151">
        <v>771.42</v>
      </c>
      <c r="H3" s="151">
        <v>385.00990000000002</v>
      </c>
      <c r="I3" s="151">
        <v>124.7593</v>
      </c>
    </row>
    <row r="4" spans="1:9">
      <c r="A4" s="160">
        <v>44691</v>
      </c>
      <c r="B4" s="151">
        <v>2.9940000000000002</v>
      </c>
      <c r="C4" s="151">
        <v>111.8629</v>
      </c>
      <c r="D4" s="151">
        <v>39.6036</v>
      </c>
      <c r="E4" s="151">
        <v>4001.05</v>
      </c>
      <c r="F4" s="151">
        <v>891.80029999999999</v>
      </c>
      <c r="G4" s="151">
        <v>772.34</v>
      </c>
      <c r="H4" s="151">
        <v>384.90469999999999</v>
      </c>
      <c r="I4" s="151">
        <v>124.6191</v>
      </c>
    </row>
    <row r="5" spans="1:9">
      <c r="A5" s="160">
        <v>44692</v>
      </c>
      <c r="B5" s="151">
        <v>2.927</v>
      </c>
      <c r="C5" s="151">
        <v>110.3857</v>
      </c>
      <c r="D5" s="151">
        <v>39.325899999999997</v>
      </c>
      <c r="E5" s="151">
        <v>3935.18</v>
      </c>
      <c r="F5" s="151">
        <v>894.375</v>
      </c>
      <c r="G5" s="151">
        <v>774.39</v>
      </c>
      <c r="H5" s="151">
        <v>386.04320000000001</v>
      </c>
      <c r="I5" s="151">
        <v>127.4119</v>
      </c>
    </row>
    <row r="6" spans="1:9">
      <c r="A6" s="160">
        <v>44693</v>
      </c>
      <c r="B6" s="151">
        <v>2.851</v>
      </c>
      <c r="C6" s="151">
        <v>110.346</v>
      </c>
      <c r="D6" s="151">
        <v>39.068100000000001</v>
      </c>
      <c r="E6" s="151">
        <v>3930.08</v>
      </c>
      <c r="F6" s="151">
        <v>898.17489999999998</v>
      </c>
      <c r="G6" s="151">
        <v>775.04</v>
      </c>
      <c r="H6" s="151">
        <v>384.95</v>
      </c>
      <c r="I6" s="151">
        <v>127.14879999999999</v>
      </c>
    </row>
    <row r="7" spans="1:9">
      <c r="A7" s="160">
        <v>44694</v>
      </c>
      <c r="B7" s="151">
        <v>2.9209999999999998</v>
      </c>
      <c r="C7" s="151">
        <v>113.1815</v>
      </c>
      <c r="D7" s="151">
        <v>40.149000000000001</v>
      </c>
      <c r="E7" s="151">
        <v>4023.89</v>
      </c>
      <c r="F7" s="151">
        <v>891.97770000000003</v>
      </c>
      <c r="G7" s="151">
        <v>774.78</v>
      </c>
      <c r="H7" s="151">
        <v>384.58429999999998</v>
      </c>
      <c r="I7" s="151">
        <v>128.31219999999999</v>
      </c>
    </row>
    <row r="8" spans="1:9">
      <c r="A8" s="160">
        <v>44697</v>
      </c>
      <c r="B8" s="151">
        <v>2.8849999999999998</v>
      </c>
      <c r="C8" s="151">
        <v>112.84439999999999</v>
      </c>
      <c r="D8" s="151">
        <v>39.990299999999998</v>
      </c>
      <c r="E8" s="151">
        <v>4008.01</v>
      </c>
      <c r="F8" s="151">
        <v>894.04259999999999</v>
      </c>
      <c r="G8" s="151">
        <v>774</v>
      </c>
      <c r="H8" s="151">
        <v>384.70139999999998</v>
      </c>
      <c r="I8" s="151">
        <v>130.8399</v>
      </c>
    </row>
    <row r="9" spans="1:9">
      <c r="A9" s="160">
        <v>44698</v>
      </c>
      <c r="B9" s="151">
        <v>2.988</v>
      </c>
      <c r="C9" s="151">
        <v>115.13460000000001</v>
      </c>
      <c r="D9" s="151">
        <v>40.972000000000001</v>
      </c>
      <c r="E9" s="151">
        <v>4088.85</v>
      </c>
      <c r="F9" s="151">
        <v>893.30139999999994</v>
      </c>
      <c r="G9" s="151">
        <v>772.95</v>
      </c>
      <c r="H9" s="151">
        <v>384.42689999999999</v>
      </c>
      <c r="I9" s="151">
        <v>131.62889999999999</v>
      </c>
    </row>
    <row r="10" spans="1:9">
      <c r="A10" s="160">
        <v>44699</v>
      </c>
      <c r="B10" s="151">
        <v>2.887</v>
      </c>
      <c r="C10" s="151">
        <v>111.0797</v>
      </c>
      <c r="D10" s="151">
        <v>39.990299999999998</v>
      </c>
      <c r="E10" s="151">
        <v>3923.68</v>
      </c>
      <c r="F10" s="151">
        <v>895.96990000000005</v>
      </c>
      <c r="G10" s="151">
        <v>771.93</v>
      </c>
      <c r="H10" s="151">
        <v>384.55349999999999</v>
      </c>
      <c r="I10" s="151">
        <v>129.63339999999999</v>
      </c>
    </row>
    <row r="11" spans="1:9">
      <c r="A11" s="160">
        <v>44700</v>
      </c>
      <c r="B11" s="151">
        <v>2.84</v>
      </c>
      <c r="C11" s="151">
        <v>111.0301</v>
      </c>
      <c r="D11" s="151">
        <v>40.624899999999997</v>
      </c>
      <c r="E11" s="151">
        <v>3900.79</v>
      </c>
      <c r="F11" s="151">
        <v>901.48159999999996</v>
      </c>
      <c r="G11" s="151">
        <v>771.72</v>
      </c>
      <c r="H11" s="151">
        <v>384.3784</v>
      </c>
      <c r="I11" s="151">
        <v>131.1103</v>
      </c>
    </row>
    <row r="12" spans="1:9">
      <c r="A12" s="160">
        <v>44701</v>
      </c>
      <c r="B12" s="151">
        <v>2.7829999999999999</v>
      </c>
      <c r="C12" s="151">
        <v>111.3573</v>
      </c>
      <c r="D12" s="151">
        <v>40.793500000000002</v>
      </c>
      <c r="E12" s="151">
        <v>3901.36</v>
      </c>
      <c r="F12" s="151">
        <v>900.82140000000004</v>
      </c>
      <c r="G12" s="151">
        <v>773.82</v>
      </c>
      <c r="H12" s="151">
        <v>385.25409999999999</v>
      </c>
      <c r="I12" s="151">
        <v>130.54580000000001</v>
      </c>
    </row>
    <row r="13" spans="1:9">
      <c r="A13" s="160">
        <v>44704</v>
      </c>
      <c r="B13" s="151">
        <v>2.8530000000000002</v>
      </c>
      <c r="C13" s="151">
        <v>113.27079999999999</v>
      </c>
      <c r="D13" s="151">
        <v>41.100900000000003</v>
      </c>
      <c r="E13" s="151">
        <v>3973.75</v>
      </c>
      <c r="F13" s="151">
        <v>901.71220000000005</v>
      </c>
      <c r="G13" s="151">
        <v>776.15</v>
      </c>
      <c r="H13" s="151">
        <v>386.12290000000002</v>
      </c>
      <c r="I13" s="151">
        <v>132.34950000000001</v>
      </c>
    </row>
    <row r="14" spans="1:9">
      <c r="A14" s="160">
        <v>44705</v>
      </c>
      <c r="B14" s="151">
        <v>2.7530000000000001</v>
      </c>
      <c r="C14" s="151">
        <v>112.45780000000001</v>
      </c>
      <c r="D14" s="151">
        <v>40.386899999999997</v>
      </c>
      <c r="E14" s="151">
        <v>3941.48</v>
      </c>
      <c r="F14" s="151">
        <v>908.17619999999999</v>
      </c>
      <c r="G14" s="151">
        <v>779.02</v>
      </c>
      <c r="H14" s="151">
        <v>387.6816</v>
      </c>
      <c r="I14" s="151">
        <v>131.9297</v>
      </c>
    </row>
    <row r="15" spans="1:9">
      <c r="A15" s="160">
        <v>44706</v>
      </c>
      <c r="B15" s="151">
        <v>2.7469999999999999</v>
      </c>
      <c r="C15" s="151">
        <v>113.2906</v>
      </c>
      <c r="D15" s="151">
        <v>40.5852</v>
      </c>
      <c r="E15" s="151">
        <v>3978.73</v>
      </c>
      <c r="F15" s="151">
        <v>907.02089999999998</v>
      </c>
      <c r="G15" s="151">
        <v>784.4</v>
      </c>
      <c r="H15" s="151">
        <v>389.16039999999998</v>
      </c>
      <c r="I15" s="151">
        <v>132.10499999999999</v>
      </c>
    </row>
    <row r="16" spans="1:9">
      <c r="A16" s="160">
        <v>44707</v>
      </c>
      <c r="B16" s="151">
        <v>2.75</v>
      </c>
      <c r="C16" s="151">
        <v>115.2734</v>
      </c>
      <c r="D16" s="151">
        <v>41.219900000000003</v>
      </c>
      <c r="E16" s="151">
        <v>4057.84</v>
      </c>
      <c r="F16" s="151">
        <v>905.77340000000004</v>
      </c>
      <c r="G16" s="151">
        <v>788.79</v>
      </c>
      <c r="H16" s="151">
        <v>390.97770000000003</v>
      </c>
      <c r="I16" s="151">
        <v>133.26130000000001</v>
      </c>
    </row>
    <row r="17" spans="1:9">
      <c r="A17" s="160">
        <v>44708</v>
      </c>
      <c r="B17" s="151">
        <v>2.74</v>
      </c>
      <c r="C17" s="151">
        <v>117.6529</v>
      </c>
      <c r="D17" s="151">
        <v>41.695799999999998</v>
      </c>
      <c r="E17" s="151">
        <v>4158.24</v>
      </c>
      <c r="F17" s="151">
        <v>907.58590000000004</v>
      </c>
      <c r="G17" s="151">
        <v>793.07</v>
      </c>
      <c r="H17" s="151">
        <v>392.12700000000001</v>
      </c>
      <c r="I17" s="151">
        <v>133.8715</v>
      </c>
    </row>
    <row r="18" spans="1:9">
      <c r="A18" s="160">
        <v>44711</v>
      </c>
      <c r="B18" s="151">
        <v>2.74</v>
      </c>
      <c r="C18" s="151">
        <v>117.6529</v>
      </c>
      <c r="D18" s="151">
        <v>41.695799999999998</v>
      </c>
      <c r="E18" s="151">
        <v>4158.24</v>
      </c>
      <c r="F18" s="151">
        <v>907.37210000000005</v>
      </c>
      <c r="G18" s="151">
        <v>793.07</v>
      </c>
      <c r="H18" s="151">
        <v>392.46359999999999</v>
      </c>
      <c r="I18" s="151">
        <v>133.8715</v>
      </c>
    </row>
    <row r="19" spans="1:9">
      <c r="A19" s="160">
        <v>44712</v>
      </c>
      <c r="B19" s="151">
        <v>2.847</v>
      </c>
      <c r="C19" s="151">
        <v>116.92910000000001</v>
      </c>
      <c r="D19" s="151">
        <v>42.280799999999999</v>
      </c>
      <c r="E19" s="151">
        <v>4132.1499999999996</v>
      </c>
      <c r="F19" s="151">
        <v>899.16139999999996</v>
      </c>
      <c r="G19" s="151">
        <v>790.19</v>
      </c>
      <c r="H19" s="151">
        <v>391.53609999999998</v>
      </c>
      <c r="I19" s="151">
        <v>131.34299999999999</v>
      </c>
    </row>
    <row r="20" spans="1:9">
      <c r="A20" s="160">
        <v>44713</v>
      </c>
      <c r="B20" s="151">
        <v>2.9089999999999998</v>
      </c>
      <c r="C20" s="151">
        <v>116.00709999999999</v>
      </c>
      <c r="D20" s="151">
        <v>41.983400000000003</v>
      </c>
      <c r="E20" s="151">
        <v>4101.2299999999996</v>
      </c>
      <c r="F20" s="151">
        <v>893.25049999999999</v>
      </c>
      <c r="G20" s="151">
        <v>787.96</v>
      </c>
      <c r="H20" s="151">
        <v>390.47719999999998</v>
      </c>
      <c r="I20" s="151">
        <v>132.80269999999999</v>
      </c>
    </row>
    <row r="21" spans="1:9">
      <c r="A21" s="160">
        <v>44714</v>
      </c>
      <c r="B21" s="151">
        <v>2.91</v>
      </c>
      <c r="C21" s="151">
        <v>118.35680000000001</v>
      </c>
      <c r="D21" s="151">
        <v>42.7072</v>
      </c>
      <c r="E21" s="151">
        <v>4176.82</v>
      </c>
      <c r="F21" s="151">
        <v>893.59</v>
      </c>
      <c r="G21" s="151">
        <v>788.14</v>
      </c>
      <c r="H21" s="151">
        <v>390.67360000000002</v>
      </c>
      <c r="I21" s="151">
        <v>133.83109999999999</v>
      </c>
    </row>
    <row r="22" spans="1:9">
      <c r="A22" s="160">
        <v>44715</v>
      </c>
      <c r="B22" s="151">
        <v>2.9369999999999998</v>
      </c>
      <c r="C22" s="151">
        <v>116.4037</v>
      </c>
      <c r="D22" s="151">
        <v>42.013100000000001</v>
      </c>
      <c r="E22" s="151">
        <v>4108.54</v>
      </c>
      <c r="F22" s="151">
        <v>890.76840000000004</v>
      </c>
      <c r="G22" s="151">
        <v>787.24</v>
      </c>
      <c r="H22" s="151">
        <v>390.32960000000003</v>
      </c>
      <c r="I22" s="151">
        <v>133.81780000000001</v>
      </c>
    </row>
    <row r="23" spans="1:9">
      <c r="A23" s="160">
        <v>44718</v>
      </c>
      <c r="B23" s="151">
        <v>3.0419999999999998</v>
      </c>
      <c r="C23" s="151">
        <v>116.8201</v>
      </c>
      <c r="D23" s="151">
        <v>42.241199999999999</v>
      </c>
      <c r="E23" s="151">
        <v>4121.43</v>
      </c>
      <c r="F23" s="151">
        <v>886.75710000000004</v>
      </c>
      <c r="G23" s="151">
        <v>784.34</v>
      </c>
      <c r="H23" s="151">
        <v>389.10329999999999</v>
      </c>
      <c r="I23" s="151">
        <v>136.31270000000001</v>
      </c>
    </row>
    <row r="24" spans="1:9">
      <c r="A24" s="160">
        <v>44719</v>
      </c>
      <c r="B24" s="151">
        <v>2.976</v>
      </c>
      <c r="C24" s="151">
        <v>117.79170000000001</v>
      </c>
      <c r="D24" s="151">
        <v>42.370100000000001</v>
      </c>
      <c r="E24" s="151">
        <v>4160.68</v>
      </c>
      <c r="F24" s="151">
        <v>888.03800000000001</v>
      </c>
      <c r="G24" s="151">
        <v>783.53</v>
      </c>
      <c r="H24" s="151">
        <v>389.10070000000002</v>
      </c>
      <c r="I24" s="151">
        <v>136.40880000000001</v>
      </c>
    </row>
    <row r="25" spans="1:9">
      <c r="A25" s="160">
        <v>44720</v>
      </c>
      <c r="B25" s="151">
        <v>3.0230000000000001</v>
      </c>
      <c r="C25" s="151">
        <v>116.44329999999999</v>
      </c>
      <c r="D25" s="151">
        <v>42.598100000000002</v>
      </c>
      <c r="E25" s="151">
        <v>4115.7700000000004</v>
      </c>
      <c r="F25" s="151">
        <v>884.43640000000005</v>
      </c>
      <c r="G25" s="151">
        <v>780.34</v>
      </c>
      <c r="H25" s="151">
        <v>388.11989999999997</v>
      </c>
      <c r="I25" s="151">
        <v>136.0384</v>
      </c>
    </row>
    <row r="26" spans="1:9">
      <c r="A26" s="160">
        <v>44721</v>
      </c>
      <c r="B26" s="151">
        <v>3.044</v>
      </c>
      <c r="C26" s="151">
        <v>113.73</v>
      </c>
      <c r="D26" s="151">
        <v>41.59</v>
      </c>
      <c r="E26" s="151">
        <v>4017.82</v>
      </c>
      <c r="F26" s="151">
        <v>878.48519999999996</v>
      </c>
      <c r="G26" s="151">
        <v>775.96</v>
      </c>
      <c r="H26" s="151">
        <v>386.27449999999999</v>
      </c>
      <c r="I26" s="151">
        <v>136.6096</v>
      </c>
    </row>
    <row r="27" spans="1:9">
      <c r="A27" s="160">
        <v>44722</v>
      </c>
      <c r="B27" s="151">
        <v>3.1579999999999999</v>
      </c>
      <c r="C27" s="151">
        <v>110.5</v>
      </c>
      <c r="D27" s="151">
        <v>41.13</v>
      </c>
      <c r="E27" s="151">
        <v>3900.86</v>
      </c>
      <c r="F27" s="151">
        <v>869.46759999999995</v>
      </c>
      <c r="G27" s="151">
        <v>769.08</v>
      </c>
      <c r="H27" s="151">
        <v>382.77809999999999</v>
      </c>
      <c r="I27" s="151">
        <v>135.43430000000001</v>
      </c>
    </row>
    <row r="28" spans="1:9">
      <c r="A28" s="160">
        <v>44725</v>
      </c>
      <c r="B28" s="151">
        <v>3.3650000000000002</v>
      </c>
      <c r="C28" s="151">
        <v>106.25</v>
      </c>
      <c r="D28" s="151">
        <v>39.69</v>
      </c>
      <c r="E28" s="151">
        <v>3749.63</v>
      </c>
      <c r="F28" s="151">
        <v>856.24699999999996</v>
      </c>
      <c r="G28" s="151">
        <v>752.07</v>
      </c>
      <c r="H28" s="151">
        <v>375.59589999999997</v>
      </c>
      <c r="I28" s="151">
        <v>133.24469999999999</v>
      </c>
    </row>
    <row r="29" spans="1:9">
      <c r="A29" s="160">
        <v>44726</v>
      </c>
      <c r="B29" s="151">
        <v>3.476</v>
      </c>
      <c r="C29" s="151">
        <v>105.72</v>
      </c>
      <c r="D29" s="151">
        <v>40.24</v>
      </c>
      <c r="E29" s="151">
        <v>3735.48</v>
      </c>
      <c r="F29" s="151">
        <v>849.76149999999996</v>
      </c>
      <c r="G29" s="151">
        <v>749.09</v>
      </c>
      <c r="H29" s="151">
        <v>373.35039999999998</v>
      </c>
      <c r="I29" s="151">
        <v>129.06389999999999</v>
      </c>
    </row>
    <row r="30" spans="1:9">
      <c r="A30" s="160">
        <v>44727</v>
      </c>
      <c r="B30" s="151">
        <v>3.2879999999999998</v>
      </c>
      <c r="C30" s="151">
        <v>107.47</v>
      </c>
      <c r="D30" s="151">
        <v>40.770000000000003</v>
      </c>
      <c r="E30" s="151">
        <v>3789.99</v>
      </c>
      <c r="F30" s="151">
        <v>854.39229999999998</v>
      </c>
      <c r="G30" s="151">
        <v>753.73</v>
      </c>
      <c r="H30" s="151">
        <v>375.66669999999999</v>
      </c>
      <c r="I30" s="151">
        <v>129.44470000000001</v>
      </c>
    </row>
    <row r="31" spans="1:9">
      <c r="A31" s="160">
        <v>44728</v>
      </c>
      <c r="B31" s="151">
        <v>3.198</v>
      </c>
      <c r="C31" s="151">
        <v>104.25</v>
      </c>
      <c r="D31" s="151">
        <v>39.520000000000003</v>
      </c>
      <c r="E31" s="151">
        <v>3666.77</v>
      </c>
      <c r="F31" s="151">
        <v>860.66330000000005</v>
      </c>
      <c r="G31" s="151">
        <v>750.91</v>
      </c>
      <c r="H31" s="151">
        <v>375.05759999999998</v>
      </c>
      <c r="I31" s="151">
        <v>130.32329999999999</v>
      </c>
    </row>
    <row r="32" spans="1:9">
      <c r="A32" s="160">
        <v>44729</v>
      </c>
      <c r="B32" s="151">
        <v>3.2280000000000002</v>
      </c>
      <c r="C32" s="151">
        <v>104.34</v>
      </c>
      <c r="D32" s="151">
        <v>39.67</v>
      </c>
      <c r="E32" s="151">
        <v>3674.84</v>
      </c>
      <c r="F32" s="151">
        <v>859.1327</v>
      </c>
      <c r="G32" s="151">
        <v>752.43</v>
      </c>
      <c r="H32" s="151">
        <v>374.39830000000001</v>
      </c>
      <c r="I32" s="151">
        <v>126.7754</v>
      </c>
    </row>
    <row r="33" spans="1:9">
      <c r="A33" s="160">
        <v>44732</v>
      </c>
      <c r="B33" s="151">
        <v>3.2280000000000002</v>
      </c>
      <c r="C33" s="151">
        <v>104.34</v>
      </c>
      <c r="D33" s="151">
        <v>39.67</v>
      </c>
      <c r="E33" s="151">
        <v>3674.84</v>
      </c>
      <c r="F33" s="151">
        <v>859.94200000000001</v>
      </c>
      <c r="G33" s="151">
        <v>752.43</v>
      </c>
      <c r="H33" s="151">
        <v>374.66489999999999</v>
      </c>
      <c r="I33" s="151">
        <v>126.7754</v>
      </c>
    </row>
    <row r="34" spans="1:9">
      <c r="A34" s="160">
        <v>44733</v>
      </c>
      <c r="B34" s="151">
        <v>3.278</v>
      </c>
      <c r="C34" s="151">
        <v>106.51</v>
      </c>
      <c r="D34" s="151">
        <v>40.31</v>
      </c>
      <c r="E34" s="151">
        <v>3764.79</v>
      </c>
      <c r="F34" s="151">
        <v>857.06899999999996</v>
      </c>
      <c r="G34" s="151">
        <v>751.56</v>
      </c>
      <c r="H34" s="151">
        <v>374.29250000000002</v>
      </c>
      <c r="I34" s="151">
        <v>126.32899999999999</v>
      </c>
    </row>
    <row r="35" spans="1:9">
      <c r="A35" s="160">
        <v>44734</v>
      </c>
      <c r="B35" s="151">
        <v>3.16</v>
      </c>
      <c r="C35" s="151">
        <v>106.16</v>
      </c>
      <c r="D35" s="151">
        <v>39.590000000000003</v>
      </c>
      <c r="E35" s="151">
        <v>3759.89</v>
      </c>
      <c r="F35" s="151">
        <v>865.47770000000003</v>
      </c>
      <c r="G35" s="151">
        <v>752.83</v>
      </c>
      <c r="H35" s="151">
        <v>375.11090000000002</v>
      </c>
      <c r="I35" s="151">
        <v>124.7315</v>
      </c>
    </row>
    <row r="36" spans="1:9">
      <c r="A36" s="160">
        <v>44735</v>
      </c>
      <c r="B36" s="151">
        <v>3.0910000000000002</v>
      </c>
      <c r="C36" s="151">
        <v>106.82</v>
      </c>
      <c r="D36" s="151">
        <v>39.71</v>
      </c>
      <c r="E36" s="151">
        <v>3795.73</v>
      </c>
      <c r="F36" s="151">
        <v>871.56200000000001</v>
      </c>
      <c r="G36" s="151">
        <v>755.68</v>
      </c>
      <c r="H36" s="151">
        <v>375.72899999999998</v>
      </c>
      <c r="I36" s="151">
        <v>120.91079999999999</v>
      </c>
    </row>
    <row r="37" spans="1:9">
      <c r="A37" s="160">
        <v>44736</v>
      </c>
      <c r="B37" s="151">
        <v>3.1349999999999998</v>
      </c>
      <c r="C37" s="151">
        <v>110.06</v>
      </c>
      <c r="D37" s="151">
        <v>40.65</v>
      </c>
      <c r="E37" s="151">
        <v>3911.74</v>
      </c>
      <c r="F37" s="151">
        <v>869.80380000000002</v>
      </c>
      <c r="G37" s="151">
        <v>755.32</v>
      </c>
      <c r="H37" s="151">
        <v>375.4255</v>
      </c>
      <c r="I37" s="151">
        <v>121.3129</v>
      </c>
    </row>
    <row r="38" spans="1:9">
      <c r="A38" s="160">
        <v>44739</v>
      </c>
      <c r="B38" s="151">
        <v>3.2029999999999998</v>
      </c>
      <c r="C38" s="151">
        <v>109.79</v>
      </c>
      <c r="D38" s="151">
        <v>40.700000000000003</v>
      </c>
      <c r="E38" s="151">
        <v>3900.11</v>
      </c>
      <c r="F38" s="151">
        <v>867.23159999999996</v>
      </c>
      <c r="G38" s="151">
        <v>753.66</v>
      </c>
      <c r="H38" s="151">
        <v>374.98590000000002</v>
      </c>
      <c r="I38" s="151">
        <v>121.84399999999999</v>
      </c>
    </row>
    <row r="39" spans="1:9">
      <c r="A39" s="160">
        <v>44740</v>
      </c>
      <c r="B39" s="151">
        <v>3.1739999999999999</v>
      </c>
      <c r="C39" s="151">
        <v>107.93</v>
      </c>
      <c r="D39" s="151">
        <v>40.450000000000003</v>
      </c>
      <c r="E39" s="151">
        <v>3821.55</v>
      </c>
      <c r="F39" s="151">
        <v>861.3691</v>
      </c>
      <c r="G39" s="151">
        <v>747.79</v>
      </c>
      <c r="H39" s="151">
        <v>373.08699999999999</v>
      </c>
      <c r="I39" s="151">
        <v>122.6985</v>
      </c>
    </row>
    <row r="40" spans="1:9">
      <c r="A40" s="160">
        <v>44741</v>
      </c>
      <c r="B40" s="151">
        <v>3.0920000000000001</v>
      </c>
      <c r="C40" s="151">
        <v>107.74</v>
      </c>
      <c r="D40" s="151">
        <v>40.29</v>
      </c>
      <c r="E40" s="151">
        <v>3818.83</v>
      </c>
      <c r="F40" s="151">
        <v>865.32010000000002</v>
      </c>
      <c r="G40" s="151">
        <v>746.17</v>
      </c>
      <c r="H40" s="151">
        <v>372.48430000000002</v>
      </c>
      <c r="I40" s="151">
        <v>122.27849999999999</v>
      </c>
    </row>
    <row r="41" spans="1:9">
      <c r="A41" s="160">
        <v>44742</v>
      </c>
      <c r="B41" s="151">
        <v>3.016</v>
      </c>
      <c r="C41" s="151">
        <v>106.88</v>
      </c>
      <c r="D41" s="151">
        <v>40.1</v>
      </c>
      <c r="E41" s="151">
        <v>3785.38</v>
      </c>
      <c r="F41" s="151">
        <v>870.83910000000003</v>
      </c>
      <c r="G41" s="151">
        <v>746.44</v>
      </c>
      <c r="H41" s="151">
        <v>372.05739999999997</v>
      </c>
      <c r="I41" s="151">
        <v>117.04819999999999</v>
      </c>
    </row>
    <row r="42" spans="1:9">
      <c r="A42" s="160">
        <v>44743</v>
      </c>
      <c r="B42" s="151">
        <v>2.8820000000000001</v>
      </c>
      <c r="C42" s="151">
        <v>107.76</v>
      </c>
      <c r="D42" s="151">
        <v>39.85</v>
      </c>
      <c r="E42" s="151">
        <v>3825.33</v>
      </c>
      <c r="F42" s="151">
        <v>874.65250000000003</v>
      </c>
      <c r="G42" s="151">
        <v>753.28</v>
      </c>
      <c r="H42" s="151">
        <v>373.88170000000002</v>
      </c>
      <c r="I42" s="151">
        <v>117.1284</v>
      </c>
    </row>
    <row r="43" spans="1:9">
      <c r="A43" s="160">
        <v>44746</v>
      </c>
      <c r="B43" s="151">
        <v>2.8820000000000001</v>
      </c>
      <c r="C43" s="151">
        <v>107.76</v>
      </c>
      <c r="D43" s="151">
        <v>39.85</v>
      </c>
      <c r="E43" s="151">
        <v>3825.33</v>
      </c>
      <c r="F43" s="151">
        <v>872.15430000000003</v>
      </c>
      <c r="G43" s="151">
        <v>753.28</v>
      </c>
      <c r="H43" s="151">
        <v>373.99669999999998</v>
      </c>
      <c r="I43" s="151">
        <v>117.1284</v>
      </c>
    </row>
    <row r="44" spans="1:9">
      <c r="A44" s="160">
        <v>44747</v>
      </c>
      <c r="B44" s="151">
        <v>2.8079999999999998</v>
      </c>
      <c r="C44" s="151">
        <v>107.3</v>
      </c>
      <c r="D44" s="151">
        <v>39.54</v>
      </c>
      <c r="E44" s="151">
        <v>3831.39</v>
      </c>
      <c r="F44" s="151">
        <v>870.94399999999996</v>
      </c>
      <c r="G44" s="151">
        <v>751.65</v>
      </c>
      <c r="H44" s="151">
        <v>372.88060000000002</v>
      </c>
      <c r="I44" s="151">
        <v>111.8706</v>
      </c>
    </row>
    <row r="45" spans="1:9">
      <c r="A45" s="160">
        <v>44748</v>
      </c>
      <c r="B45" s="151">
        <v>2.9319999999999999</v>
      </c>
      <c r="C45" s="151">
        <v>107.56</v>
      </c>
      <c r="D45" s="151">
        <v>39.299999999999997</v>
      </c>
      <c r="E45" s="151">
        <v>3845.08</v>
      </c>
      <c r="F45" s="151">
        <v>867.87170000000003</v>
      </c>
      <c r="G45" s="151">
        <v>750.03</v>
      </c>
      <c r="H45" s="151">
        <v>371.56819999999999</v>
      </c>
      <c r="I45" s="151">
        <v>110.7525</v>
      </c>
    </row>
    <row r="46" spans="1:9">
      <c r="A46" s="160">
        <v>44749</v>
      </c>
      <c r="B46" s="151">
        <v>2.9969999999999999</v>
      </c>
      <c r="C46" s="151">
        <v>109.21</v>
      </c>
      <c r="D46" s="151">
        <v>40.090000000000003</v>
      </c>
      <c r="E46" s="151">
        <v>3902.62</v>
      </c>
      <c r="F46" s="151">
        <v>863.75199999999995</v>
      </c>
      <c r="G46" s="151">
        <v>748.7</v>
      </c>
      <c r="H46" s="151">
        <v>370.79989999999998</v>
      </c>
      <c r="I46" s="151">
        <v>115.13849999999999</v>
      </c>
    </row>
    <row r="47" spans="1:9">
      <c r="A47" s="160">
        <v>44750</v>
      </c>
      <c r="B47" s="151">
        <v>3.0819999999999999</v>
      </c>
      <c r="C47" s="151">
        <v>109.25</v>
      </c>
      <c r="D47" s="151">
        <v>40.090000000000003</v>
      </c>
      <c r="E47" s="151">
        <v>3899.38</v>
      </c>
      <c r="F47" s="151">
        <v>861.03729999999996</v>
      </c>
      <c r="G47" s="151">
        <v>746.66</v>
      </c>
      <c r="H47" s="151">
        <v>370.01229999999998</v>
      </c>
      <c r="I47" s="151">
        <v>115.9131</v>
      </c>
    </row>
    <row r="48" spans="1:9">
      <c r="A48" s="160">
        <v>44753</v>
      </c>
      <c r="B48" s="151">
        <v>2.9950000000000001</v>
      </c>
      <c r="C48" s="151">
        <v>107.67</v>
      </c>
      <c r="D48" s="151">
        <v>39.020000000000003</v>
      </c>
      <c r="E48" s="151">
        <v>3854.43</v>
      </c>
      <c r="F48" s="151">
        <v>859.96559999999999</v>
      </c>
      <c r="G48" s="151">
        <v>744.81</v>
      </c>
      <c r="H48" s="151">
        <v>369.40499999999997</v>
      </c>
      <c r="I48" s="151">
        <v>116.3843</v>
      </c>
    </row>
    <row r="49" spans="1:9">
      <c r="A49" s="160">
        <v>44754</v>
      </c>
      <c r="B49" s="151">
        <v>2.9710000000000001</v>
      </c>
      <c r="C49" s="151">
        <v>107.12</v>
      </c>
      <c r="D49" s="151">
        <v>38.869999999999997</v>
      </c>
      <c r="E49" s="151">
        <v>3818.8</v>
      </c>
      <c r="F49" s="151">
        <v>863.57209999999998</v>
      </c>
      <c r="G49" s="151">
        <v>741.81</v>
      </c>
      <c r="H49" s="151">
        <v>367.82029999999997</v>
      </c>
      <c r="I49" s="151">
        <v>111.9622</v>
      </c>
    </row>
    <row r="50" spans="1:9">
      <c r="A50" s="160">
        <v>44755</v>
      </c>
      <c r="B50" s="151">
        <v>2.9350000000000001</v>
      </c>
      <c r="C50" s="151">
        <v>106.77</v>
      </c>
      <c r="D50" s="151">
        <v>38.78</v>
      </c>
      <c r="E50" s="151">
        <v>3801.78</v>
      </c>
      <c r="F50" s="151">
        <v>865.35419999999999</v>
      </c>
      <c r="G50" s="151">
        <v>736.25</v>
      </c>
      <c r="H50" s="151">
        <v>366.87200000000001</v>
      </c>
      <c r="I50" s="151">
        <v>113.6652</v>
      </c>
    </row>
    <row r="51" spans="1:9">
      <c r="A51" s="160">
        <v>44756</v>
      </c>
      <c r="B51" s="151">
        <v>2.9620000000000002</v>
      </c>
      <c r="C51" s="151">
        <v>105.99</v>
      </c>
      <c r="D51" s="151">
        <v>38.43</v>
      </c>
      <c r="E51" s="151">
        <v>3790.38</v>
      </c>
      <c r="F51" s="151">
        <v>857.50350000000003</v>
      </c>
      <c r="G51" s="151">
        <v>732.37</v>
      </c>
      <c r="H51" s="151">
        <v>364.4742</v>
      </c>
      <c r="I51" s="151">
        <v>111.7193</v>
      </c>
    </row>
    <row r="52" spans="1:9">
      <c r="A52" s="160">
        <v>44757</v>
      </c>
      <c r="B52" s="151">
        <v>2.919</v>
      </c>
      <c r="C52" s="151">
        <v>107.79</v>
      </c>
      <c r="D52" s="151">
        <v>38.630000000000003</v>
      </c>
      <c r="E52" s="151">
        <v>3863.16</v>
      </c>
      <c r="F52" s="151">
        <v>862.51279999999997</v>
      </c>
      <c r="G52" s="151">
        <v>733.6</v>
      </c>
      <c r="H52" s="151">
        <v>365.09010000000001</v>
      </c>
      <c r="I52" s="151">
        <v>113.4684</v>
      </c>
    </row>
    <row r="53" spans="1:9">
      <c r="A53" s="160">
        <v>44760</v>
      </c>
      <c r="B53" s="151">
        <v>2.9870000000000001</v>
      </c>
      <c r="C53" s="151">
        <v>107.45</v>
      </c>
      <c r="D53" s="151">
        <v>38.9</v>
      </c>
      <c r="E53" s="151">
        <v>3830.85</v>
      </c>
      <c r="F53" s="151">
        <v>864.62779999999998</v>
      </c>
      <c r="G53" s="151">
        <v>736.58</v>
      </c>
      <c r="H53" s="151">
        <v>366.03489999999999</v>
      </c>
      <c r="I53" s="151">
        <v>117.1397</v>
      </c>
    </row>
    <row r="54" spans="1:9">
      <c r="A54" s="160">
        <v>44761</v>
      </c>
      <c r="B54" s="151">
        <v>3.0230000000000001</v>
      </c>
      <c r="C54" s="151">
        <v>110.37</v>
      </c>
      <c r="D54" s="151">
        <v>39.54</v>
      </c>
      <c r="E54" s="151">
        <v>3936.69</v>
      </c>
      <c r="F54" s="151">
        <v>863.75</v>
      </c>
      <c r="G54" s="151">
        <v>737.99</v>
      </c>
      <c r="H54" s="151">
        <v>366.54989999999998</v>
      </c>
      <c r="I54" s="151">
        <v>116.04640000000001</v>
      </c>
    </row>
    <row r="55" spans="1:9">
      <c r="A55" s="160">
        <v>44762</v>
      </c>
      <c r="B55" s="151">
        <v>3.0270000000000001</v>
      </c>
      <c r="C55" s="151">
        <v>110.67</v>
      </c>
      <c r="D55" s="151">
        <v>39.369999999999997</v>
      </c>
      <c r="E55" s="151">
        <v>3959.9</v>
      </c>
      <c r="F55" s="151">
        <v>862.33550000000002</v>
      </c>
      <c r="G55" s="151">
        <v>743.55</v>
      </c>
      <c r="H55" s="151">
        <v>367.9522</v>
      </c>
      <c r="I55" s="151">
        <v>117.5544</v>
      </c>
    </row>
    <row r="56" spans="1:9">
      <c r="A56" s="160">
        <v>44763</v>
      </c>
      <c r="B56" s="151">
        <v>2.8769999999999998</v>
      </c>
      <c r="C56" s="151">
        <v>111.86</v>
      </c>
      <c r="D56" s="151">
        <v>39.82</v>
      </c>
      <c r="E56" s="151">
        <v>3998.95</v>
      </c>
      <c r="F56" s="151">
        <v>866.0421</v>
      </c>
      <c r="G56" s="151">
        <v>747.31</v>
      </c>
      <c r="H56" s="151">
        <v>369.56920000000002</v>
      </c>
      <c r="I56" s="151">
        <v>115.8556</v>
      </c>
    </row>
    <row r="57" spans="1:9">
      <c r="A57" s="160">
        <v>44764</v>
      </c>
      <c r="B57" s="151">
        <v>2.7519999999999998</v>
      </c>
      <c r="C57" s="151">
        <v>110.94</v>
      </c>
      <c r="D57" s="151">
        <v>39.42</v>
      </c>
      <c r="E57" s="151">
        <v>3961.63</v>
      </c>
      <c r="F57" s="151">
        <v>876.25580000000002</v>
      </c>
      <c r="G57" s="151">
        <v>752.94</v>
      </c>
      <c r="H57" s="151">
        <v>372.31580000000002</v>
      </c>
      <c r="I57" s="151">
        <v>116.5236</v>
      </c>
    </row>
    <row r="58" spans="1:9">
      <c r="A58" s="160">
        <v>44767</v>
      </c>
      <c r="B58" s="151">
        <v>2.798</v>
      </c>
      <c r="C58" s="151">
        <v>111.32</v>
      </c>
      <c r="D58" s="151">
        <v>39.56</v>
      </c>
      <c r="E58" s="151">
        <v>3966.84</v>
      </c>
      <c r="F58" s="151">
        <v>874.73</v>
      </c>
      <c r="G58" s="151">
        <v>754.82</v>
      </c>
      <c r="H58" s="151">
        <v>373.0197</v>
      </c>
      <c r="I58" s="151">
        <v>118.072</v>
      </c>
    </row>
    <row r="59" spans="1:9">
      <c r="A59" s="160">
        <v>44768</v>
      </c>
      <c r="B59" s="151">
        <v>2.8090000000000002</v>
      </c>
      <c r="C59" s="151">
        <v>109.84</v>
      </c>
      <c r="D59" s="151">
        <v>39.25</v>
      </c>
      <c r="E59" s="151">
        <v>3921.05</v>
      </c>
      <c r="F59" s="151">
        <v>874.40309999999999</v>
      </c>
      <c r="G59" s="151">
        <v>754.74</v>
      </c>
      <c r="H59" s="151">
        <v>372.59570000000002</v>
      </c>
      <c r="I59" s="151">
        <v>119.3385</v>
      </c>
    </row>
    <row r="60" spans="1:9">
      <c r="A60" s="160">
        <v>44769</v>
      </c>
      <c r="B60" s="151">
        <v>2.7879999999999998</v>
      </c>
      <c r="C60" s="151">
        <v>112.67</v>
      </c>
      <c r="D60" s="151">
        <v>39.979999999999997</v>
      </c>
      <c r="E60" s="151">
        <v>4023.61</v>
      </c>
      <c r="F60" s="151">
        <v>873.47360000000003</v>
      </c>
      <c r="G60" s="151">
        <v>755.73</v>
      </c>
      <c r="H60" s="151">
        <v>373.30090000000001</v>
      </c>
      <c r="I60" s="151">
        <v>119.93680000000001</v>
      </c>
    </row>
    <row r="61" spans="1:9">
      <c r="A61" s="160">
        <v>44770</v>
      </c>
      <c r="B61" s="151">
        <v>2.677</v>
      </c>
      <c r="C61" s="151">
        <v>113.91</v>
      </c>
      <c r="D61" s="151">
        <v>40.15</v>
      </c>
      <c r="E61" s="151">
        <v>4072.43</v>
      </c>
      <c r="F61" s="151">
        <v>882.96029999999996</v>
      </c>
      <c r="G61" s="151">
        <v>764.74</v>
      </c>
      <c r="H61" s="151">
        <v>376.67759999999998</v>
      </c>
      <c r="I61" s="151">
        <v>120.2881</v>
      </c>
    </row>
    <row r="62" spans="1:9">
      <c r="A62" s="160">
        <v>44771</v>
      </c>
      <c r="B62" s="151">
        <v>2.6509999999999998</v>
      </c>
      <c r="C62" s="151">
        <v>115.57</v>
      </c>
      <c r="D62" s="151">
        <v>39.96</v>
      </c>
      <c r="E62" s="151">
        <v>4130.29</v>
      </c>
      <c r="F62" s="151">
        <v>886.32619999999997</v>
      </c>
      <c r="G62" s="151">
        <v>770.3</v>
      </c>
      <c r="H62" s="151">
        <v>379.16719999999998</v>
      </c>
      <c r="I62" s="151">
        <v>121.827</v>
      </c>
    </row>
    <row r="63" spans="1:9">
      <c r="A63" s="160">
        <v>44774</v>
      </c>
      <c r="B63" s="151">
        <v>2.5760000000000001</v>
      </c>
      <c r="C63" s="151">
        <v>115.38</v>
      </c>
      <c r="D63" s="151">
        <v>39.619999999999997</v>
      </c>
      <c r="E63" s="151">
        <v>4118.63</v>
      </c>
      <c r="F63" s="151">
        <v>894.68619999999999</v>
      </c>
      <c r="G63" s="151">
        <v>773.86</v>
      </c>
      <c r="H63" s="151">
        <v>381.48860000000002</v>
      </c>
      <c r="I63" s="151">
        <v>119.80329999999999</v>
      </c>
    </row>
    <row r="64" spans="1:9">
      <c r="A64" s="160">
        <v>44775</v>
      </c>
      <c r="B64" s="151">
        <v>2.7490000000000001</v>
      </c>
      <c r="C64" s="151">
        <v>114.37</v>
      </c>
      <c r="D64" s="151">
        <v>39.43</v>
      </c>
      <c r="E64" s="151">
        <v>4091.19</v>
      </c>
      <c r="F64" s="151">
        <v>888.16110000000003</v>
      </c>
      <c r="G64" s="151">
        <v>772.44</v>
      </c>
      <c r="H64" s="151">
        <v>379.87099999999998</v>
      </c>
      <c r="I64" s="151">
        <v>117.78360000000001</v>
      </c>
    </row>
    <row r="65" spans="1:9">
      <c r="A65" s="160">
        <v>44776</v>
      </c>
      <c r="B65" s="151">
        <v>2.706</v>
      </c>
      <c r="C65" s="151">
        <v>115.82</v>
      </c>
      <c r="D65" s="151">
        <v>39.74</v>
      </c>
      <c r="E65" s="151">
        <v>4155.17</v>
      </c>
      <c r="F65" s="151">
        <v>882.96979999999996</v>
      </c>
      <c r="G65" s="151">
        <v>771.5</v>
      </c>
      <c r="H65" s="151">
        <v>380.1</v>
      </c>
      <c r="I65" s="151">
        <v>117.8687</v>
      </c>
    </row>
    <row r="66" spans="1:9">
      <c r="A66" s="160">
        <v>44777</v>
      </c>
      <c r="B66" s="151">
        <v>2.6890000000000001</v>
      </c>
      <c r="C66" s="151">
        <v>116</v>
      </c>
      <c r="D66" s="151">
        <v>40.020000000000003</v>
      </c>
      <c r="E66" s="151">
        <v>4151.9399999999996</v>
      </c>
      <c r="F66" s="151">
        <v>889.31730000000005</v>
      </c>
      <c r="G66" s="151">
        <v>778</v>
      </c>
      <c r="H66" s="151">
        <v>382.13569999999999</v>
      </c>
      <c r="I66" s="151">
        <v>118.0448</v>
      </c>
    </row>
    <row r="67" spans="1:9">
      <c r="A67" s="160">
        <v>44778</v>
      </c>
      <c r="B67" s="151">
        <v>2.83</v>
      </c>
      <c r="C67" s="151">
        <v>115.64</v>
      </c>
      <c r="D67" s="151">
        <v>40.06</v>
      </c>
      <c r="E67" s="151">
        <v>4145.1899999999996</v>
      </c>
      <c r="F67" s="151">
        <v>878.98260000000005</v>
      </c>
      <c r="G67" s="151">
        <v>776.16</v>
      </c>
      <c r="H67" s="151">
        <v>380.63440000000003</v>
      </c>
      <c r="I67" s="151">
        <v>117.85120000000001</v>
      </c>
    </row>
    <row r="68" spans="1:9">
      <c r="A68" s="160">
        <v>44781</v>
      </c>
      <c r="B68" s="151">
        <v>2.758</v>
      </c>
      <c r="C68" s="151">
        <v>115.6</v>
      </c>
      <c r="D68" s="151">
        <v>40.11</v>
      </c>
      <c r="E68" s="151">
        <v>4140.0600000000004</v>
      </c>
      <c r="F68" s="151">
        <v>883.9819</v>
      </c>
      <c r="G68" s="151">
        <v>779.91</v>
      </c>
      <c r="H68" s="151">
        <v>382.59160000000003</v>
      </c>
      <c r="I68" s="151">
        <v>117.29949999999999</v>
      </c>
    </row>
    <row r="69" spans="1:9">
      <c r="A69" s="160">
        <v>44782</v>
      </c>
      <c r="B69" s="151">
        <v>2.78</v>
      </c>
      <c r="C69" s="151">
        <v>115.02</v>
      </c>
      <c r="D69" s="151">
        <v>39.96</v>
      </c>
      <c r="E69" s="151">
        <v>4122.47</v>
      </c>
      <c r="F69" s="151">
        <v>881.98019999999997</v>
      </c>
      <c r="G69" s="151">
        <v>778.54</v>
      </c>
      <c r="H69" s="151">
        <v>382.21010000000001</v>
      </c>
      <c r="I69" s="151">
        <v>118.657</v>
      </c>
    </row>
    <row r="70" spans="1:9">
      <c r="A70" s="160">
        <v>44783</v>
      </c>
      <c r="B70" s="151">
        <v>2.7850000000000001</v>
      </c>
      <c r="C70" s="151">
        <v>117.57</v>
      </c>
      <c r="D70" s="151">
        <v>40.46</v>
      </c>
      <c r="E70" s="151">
        <v>4210.24</v>
      </c>
      <c r="F70" s="151">
        <v>890.4135</v>
      </c>
      <c r="G70" s="151">
        <v>782.54</v>
      </c>
      <c r="H70" s="151">
        <v>384.29899999999998</v>
      </c>
      <c r="I70" s="151">
        <v>120.7119</v>
      </c>
    </row>
    <row r="71" spans="1:9">
      <c r="A71" s="160">
        <v>44784</v>
      </c>
      <c r="B71" s="151">
        <v>2.8889999999999998</v>
      </c>
      <c r="C71" s="151">
        <v>117.6</v>
      </c>
      <c r="D71" s="151">
        <v>40.619999999999997</v>
      </c>
      <c r="E71" s="151">
        <v>4207.2700000000004</v>
      </c>
      <c r="F71" s="151">
        <v>884.9366</v>
      </c>
      <c r="G71" s="151">
        <v>786.13</v>
      </c>
      <c r="H71" s="151">
        <v>385.24349999999998</v>
      </c>
      <c r="I71" s="151">
        <v>123.63549999999999</v>
      </c>
    </row>
    <row r="72" spans="1:9">
      <c r="A72" s="160">
        <v>44785</v>
      </c>
      <c r="B72" s="151">
        <v>2.8340000000000001</v>
      </c>
      <c r="C72" s="151">
        <v>119.23</v>
      </c>
      <c r="D72" s="151">
        <v>41.05</v>
      </c>
      <c r="E72" s="151">
        <v>4280.1499999999996</v>
      </c>
      <c r="F72" s="151">
        <v>880.79769999999996</v>
      </c>
      <c r="G72" s="151">
        <v>784.99</v>
      </c>
      <c r="H72" s="151">
        <v>384.99380000000002</v>
      </c>
      <c r="I72" s="151">
        <v>123.2038</v>
      </c>
    </row>
    <row r="73" spans="1:9">
      <c r="A73" s="160">
        <v>44788</v>
      </c>
      <c r="B73" s="151">
        <v>2.7890000000000001</v>
      </c>
      <c r="C73" s="151">
        <v>119.36</v>
      </c>
      <c r="D73" s="151">
        <v>40.86</v>
      </c>
      <c r="E73" s="151">
        <v>4297.1400000000003</v>
      </c>
      <c r="F73" s="151">
        <v>882.79229999999995</v>
      </c>
      <c r="G73" s="151">
        <v>785.08</v>
      </c>
      <c r="H73" s="151">
        <v>385.06560000000002</v>
      </c>
      <c r="I73" s="151">
        <v>121.3813</v>
      </c>
    </row>
    <row r="74" spans="1:9">
      <c r="A74" s="160">
        <v>44789</v>
      </c>
      <c r="B74" s="151">
        <v>2.8050000000000002</v>
      </c>
      <c r="C74" s="151">
        <v>119.6</v>
      </c>
      <c r="D74" s="151">
        <v>40.85</v>
      </c>
      <c r="E74" s="151">
        <v>4305.2</v>
      </c>
      <c r="F74" s="151">
        <v>878.79190000000006</v>
      </c>
      <c r="G74" s="151">
        <v>782.58</v>
      </c>
      <c r="H74" s="151">
        <v>384.73919999999998</v>
      </c>
      <c r="I74" s="151">
        <v>121.544</v>
      </c>
    </row>
    <row r="75" spans="1:9">
      <c r="A75" s="160">
        <v>44790</v>
      </c>
      <c r="B75" s="151">
        <v>2.9</v>
      </c>
      <c r="C75" s="151">
        <v>118.66</v>
      </c>
      <c r="D75" s="151">
        <v>40.68</v>
      </c>
      <c r="E75" s="151">
        <v>4274.04</v>
      </c>
      <c r="F75" s="151">
        <v>872.31709999999998</v>
      </c>
      <c r="G75" s="151">
        <v>777.27</v>
      </c>
      <c r="H75" s="151">
        <v>382.57029999999997</v>
      </c>
      <c r="I75" s="151">
        <v>121.3616</v>
      </c>
    </row>
    <row r="76" spans="1:9">
      <c r="A76" s="160">
        <v>44791</v>
      </c>
      <c r="B76" s="151">
        <v>2.883</v>
      </c>
      <c r="C76" s="151">
        <v>118.67</v>
      </c>
      <c r="D76" s="151">
        <v>40.450000000000003</v>
      </c>
      <c r="E76" s="151">
        <v>4283.74</v>
      </c>
      <c r="F76" s="151">
        <v>872.08759999999995</v>
      </c>
      <c r="G76" s="151">
        <v>777.6</v>
      </c>
      <c r="H76" s="151">
        <v>382.43599999999998</v>
      </c>
      <c r="I76" s="151">
        <v>121.4756</v>
      </c>
    </row>
    <row r="77" spans="1:9">
      <c r="A77" s="160">
        <v>44792</v>
      </c>
      <c r="B77" s="151">
        <v>2.9750000000000001</v>
      </c>
      <c r="C77" s="151">
        <v>117.08</v>
      </c>
      <c r="D77" s="151">
        <v>39.9</v>
      </c>
      <c r="E77" s="151">
        <v>4228.4799999999996</v>
      </c>
      <c r="F77" s="151">
        <v>861.69680000000005</v>
      </c>
      <c r="G77" s="151">
        <v>772.22</v>
      </c>
      <c r="H77" s="151">
        <v>379.95429999999999</v>
      </c>
      <c r="I77" s="151">
        <v>122.31619999999999</v>
      </c>
    </row>
    <row r="78" spans="1:9">
      <c r="A78" s="160">
        <v>44795</v>
      </c>
      <c r="B78" s="151">
        <v>3.0169999999999999</v>
      </c>
      <c r="C78" s="151">
        <v>114.73</v>
      </c>
      <c r="D78" s="151">
        <v>39.549999999999997</v>
      </c>
      <c r="E78" s="151">
        <v>4137.99</v>
      </c>
      <c r="F78" s="151">
        <v>856.21270000000004</v>
      </c>
      <c r="G78" s="151">
        <v>765.53</v>
      </c>
      <c r="H78" s="151">
        <v>377.46730000000002</v>
      </c>
      <c r="I78" s="151">
        <v>123.37560000000001</v>
      </c>
    </row>
    <row r="79" spans="1:9">
      <c r="A79" s="160">
        <v>44796</v>
      </c>
      <c r="B79" s="151">
        <v>3.048</v>
      </c>
      <c r="C79" s="151">
        <v>114.73</v>
      </c>
      <c r="D79" s="151">
        <v>39.76</v>
      </c>
      <c r="E79" s="151">
        <v>4128.7299999999996</v>
      </c>
      <c r="F79" s="151">
        <v>856.3655</v>
      </c>
      <c r="G79" s="151">
        <v>767.83</v>
      </c>
      <c r="H79" s="151">
        <v>377.96589999999998</v>
      </c>
      <c r="I79" s="151">
        <v>123.9199</v>
      </c>
    </row>
    <row r="80" spans="1:9">
      <c r="A80" s="160">
        <v>44797</v>
      </c>
      <c r="B80" s="151">
        <v>3.1070000000000002</v>
      </c>
      <c r="C80" s="151">
        <v>115.05</v>
      </c>
      <c r="D80" s="151">
        <v>39.75</v>
      </c>
      <c r="E80" s="151">
        <v>4140.7700000000004</v>
      </c>
      <c r="F80" s="151">
        <v>853.40020000000004</v>
      </c>
      <c r="G80" s="151">
        <v>769.78</v>
      </c>
      <c r="H80" s="151">
        <v>378.42790000000002</v>
      </c>
      <c r="I80" s="151">
        <v>124.74890000000001</v>
      </c>
    </row>
    <row r="81" spans="1:9">
      <c r="A81" s="160">
        <v>44798</v>
      </c>
      <c r="B81" s="151">
        <v>3.028</v>
      </c>
      <c r="C81" s="151">
        <v>116.55</v>
      </c>
      <c r="D81" s="151">
        <v>40.61</v>
      </c>
      <c r="E81" s="151">
        <v>4199.12</v>
      </c>
      <c r="F81" s="151">
        <v>856.18920000000003</v>
      </c>
      <c r="G81" s="151">
        <v>772.64</v>
      </c>
      <c r="H81" s="151">
        <v>379.81810000000002</v>
      </c>
      <c r="I81" s="151">
        <v>124.1499</v>
      </c>
    </row>
    <row r="82" spans="1:9">
      <c r="A82" s="160">
        <v>44799</v>
      </c>
      <c r="B82" s="151">
        <v>3.0430000000000001</v>
      </c>
      <c r="C82" s="151">
        <v>112.91</v>
      </c>
      <c r="D82" s="151">
        <v>40.01</v>
      </c>
      <c r="E82" s="151">
        <v>4057.66</v>
      </c>
      <c r="F82" s="151">
        <v>855.14419999999996</v>
      </c>
      <c r="G82" s="151">
        <v>771.98</v>
      </c>
      <c r="H82" s="151">
        <v>379.81709999999998</v>
      </c>
      <c r="I82" s="151">
        <v>124.5972</v>
      </c>
    </row>
    <row r="83" spans="1:9">
      <c r="A83" s="160">
        <v>44802</v>
      </c>
      <c r="B83" s="151">
        <v>3.105</v>
      </c>
      <c r="C83" s="151">
        <v>112.28</v>
      </c>
      <c r="D83" s="151">
        <v>39.76</v>
      </c>
      <c r="E83" s="151">
        <v>4030.61</v>
      </c>
      <c r="F83" s="151">
        <v>848.66849999999999</v>
      </c>
      <c r="G83" s="151">
        <v>766.97</v>
      </c>
      <c r="H83" s="151">
        <v>378.15120000000002</v>
      </c>
      <c r="I83" s="151">
        <v>125.605</v>
      </c>
    </row>
    <row r="84" spans="1:9">
      <c r="A84" s="160">
        <v>44803</v>
      </c>
      <c r="B84" s="151">
        <v>3.1040000000000001</v>
      </c>
      <c r="C84" s="151">
        <v>111.14</v>
      </c>
      <c r="D84" s="151">
        <v>39.29</v>
      </c>
      <c r="E84" s="151">
        <v>3986.16</v>
      </c>
      <c r="F84" s="151">
        <v>847.53989999999999</v>
      </c>
      <c r="G84" s="151">
        <v>764.86</v>
      </c>
      <c r="H84" s="151">
        <v>377.03190000000001</v>
      </c>
      <c r="I84" s="151">
        <v>122.5635</v>
      </c>
    </row>
    <row r="85" spans="1:9">
      <c r="A85" s="160">
        <v>44804</v>
      </c>
      <c r="B85" s="151">
        <v>3.1949999999999998</v>
      </c>
      <c r="C85" s="151">
        <v>110.28</v>
      </c>
      <c r="D85" s="151">
        <v>39.43</v>
      </c>
      <c r="E85" s="151">
        <v>3955</v>
      </c>
      <c r="F85" s="151">
        <v>847.75360000000001</v>
      </c>
      <c r="G85" s="151">
        <v>761.3</v>
      </c>
      <c r="H85" s="151">
        <v>376.25069999999999</v>
      </c>
      <c r="I85" s="151">
        <v>121.6412</v>
      </c>
    </row>
    <row r="86" spans="1:9">
      <c r="A86" s="160">
        <v>44805</v>
      </c>
      <c r="B86" s="151">
        <v>3.2549999999999999</v>
      </c>
      <c r="C86" s="151">
        <v>109.96</v>
      </c>
      <c r="D86" s="151">
        <v>39.119999999999997</v>
      </c>
      <c r="E86" s="151">
        <v>3966.85</v>
      </c>
      <c r="F86" s="151">
        <v>838.68730000000005</v>
      </c>
      <c r="G86" s="151">
        <v>754.51</v>
      </c>
      <c r="H86" s="151">
        <v>373.09480000000002</v>
      </c>
      <c r="I86" s="151">
        <v>119.4641</v>
      </c>
    </row>
    <row r="87" spans="1:9">
      <c r="A87" s="160">
        <v>44806</v>
      </c>
      <c r="B87" s="151">
        <v>3.1920000000000002</v>
      </c>
      <c r="C87" s="151">
        <v>108.98</v>
      </c>
      <c r="D87" s="151">
        <v>38.76</v>
      </c>
      <c r="E87" s="151">
        <v>3924.26</v>
      </c>
      <c r="F87" s="151">
        <v>844.22799999999995</v>
      </c>
      <c r="G87" s="151">
        <v>756.94</v>
      </c>
      <c r="H87" s="151">
        <v>374.27350000000001</v>
      </c>
      <c r="I87" s="151">
        <v>119.1003</v>
      </c>
    </row>
    <row r="88" spans="1:9">
      <c r="A88" s="160">
        <v>44809</v>
      </c>
      <c r="B88" s="151">
        <v>3.1920000000000002</v>
      </c>
      <c r="C88" s="151">
        <v>108.98</v>
      </c>
      <c r="D88" s="151">
        <v>38.76</v>
      </c>
      <c r="E88" s="151">
        <v>3924.26</v>
      </c>
      <c r="F88" s="151">
        <v>839.97559999999999</v>
      </c>
      <c r="G88" s="151">
        <v>756.94</v>
      </c>
      <c r="H88" s="151">
        <v>373.7251</v>
      </c>
      <c r="I88" s="151">
        <v>119.1003</v>
      </c>
    </row>
    <row r="89" spans="1:9">
      <c r="A89" s="160">
        <v>44810</v>
      </c>
      <c r="B89" s="151">
        <v>3.35</v>
      </c>
      <c r="C89" s="151">
        <v>108.51</v>
      </c>
      <c r="D89" s="151">
        <v>38.299999999999997</v>
      </c>
      <c r="E89" s="151">
        <v>3908.19</v>
      </c>
      <c r="F89" s="151">
        <v>833.66890000000001</v>
      </c>
      <c r="G89" s="151">
        <v>753.05</v>
      </c>
      <c r="H89" s="151">
        <v>372.1739</v>
      </c>
      <c r="I89" s="151">
        <v>117.46720000000001</v>
      </c>
    </row>
    <row r="90" spans="1:9">
      <c r="A90" s="160">
        <v>44811</v>
      </c>
      <c r="B90" s="151">
        <v>3.2650000000000001</v>
      </c>
      <c r="C90" s="151">
        <v>110.18</v>
      </c>
      <c r="D90" s="151">
        <v>38.64</v>
      </c>
      <c r="E90" s="151">
        <v>3979.87</v>
      </c>
      <c r="F90" s="151">
        <v>835.19539999999995</v>
      </c>
      <c r="G90" s="151">
        <v>754.71</v>
      </c>
      <c r="H90" s="151">
        <v>373.22859999999997</v>
      </c>
      <c r="I90" s="151">
        <v>115.7208</v>
      </c>
    </row>
    <row r="91" spans="1:9">
      <c r="A91" s="160">
        <v>44812</v>
      </c>
      <c r="B91" s="151">
        <v>3.319</v>
      </c>
      <c r="C91" s="151">
        <v>110.75</v>
      </c>
      <c r="D91" s="151">
        <v>38.43</v>
      </c>
      <c r="E91" s="151">
        <v>4006.18</v>
      </c>
      <c r="F91" s="151">
        <v>832.47329999999999</v>
      </c>
      <c r="G91" s="151">
        <v>758.13</v>
      </c>
      <c r="H91" s="151">
        <v>373.47239999999999</v>
      </c>
      <c r="I91" s="151">
        <v>116.1733</v>
      </c>
    </row>
    <row r="92" spans="1:9">
      <c r="A92" s="160">
        <v>44813</v>
      </c>
      <c r="B92" s="151">
        <v>3.3130000000000002</v>
      </c>
      <c r="C92" s="151">
        <v>112.9</v>
      </c>
      <c r="D92" s="151">
        <v>39</v>
      </c>
      <c r="E92" s="151">
        <v>4067.36</v>
      </c>
      <c r="F92" s="151">
        <v>835.71019999999999</v>
      </c>
      <c r="G92" s="151">
        <v>761</v>
      </c>
      <c r="H92" s="151">
        <v>374.86610000000002</v>
      </c>
      <c r="I92" s="151">
        <v>118.5179</v>
      </c>
    </row>
    <row r="93" spans="1:9">
      <c r="A93" s="160">
        <v>44816</v>
      </c>
      <c r="B93" s="151">
        <v>3.36</v>
      </c>
      <c r="C93" s="151">
        <v>114.21</v>
      </c>
      <c r="D93" s="151">
        <v>39.58</v>
      </c>
      <c r="E93" s="151">
        <v>4110.41</v>
      </c>
      <c r="F93" s="151">
        <v>839.68910000000005</v>
      </c>
      <c r="G93" s="151">
        <v>764.03</v>
      </c>
      <c r="H93" s="151">
        <v>376.17239999999998</v>
      </c>
      <c r="I93" s="151">
        <v>120.78</v>
      </c>
    </row>
    <row r="94" spans="1:9">
      <c r="A94" s="160">
        <v>44817</v>
      </c>
      <c r="B94" s="151">
        <v>3.4089999999999998</v>
      </c>
      <c r="C94" s="151">
        <v>109.54</v>
      </c>
      <c r="D94" s="151">
        <v>38.36</v>
      </c>
      <c r="E94" s="151">
        <v>3932.69</v>
      </c>
      <c r="F94" s="151">
        <v>832.06119999999999</v>
      </c>
      <c r="G94" s="151">
        <v>757.35</v>
      </c>
      <c r="H94" s="151">
        <v>373.76060000000001</v>
      </c>
      <c r="I94" s="151">
        <v>120.107</v>
      </c>
    </row>
    <row r="95" spans="1:9">
      <c r="A95" s="160">
        <v>44818</v>
      </c>
      <c r="B95" s="151">
        <v>3.4049999999999998</v>
      </c>
      <c r="C95" s="151">
        <v>109.97</v>
      </c>
      <c r="D95" s="151">
        <v>38.549999999999997</v>
      </c>
      <c r="E95" s="151">
        <v>3946.01</v>
      </c>
      <c r="F95" s="151">
        <v>833.3963</v>
      </c>
      <c r="G95" s="151">
        <v>755.43</v>
      </c>
      <c r="H95" s="151">
        <v>372.70650000000001</v>
      </c>
      <c r="I95" s="151">
        <v>121.3896</v>
      </c>
    </row>
    <row r="96" spans="1:9">
      <c r="A96" s="160">
        <v>44819</v>
      </c>
      <c r="B96" s="151">
        <v>3.4510000000000001</v>
      </c>
      <c r="C96" s="151">
        <v>108.85</v>
      </c>
      <c r="D96" s="151">
        <v>38.14</v>
      </c>
      <c r="E96" s="151">
        <v>3901.35</v>
      </c>
      <c r="F96" s="151">
        <v>830.2174</v>
      </c>
      <c r="G96" s="151">
        <v>754.78</v>
      </c>
      <c r="H96" s="151">
        <v>372.18540000000002</v>
      </c>
      <c r="I96" s="151">
        <v>117.75620000000001</v>
      </c>
    </row>
    <row r="97" spans="1:9">
      <c r="A97" s="160">
        <v>44820</v>
      </c>
      <c r="B97" s="151">
        <v>3.452</v>
      </c>
      <c r="C97" s="151">
        <v>108.01</v>
      </c>
      <c r="D97" s="151">
        <v>37.79</v>
      </c>
      <c r="E97" s="151">
        <v>3873.33</v>
      </c>
      <c r="F97" s="151">
        <v>829.86130000000003</v>
      </c>
      <c r="G97" s="151">
        <v>749.73</v>
      </c>
      <c r="H97" s="151">
        <v>370.85939999999999</v>
      </c>
      <c r="I97" s="151">
        <v>116.7431</v>
      </c>
    </row>
    <row r="98" spans="1:9">
      <c r="A98" s="160">
        <v>44823</v>
      </c>
      <c r="B98" s="151">
        <v>3.4910000000000001</v>
      </c>
      <c r="C98" s="151">
        <v>108.64</v>
      </c>
      <c r="D98" s="151">
        <v>37.909999999999997</v>
      </c>
      <c r="E98" s="151">
        <v>3899.89</v>
      </c>
      <c r="F98" s="151">
        <v>828.70680000000004</v>
      </c>
      <c r="G98" s="151">
        <v>749.66</v>
      </c>
      <c r="H98" s="151">
        <v>370.48489999999998</v>
      </c>
      <c r="I98" s="151">
        <v>116.8749</v>
      </c>
    </row>
    <row r="99" spans="1:9">
      <c r="A99" s="160">
        <v>44824</v>
      </c>
      <c r="B99" s="151">
        <v>3.5640000000000001</v>
      </c>
      <c r="C99" s="151">
        <v>107.31</v>
      </c>
      <c r="D99" s="151">
        <v>37.700000000000003</v>
      </c>
      <c r="E99" s="151">
        <v>3855.93</v>
      </c>
      <c r="F99" s="151">
        <v>823.29960000000005</v>
      </c>
      <c r="G99" s="151">
        <v>745.81</v>
      </c>
      <c r="H99" s="151">
        <v>368.94869999999997</v>
      </c>
      <c r="I99" s="151">
        <v>117.3242</v>
      </c>
    </row>
    <row r="100" spans="1:9">
      <c r="A100" s="160">
        <v>44825</v>
      </c>
      <c r="B100" s="151">
        <v>3.532</v>
      </c>
      <c r="C100" s="151">
        <v>105.59</v>
      </c>
      <c r="D100" s="151">
        <v>37.07</v>
      </c>
      <c r="E100" s="151">
        <v>3789.93</v>
      </c>
      <c r="F100" s="151">
        <v>821.48839999999996</v>
      </c>
      <c r="G100" s="151">
        <v>747.11</v>
      </c>
      <c r="H100" s="151">
        <v>368.80930000000001</v>
      </c>
      <c r="I100" s="151">
        <v>116.99679999999999</v>
      </c>
    </row>
    <row r="101" spans="1:9">
      <c r="A101" s="160">
        <v>44826</v>
      </c>
      <c r="B101" s="151">
        <v>3.7149999999999999</v>
      </c>
      <c r="C101" s="151">
        <v>104.71</v>
      </c>
      <c r="D101" s="151">
        <v>36.89</v>
      </c>
      <c r="E101" s="151">
        <v>3757.99</v>
      </c>
      <c r="F101" s="151">
        <v>815.91890000000001</v>
      </c>
      <c r="G101" s="151">
        <v>742.07</v>
      </c>
      <c r="H101" s="151">
        <v>365.87759999999997</v>
      </c>
      <c r="I101" s="151">
        <v>116.01390000000001</v>
      </c>
    </row>
    <row r="102" spans="1:9">
      <c r="A102" s="160">
        <v>44827</v>
      </c>
      <c r="B102" s="151">
        <v>3.6890000000000001</v>
      </c>
      <c r="C102" s="151">
        <v>102.39</v>
      </c>
      <c r="D102" s="151">
        <v>35.979999999999997</v>
      </c>
      <c r="E102" s="151">
        <v>3693.23</v>
      </c>
      <c r="F102" s="151">
        <v>808.91610000000003</v>
      </c>
      <c r="G102" s="151">
        <v>735.05</v>
      </c>
      <c r="H102" s="151">
        <v>362.86700000000002</v>
      </c>
      <c r="I102" s="151">
        <v>112.4019</v>
      </c>
    </row>
    <row r="103" spans="1:9">
      <c r="A103" s="160">
        <v>44830</v>
      </c>
      <c r="B103" s="151">
        <v>3.9260000000000002</v>
      </c>
      <c r="C103" s="151">
        <v>101.15</v>
      </c>
      <c r="D103" s="151">
        <v>35.54</v>
      </c>
      <c r="E103" s="151">
        <v>3655.04</v>
      </c>
      <c r="F103" s="151">
        <v>799.67690000000005</v>
      </c>
      <c r="G103" s="151">
        <v>724.92</v>
      </c>
      <c r="H103" s="151">
        <v>358.55009999999999</v>
      </c>
      <c r="I103" s="151">
        <v>110.60129999999999</v>
      </c>
    </row>
    <row r="104" spans="1:9">
      <c r="A104" s="160">
        <v>44831</v>
      </c>
      <c r="B104" s="151">
        <v>3.9470000000000001</v>
      </c>
      <c r="C104" s="151">
        <v>100.88</v>
      </c>
      <c r="D104" s="151">
        <v>35.5</v>
      </c>
      <c r="E104" s="151">
        <v>3647.29</v>
      </c>
      <c r="F104" s="151">
        <v>792.23599999999999</v>
      </c>
      <c r="G104" s="151">
        <v>718.66</v>
      </c>
      <c r="H104" s="151">
        <v>355.81330000000003</v>
      </c>
      <c r="I104" s="151">
        <v>110.4532</v>
      </c>
    </row>
    <row r="105" spans="1:9">
      <c r="A105" s="160">
        <v>44832</v>
      </c>
      <c r="B105" s="151">
        <v>3.7330000000000001</v>
      </c>
      <c r="C105" s="151">
        <v>102.95</v>
      </c>
      <c r="D105" s="151">
        <v>35.81</v>
      </c>
      <c r="E105" s="151">
        <v>3719.04</v>
      </c>
      <c r="F105" s="151">
        <v>800.39359999999999</v>
      </c>
      <c r="G105" s="151">
        <v>716.97</v>
      </c>
      <c r="H105" s="151">
        <v>355.23540000000003</v>
      </c>
      <c r="I105" s="151">
        <v>112.7518</v>
      </c>
    </row>
    <row r="106" spans="1:9">
      <c r="A106" s="160">
        <v>44833</v>
      </c>
      <c r="B106" s="151">
        <v>3.7890000000000001</v>
      </c>
      <c r="C106" s="151">
        <v>101.17</v>
      </c>
      <c r="D106" s="151">
        <v>35.01</v>
      </c>
      <c r="E106" s="151">
        <v>3640.47</v>
      </c>
      <c r="F106" s="151">
        <v>802.90129999999999</v>
      </c>
      <c r="G106" s="151">
        <v>714.12</v>
      </c>
      <c r="H106" s="151">
        <v>354.28160000000003</v>
      </c>
      <c r="I106" s="151">
        <v>112.57089999999999</v>
      </c>
    </row>
    <row r="107" spans="1:9">
      <c r="A107" s="160">
        <v>44834</v>
      </c>
      <c r="B107" s="151">
        <v>3.8319999999999999</v>
      </c>
      <c r="C107" s="151">
        <v>99.95</v>
      </c>
      <c r="D107" s="151">
        <v>34.880000000000003</v>
      </c>
      <c r="E107" s="151">
        <v>3585.62</v>
      </c>
      <c r="F107" s="151">
        <v>804.55830000000003</v>
      </c>
      <c r="G107" s="151">
        <v>715.07</v>
      </c>
      <c r="H107" s="151">
        <v>354.37180000000001</v>
      </c>
      <c r="I107" s="151">
        <v>111.48869999999999</v>
      </c>
    </row>
    <row r="108" spans="1:9">
      <c r="A108" s="160">
        <v>44837</v>
      </c>
      <c r="B108" s="151">
        <v>3.641</v>
      </c>
      <c r="C108" s="151">
        <v>102.4</v>
      </c>
      <c r="D108" s="151">
        <v>35.450000000000003</v>
      </c>
      <c r="E108" s="151">
        <v>3678.43</v>
      </c>
      <c r="F108" s="151">
        <v>812.60059999999999</v>
      </c>
      <c r="G108" s="151">
        <v>718.76</v>
      </c>
      <c r="H108" s="151">
        <v>356.4271</v>
      </c>
      <c r="I108" s="151">
        <v>112.75409999999999</v>
      </c>
    </row>
    <row r="109" spans="1:9">
      <c r="A109" s="160">
        <v>44838</v>
      </c>
      <c r="B109" s="151">
        <v>3.6349999999999998</v>
      </c>
      <c r="C109" s="151">
        <v>105.89</v>
      </c>
      <c r="D109" s="151">
        <v>36.61</v>
      </c>
      <c r="E109" s="151">
        <v>3790.93</v>
      </c>
      <c r="F109" s="151">
        <v>817.65319999999997</v>
      </c>
      <c r="G109" s="151">
        <v>728.27</v>
      </c>
      <c r="H109" s="151">
        <v>359.94080000000002</v>
      </c>
      <c r="I109" s="151">
        <v>115.7081</v>
      </c>
    </row>
    <row r="110" spans="1:9">
      <c r="A110" s="160">
        <v>44839</v>
      </c>
      <c r="B110" s="151">
        <v>3.7559999999999998</v>
      </c>
      <c r="C110" s="151">
        <v>105.49</v>
      </c>
      <c r="D110" s="151">
        <v>36.630000000000003</v>
      </c>
      <c r="E110" s="151">
        <v>3783.28</v>
      </c>
      <c r="F110" s="151">
        <v>808.85310000000004</v>
      </c>
      <c r="G110" s="151">
        <v>723.04</v>
      </c>
      <c r="H110" s="151">
        <v>357.93619999999999</v>
      </c>
      <c r="I110" s="151">
        <v>116.48260000000001</v>
      </c>
    </row>
    <row r="111" spans="1:9">
      <c r="A111" s="160">
        <v>44840</v>
      </c>
      <c r="B111" s="151">
        <v>3.8250000000000002</v>
      </c>
      <c r="C111" s="151">
        <v>104.19</v>
      </c>
      <c r="D111" s="151">
        <v>36.409999999999997</v>
      </c>
      <c r="E111" s="151">
        <v>3744.52</v>
      </c>
      <c r="F111" s="151">
        <v>805.60530000000006</v>
      </c>
      <c r="G111" s="151">
        <v>722.72</v>
      </c>
      <c r="H111" s="151">
        <v>357.18329999999997</v>
      </c>
      <c r="I111" s="151">
        <v>116.7247</v>
      </c>
    </row>
    <row r="112" spans="1:9">
      <c r="A112" s="160">
        <v>44841</v>
      </c>
      <c r="B112" s="151">
        <v>3.883</v>
      </c>
      <c r="C112" s="151">
        <v>101.55</v>
      </c>
      <c r="D112" s="151">
        <v>35.65</v>
      </c>
      <c r="E112" s="151">
        <v>3639.66</v>
      </c>
      <c r="F112" s="151">
        <v>800.04830000000004</v>
      </c>
      <c r="G112" s="151">
        <v>718</v>
      </c>
      <c r="H112" s="151">
        <v>355.46210000000002</v>
      </c>
      <c r="I112" s="151">
        <v>117.1356</v>
      </c>
    </row>
    <row r="113" spans="1:9">
      <c r="A113" s="160">
        <v>44844</v>
      </c>
      <c r="B113" s="151">
        <v>3.883</v>
      </c>
      <c r="C113" s="151">
        <v>100.91</v>
      </c>
      <c r="D113" s="151">
        <v>35.15</v>
      </c>
      <c r="E113" s="151">
        <v>3612.39</v>
      </c>
      <c r="F113" s="151">
        <v>794.77750000000003</v>
      </c>
      <c r="G113" s="151">
        <v>718</v>
      </c>
      <c r="H113" s="151">
        <v>354.9667</v>
      </c>
      <c r="I113" s="151">
        <v>116.0076</v>
      </c>
    </row>
    <row r="114" spans="1:9">
      <c r="A114" s="160">
        <v>44845</v>
      </c>
      <c r="B114" s="151">
        <v>3.9489999999999998</v>
      </c>
      <c r="C114" s="151">
        <v>100.05</v>
      </c>
      <c r="D114" s="151">
        <v>34.590000000000003</v>
      </c>
      <c r="E114" s="151">
        <v>3588.84</v>
      </c>
      <c r="F114" s="151">
        <v>793.14170000000001</v>
      </c>
      <c r="G114" s="151">
        <v>711.84</v>
      </c>
      <c r="H114" s="151">
        <v>352.64330000000001</v>
      </c>
      <c r="I114" s="151">
        <v>115.4479</v>
      </c>
    </row>
    <row r="115" spans="1:9">
      <c r="A115" s="160">
        <v>44846</v>
      </c>
      <c r="B115" s="151">
        <v>3.8969999999999998</v>
      </c>
      <c r="C115" s="151">
        <v>99.74</v>
      </c>
      <c r="D115" s="151">
        <v>34.630000000000003</v>
      </c>
      <c r="E115" s="151">
        <v>3577.03</v>
      </c>
      <c r="F115" s="151">
        <v>791.19050000000004</v>
      </c>
      <c r="G115" s="151">
        <v>710.36</v>
      </c>
      <c r="H115" s="151">
        <v>352.02339999999998</v>
      </c>
      <c r="I115" s="151">
        <v>114.6169</v>
      </c>
    </row>
    <row r="116" spans="1:9">
      <c r="A116" s="160">
        <v>44847</v>
      </c>
      <c r="B116" s="151">
        <v>3.9460000000000002</v>
      </c>
      <c r="C116" s="151">
        <v>102.31</v>
      </c>
      <c r="D116" s="151">
        <v>34.729999999999997</v>
      </c>
      <c r="E116" s="151">
        <v>3669.91</v>
      </c>
      <c r="F116" s="151">
        <v>790.75300000000004</v>
      </c>
      <c r="G116" s="151">
        <v>705.33</v>
      </c>
      <c r="H116" s="151">
        <v>349.9905</v>
      </c>
      <c r="I116" s="151">
        <v>115.9979</v>
      </c>
    </row>
    <row r="117" spans="1:9">
      <c r="A117" s="160">
        <v>44848</v>
      </c>
      <c r="B117" s="151">
        <v>4.0209999999999999</v>
      </c>
      <c r="C117" s="151">
        <v>99.96</v>
      </c>
      <c r="D117" s="151">
        <v>34.21</v>
      </c>
      <c r="E117" s="151">
        <v>3583.07</v>
      </c>
      <c r="F117" s="151">
        <v>789.08309999999994</v>
      </c>
      <c r="G117" s="151">
        <v>704.92</v>
      </c>
      <c r="H117" s="151">
        <v>349.5838</v>
      </c>
      <c r="I117" s="151">
        <v>113.6662</v>
      </c>
    </row>
    <row r="118" spans="1:9">
      <c r="A118" s="160">
        <v>44851</v>
      </c>
      <c r="B118" s="151">
        <v>4.0119999999999996</v>
      </c>
      <c r="C118" s="151">
        <v>102.53</v>
      </c>
      <c r="D118" s="151">
        <v>35.15</v>
      </c>
      <c r="E118" s="151">
        <v>3677.95</v>
      </c>
      <c r="F118" s="151">
        <v>792.82339999999999</v>
      </c>
      <c r="G118" s="151">
        <v>705.96</v>
      </c>
      <c r="H118" s="151">
        <v>350.04379999999998</v>
      </c>
      <c r="I118" s="151">
        <v>113.12179999999999</v>
      </c>
    </row>
    <row r="119" spans="1:9">
      <c r="A119" s="160">
        <v>44852</v>
      </c>
      <c r="B119" s="151">
        <v>4.0090000000000003</v>
      </c>
      <c r="C119" s="151">
        <v>103.63</v>
      </c>
      <c r="D119" s="151">
        <v>35.159999999999997</v>
      </c>
      <c r="E119" s="151">
        <v>3719.98</v>
      </c>
      <c r="F119" s="151">
        <v>794.46</v>
      </c>
      <c r="G119" s="151">
        <v>707.92</v>
      </c>
      <c r="H119" s="151">
        <v>350.77429999999998</v>
      </c>
      <c r="I119" s="151">
        <v>111.80459999999999</v>
      </c>
    </row>
    <row r="120" spans="1:9">
      <c r="A120" s="160">
        <v>44853</v>
      </c>
      <c r="B120" s="151">
        <v>4.1360000000000001</v>
      </c>
      <c r="C120" s="151">
        <v>102.75</v>
      </c>
      <c r="D120" s="151">
        <v>34.520000000000003</v>
      </c>
      <c r="E120" s="151">
        <v>3695.16</v>
      </c>
      <c r="F120" s="151">
        <v>788.85919999999999</v>
      </c>
      <c r="G120" s="151">
        <v>703.26</v>
      </c>
      <c r="H120" s="151">
        <v>348.74270000000001</v>
      </c>
      <c r="I120" s="151">
        <v>111.2009</v>
      </c>
    </row>
    <row r="121" spans="1:9">
      <c r="A121" s="160">
        <v>44854</v>
      </c>
      <c r="B121" s="151">
        <v>4.2290000000000001</v>
      </c>
      <c r="C121" s="151">
        <v>102.08</v>
      </c>
      <c r="D121" s="151">
        <v>34.74</v>
      </c>
      <c r="E121" s="151">
        <v>3665.78</v>
      </c>
      <c r="F121" s="151">
        <v>787.93119999999999</v>
      </c>
      <c r="G121" s="151">
        <v>699.74</v>
      </c>
      <c r="H121" s="151">
        <v>347.2176</v>
      </c>
      <c r="I121" s="151">
        <v>111.449</v>
      </c>
    </row>
    <row r="122" spans="1:9">
      <c r="A122" s="160">
        <v>44855</v>
      </c>
      <c r="B122" s="151">
        <v>4.22</v>
      </c>
      <c r="C122" s="151">
        <v>104.28</v>
      </c>
      <c r="D122" s="151">
        <v>35.270000000000003</v>
      </c>
      <c r="E122" s="151">
        <v>3752.75</v>
      </c>
      <c r="F122" s="151">
        <v>784.13350000000003</v>
      </c>
      <c r="G122" s="151">
        <v>696.36</v>
      </c>
      <c r="H122" s="151">
        <v>345.80439999999999</v>
      </c>
      <c r="I122" s="151">
        <v>111.271</v>
      </c>
    </row>
    <row r="123" spans="1:9">
      <c r="A123" s="160">
        <v>44858</v>
      </c>
      <c r="B123" s="151">
        <v>4.2439999999999998</v>
      </c>
      <c r="C123" s="151">
        <v>105.07</v>
      </c>
      <c r="D123" s="151">
        <v>33.93</v>
      </c>
      <c r="E123" s="151">
        <v>3797.34</v>
      </c>
      <c r="F123" s="151">
        <v>789.4905</v>
      </c>
      <c r="G123" s="151">
        <v>699.14</v>
      </c>
      <c r="H123" s="151">
        <v>346.83510000000001</v>
      </c>
      <c r="I123" s="151">
        <v>111.62779999999999</v>
      </c>
    </row>
    <row r="124" spans="1:9">
      <c r="A124" s="160">
        <v>44859</v>
      </c>
      <c r="B124" s="151">
        <v>4.1029999999999998</v>
      </c>
      <c r="C124" s="151">
        <v>107.06</v>
      </c>
      <c r="D124" s="151">
        <v>34.21</v>
      </c>
      <c r="E124" s="151">
        <v>3859.11</v>
      </c>
      <c r="F124" s="151">
        <v>799.12710000000004</v>
      </c>
      <c r="G124" s="151">
        <v>706.8</v>
      </c>
      <c r="H124" s="151">
        <v>349.56330000000003</v>
      </c>
      <c r="I124" s="151">
        <v>112.8293</v>
      </c>
    </row>
    <row r="125" spans="1:9">
      <c r="A125" s="160">
        <v>44860</v>
      </c>
      <c r="B125" s="151">
        <v>4.0049999999999999</v>
      </c>
      <c r="C125" s="151">
        <v>106.8</v>
      </c>
      <c r="D125" s="151">
        <v>34.770000000000003</v>
      </c>
      <c r="E125" s="151">
        <v>3830.6</v>
      </c>
      <c r="F125" s="151">
        <v>805.99130000000002</v>
      </c>
      <c r="G125" s="151">
        <v>713.36</v>
      </c>
      <c r="H125" s="151">
        <v>352.16770000000002</v>
      </c>
      <c r="I125" s="151">
        <v>113.89360000000001</v>
      </c>
    </row>
    <row r="126" spans="1:9">
      <c r="A126" s="160">
        <v>44861</v>
      </c>
      <c r="B126" s="151">
        <v>3.9209999999999998</v>
      </c>
      <c r="C126" s="151">
        <v>106.25</v>
      </c>
      <c r="D126" s="151">
        <v>34.5</v>
      </c>
      <c r="E126" s="151">
        <v>3807.3</v>
      </c>
      <c r="F126" s="151">
        <v>810.5</v>
      </c>
      <c r="G126" s="151">
        <v>716.92</v>
      </c>
      <c r="H126" s="151">
        <v>353.56659999999999</v>
      </c>
      <c r="I126" s="151">
        <v>113.2491</v>
      </c>
    </row>
    <row r="127" spans="1:9">
      <c r="A127" s="160">
        <v>44862</v>
      </c>
      <c r="B127" s="151">
        <v>4.016</v>
      </c>
      <c r="C127" s="151">
        <v>108.28</v>
      </c>
      <c r="D127" s="151">
        <v>34.29</v>
      </c>
      <c r="E127" s="151">
        <v>3901.06</v>
      </c>
      <c r="F127" s="151">
        <v>806.16380000000004</v>
      </c>
      <c r="G127" s="151">
        <v>718.26</v>
      </c>
      <c r="H127" s="151">
        <v>353.26530000000002</v>
      </c>
      <c r="I127" s="151">
        <v>111.7561</v>
      </c>
    </row>
    <row r="128" spans="1:9">
      <c r="A128" s="160">
        <v>44865</v>
      </c>
      <c r="B128" s="151">
        <v>4.05</v>
      </c>
      <c r="C128" s="151">
        <v>107.42</v>
      </c>
      <c r="D128" s="151">
        <v>34.19</v>
      </c>
      <c r="E128" s="151">
        <v>3871.98</v>
      </c>
      <c r="F128" s="151">
        <v>800.36599999999999</v>
      </c>
      <c r="G128" s="151">
        <v>715.63</v>
      </c>
      <c r="H128" s="151">
        <v>352.14679999999998</v>
      </c>
      <c r="I128" s="151">
        <v>113.3532</v>
      </c>
    </row>
    <row r="129" spans="1:9">
      <c r="A129" s="160">
        <v>44866</v>
      </c>
      <c r="B129" s="151">
        <v>4.0439999999999996</v>
      </c>
      <c r="C129" s="151">
        <v>107.44</v>
      </c>
      <c r="D129" s="151">
        <v>34.82</v>
      </c>
      <c r="E129" s="151">
        <v>3856.1</v>
      </c>
      <c r="F129" s="151">
        <v>801.31510000000003</v>
      </c>
      <c r="G129" s="151">
        <v>718.8</v>
      </c>
      <c r="H129" s="151">
        <v>352.94940000000003</v>
      </c>
      <c r="I129" s="151">
        <v>113.5167</v>
      </c>
    </row>
    <row r="130" spans="1:9">
      <c r="A130" s="160">
        <v>44867</v>
      </c>
      <c r="B130" s="151">
        <v>4.1040000000000001</v>
      </c>
      <c r="C130" s="151">
        <v>104.97</v>
      </c>
      <c r="D130" s="151">
        <v>34.53</v>
      </c>
      <c r="E130" s="151">
        <v>3759.69</v>
      </c>
      <c r="F130" s="151">
        <v>801.00459999999998</v>
      </c>
      <c r="G130" s="151">
        <v>718.18</v>
      </c>
      <c r="H130" s="151">
        <v>352.99889999999999</v>
      </c>
      <c r="I130" s="151">
        <v>115.0882</v>
      </c>
    </row>
    <row r="131" spans="1:9">
      <c r="A131" s="160">
        <v>44868</v>
      </c>
      <c r="B131" s="151">
        <v>4.149</v>
      </c>
      <c r="C131" s="151">
        <v>103.94</v>
      </c>
      <c r="D131" s="151">
        <v>34.729999999999997</v>
      </c>
      <c r="E131" s="151">
        <v>3719.89</v>
      </c>
      <c r="F131" s="151">
        <v>792.98699999999997</v>
      </c>
      <c r="G131" s="151">
        <v>714.38</v>
      </c>
      <c r="H131" s="151">
        <v>350.834</v>
      </c>
      <c r="I131" s="151">
        <v>113.6014</v>
      </c>
    </row>
    <row r="132" spans="1:9">
      <c r="A132" s="160">
        <v>44869</v>
      </c>
      <c r="B132" s="151">
        <v>4.16</v>
      </c>
      <c r="C132" s="151">
        <v>106.12</v>
      </c>
      <c r="D132" s="151">
        <v>36.200000000000003</v>
      </c>
      <c r="E132" s="151">
        <v>3770.55</v>
      </c>
      <c r="F132" s="151">
        <v>796.03800000000001</v>
      </c>
      <c r="G132" s="151">
        <v>717.53</v>
      </c>
      <c r="H132" s="151">
        <v>352.19709999999998</v>
      </c>
      <c r="I132" s="151">
        <v>117.49460000000001</v>
      </c>
    </row>
    <row r="133" spans="1:9">
      <c r="A133" s="160">
        <v>44872</v>
      </c>
      <c r="B133" s="151">
        <v>4.2160000000000002</v>
      </c>
      <c r="C133" s="151">
        <v>106.93</v>
      </c>
      <c r="D133" s="151">
        <v>36.22</v>
      </c>
      <c r="E133" s="151">
        <v>3806.8</v>
      </c>
      <c r="F133" s="151">
        <v>798.18989999999997</v>
      </c>
      <c r="G133" s="151">
        <v>722.01</v>
      </c>
      <c r="H133" s="151">
        <v>354.03590000000003</v>
      </c>
      <c r="I133" s="151">
        <v>118.1416</v>
      </c>
    </row>
    <row r="134" spans="1:9">
      <c r="A134" s="160">
        <v>44873</v>
      </c>
      <c r="B134" s="151">
        <v>4.1269999999999998</v>
      </c>
      <c r="C134" s="151">
        <v>107.7</v>
      </c>
      <c r="D134" s="151">
        <v>36.479999999999997</v>
      </c>
      <c r="E134" s="151">
        <v>3828.11</v>
      </c>
      <c r="F134" s="151">
        <v>803.45730000000003</v>
      </c>
      <c r="G134" s="151">
        <v>723.98</v>
      </c>
      <c r="H134" s="151">
        <v>355.62639999999999</v>
      </c>
      <c r="I134" s="151">
        <v>116.3446</v>
      </c>
    </row>
    <row r="135" spans="1:9">
      <c r="A135" s="160">
        <v>44874</v>
      </c>
      <c r="B135" s="151">
        <v>4.0949999999999998</v>
      </c>
      <c r="C135" s="151">
        <v>105.66</v>
      </c>
      <c r="D135" s="151">
        <v>35.85</v>
      </c>
      <c r="E135" s="151">
        <v>3748.57</v>
      </c>
      <c r="F135" s="151">
        <v>804.65729999999996</v>
      </c>
      <c r="G135" s="151">
        <v>723.94</v>
      </c>
      <c r="H135" s="151">
        <v>356.12630000000001</v>
      </c>
      <c r="I135" s="151">
        <v>114.56010000000001</v>
      </c>
    </row>
    <row r="136" spans="1:9">
      <c r="A136" s="160">
        <v>44875</v>
      </c>
      <c r="B136" s="151">
        <v>3.8140000000000001</v>
      </c>
      <c r="C136" s="151">
        <v>111.49</v>
      </c>
      <c r="D136" s="151">
        <v>37.15</v>
      </c>
      <c r="E136" s="151">
        <v>3956.37</v>
      </c>
      <c r="F136" s="151">
        <v>823.72140000000002</v>
      </c>
      <c r="G136" s="151">
        <v>736.85</v>
      </c>
      <c r="H136" s="151">
        <v>361.685</v>
      </c>
      <c r="I136" s="151">
        <v>115.99679999999999</v>
      </c>
    </row>
    <row r="137" spans="1:9">
      <c r="A137" s="160">
        <v>44876</v>
      </c>
      <c r="B137" s="151">
        <v>3.8140000000000001</v>
      </c>
      <c r="C137" s="151">
        <v>113.02</v>
      </c>
      <c r="D137" s="151">
        <v>38.159999999999997</v>
      </c>
      <c r="E137" s="151">
        <v>3992.93</v>
      </c>
      <c r="F137" s="151">
        <v>827.90279999999996</v>
      </c>
      <c r="G137" s="151">
        <v>736.85</v>
      </c>
      <c r="H137" s="151">
        <v>362.66899999999998</v>
      </c>
      <c r="I137" s="151">
        <v>116.8796</v>
      </c>
    </row>
    <row r="138" spans="1:9">
      <c r="A138" s="160">
        <v>44879</v>
      </c>
      <c r="B138" s="151">
        <v>3.8559999999999999</v>
      </c>
      <c r="C138" s="151">
        <v>111.89</v>
      </c>
      <c r="D138" s="151">
        <v>37.93</v>
      </c>
      <c r="E138" s="151">
        <v>3957.25</v>
      </c>
      <c r="F138" s="151">
        <v>825.57539999999995</v>
      </c>
      <c r="G138" s="151">
        <v>745.16</v>
      </c>
      <c r="H138" s="151">
        <v>366.346</v>
      </c>
      <c r="I138" s="151">
        <v>116.62520000000001</v>
      </c>
    </row>
    <row r="139" spans="1:9">
      <c r="A139" s="160">
        <v>44880</v>
      </c>
      <c r="B139" s="151">
        <v>3.7719999999999998</v>
      </c>
      <c r="C139" s="151">
        <v>112.86</v>
      </c>
      <c r="D139" s="151">
        <v>38.799999999999997</v>
      </c>
      <c r="E139" s="151">
        <v>3991.73</v>
      </c>
      <c r="F139" s="151">
        <v>832.03729999999996</v>
      </c>
      <c r="G139" s="151">
        <v>750.65</v>
      </c>
      <c r="H139" s="151">
        <v>369.30590000000001</v>
      </c>
      <c r="I139" s="151">
        <v>117.5266</v>
      </c>
    </row>
    <row r="140" spans="1:9">
      <c r="A140" s="160">
        <v>44881</v>
      </c>
      <c r="B140" s="151">
        <v>3.6920000000000002</v>
      </c>
      <c r="C140" s="151">
        <v>112.13</v>
      </c>
      <c r="D140" s="151">
        <v>38.18</v>
      </c>
      <c r="E140" s="151">
        <v>3958.79</v>
      </c>
      <c r="F140" s="151">
        <v>837.14390000000003</v>
      </c>
      <c r="G140" s="151">
        <v>753.74</v>
      </c>
      <c r="H140" s="151">
        <v>371.08699999999999</v>
      </c>
      <c r="I140" s="151">
        <v>116.8407</v>
      </c>
    </row>
    <row r="141" spans="1:9">
      <c r="A141" s="160">
        <v>44882</v>
      </c>
      <c r="B141" s="151">
        <v>3.7679999999999998</v>
      </c>
      <c r="C141" s="151">
        <v>111.84</v>
      </c>
      <c r="D141" s="151">
        <v>38.25</v>
      </c>
      <c r="E141" s="151">
        <v>3946.56</v>
      </c>
      <c r="F141" s="151">
        <v>831.71780000000001</v>
      </c>
      <c r="G141" s="151">
        <v>749.55</v>
      </c>
      <c r="H141" s="151">
        <v>369.03730000000002</v>
      </c>
      <c r="I141" s="151">
        <v>115.1212</v>
      </c>
    </row>
    <row r="142" spans="1:9">
      <c r="A142" s="160">
        <v>44883</v>
      </c>
      <c r="B142" s="151">
        <v>3.83</v>
      </c>
      <c r="C142" s="151">
        <v>112.26</v>
      </c>
      <c r="D142" s="151">
        <v>38.03</v>
      </c>
      <c r="E142" s="151">
        <v>3965.34</v>
      </c>
      <c r="F142" s="151">
        <v>832.9479</v>
      </c>
      <c r="G142" s="151">
        <v>748.25</v>
      </c>
      <c r="H142" s="151">
        <v>368.68049999999999</v>
      </c>
      <c r="I142" s="151">
        <v>114.794</v>
      </c>
    </row>
    <row r="143" spans="1:9">
      <c r="A143" s="153">
        <v>44886</v>
      </c>
      <c r="B143" s="151">
        <v>3.83</v>
      </c>
      <c r="C143" s="151">
        <v>111.59</v>
      </c>
      <c r="D143" s="151">
        <v>37.549999999999997</v>
      </c>
      <c r="E143" s="151">
        <v>3949.94</v>
      </c>
      <c r="F143" s="151">
        <v>827.96540000000005</v>
      </c>
      <c r="G143" s="151">
        <v>747.77</v>
      </c>
      <c r="H143" s="151">
        <v>368.08420000000001</v>
      </c>
      <c r="I143" s="151">
        <v>115.3334</v>
      </c>
    </row>
    <row r="144" spans="1:9">
      <c r="A144" s="153">
        <v>44887</v>
      </c>
      <c r="B144" s="151">
        <v>3.7570000000000001</v>
      </c>
      <c r="C144" s="151">
        <v>113.18</v>
      </c>
      <c r="D144" s="151">
        <v>37.64</v>
      </c>
      <c r="E144" s="151">
        <v>4003.58</v>
      </c>
      <c r="F144" s="151">
        <v>831.63879999999995</v>
      </c>
      <c r="G144" s="151">
        <v>751.5</v>
      </c>
      <c r="H144" s="151">
        <v>369.55860000000001</v>
      </c>
      <c r="I144" s="151">
        <v>116.3729</v>
      </c>
    </row>
    <row r="145" spans="1:9">
      <c r="A145" s="153">
        <v>44888</v>
      </c>
      <c r="B145" s="151">
        <v>3.6949999999999998</v>
      </c>
      <c r="C145" s="151">
        <v>114.05</v>
      </c>
      <c r="D145" s="151">
        <v>37.950000000000003</v>
      </c>
      <c r="E145" s="151">
        <v>4027.26</v>
      </c>
      <c r="F145" s="151">
        <v>839.81100000000004</v>
      </c>
      <c r="G145" s="151">
        <v>755.58</v>
      </c>
      <c r="H145" s="151">
        <v>371.81470000000002</v>
      </c>
      <c r="I145" s="151">
        <v>116.5097</v>
      </c>
    </row>
    <row r="146" spans="1:9">
      <c r="A146" s="153">
        <v>44889</v>
      </c>
      <c r="B146" s="151">
        <v>3.6949999999999998</v>
      </c>
      <c r="C146" s="151">
        <v>114.05</v>
      </c>
      <c r="D146" s="151">
        <v>37.950000000000003</v>
      </c>
      <c r="E146" s="151">
        <v>4027.26</v>
      </c>
      <c r="F146" s="151">
        <v>843.98969999999997</v>
      </c>
      <c r="G146" s="151">
        <v>755.58</v>
      </c>
      <c r="H146" s="151">
        <v>372.20859999999999</v>
      </c>
      <c r="I146" s="151">
        <v>116.5097</v>
      </c>
    </row>
    <row r="147" spans="1:9">
      <c r="A147" s="153">
        <v>44890</v>
      </c>
      <c r="B147" s="151">
        <v>3.6819999999999999</v>
      </c>
      <c r="C147" s="151">
        <v>114.2</v>
      </c>
      <c r="D147" s="151">
        <v>37.770000000000003</v>
      </c>
      <c r="E147" s="151">
        <v>4026.12</v>
      </c>
      <c r="F147" s="151">
        <v>839.94880000000001</v>
      </c>
      <c r="G147" s="151">
        <v>759.78</v>
      </c>
      <c r="H147" s="151">
        <v>374.05020000000002</v>
      </c>
      <c r="I147" s="151">
        <v>114.9175</v>
      </c>
    </row>
    <row r="148" spans="1:9">
      <c r="A148" s="160">
        <v>44893</v>
      </c>
      <c r="B148" s="151">
        <v>3.6829999999999998</v>
      </c>
      <c r="C148" s="151">
        <v>112.51</v>
      </c>
      <c r="D148" s="151">
        <v>37.6</v>
      </c>
      <c r="E148" s="151">
        <v>3963.94</v>
      </c>
      <c r="F148" s="151">
        <v>839.27279999999996</v>
      </c>
      <c r="G148" s="151">
        <v>761.57</v>
      </c>
      <c r="H148" s="151">
        <v>374.57749999999999</v>
      </c>
      <c r="I148" s="151">
        <v>114.3929</v>
      </c>
    </row>
    <row r="149" spans="1:9">
      <c r="A149" s="160">
        <v>44894</v>
      </c>
      <c r="B149" s="151">
        <v>3.746</v>
      </c>
      <c r="C149" s="151">
        <v>112.41</v>
      </c>
      <c r="D149" s="151">
        <v>38.409999999999997</v>
      </c>
      <c r="E149" s="151">
        <v>3957.63</v>
      </c>
      <c r="F149" s="151">
        <v>838.49699999999996</v>
      </c>
      <c r="G149" s="151">
        <v>762.93</v>
      </c>
      <c r="H149" s="151">
        <v>375.19400000000002</v>
      </c>
      <c r="I149" s="151">
        <v>115.1879</v>
      </c>
    </row>
    <row r="150" spans="1:9">
      <c r="A150" s="160">
        <v>44895</v>
      </c>
      <c r="B150" s="151">
        <v>3.6070000000000002</v>
      </c>
      <c r="C150" s="151">
        <v>115.44</v>
      </c>
      <c r="D150" s="151">
        <v>39.520000000000003</v>
      </c>
      <c r="E150" s="151">
        <v>4080.11</v>
      </c>
      <c r="F150" s="151">
        <v>836.73979999999995</v>
      </c>
      <c r="G150" s="151">
        <v>765.37</v>
      </c>
      <c r="H150" s="151">
        <v>376.64960000000002</v>
      </c>
      <c r="I150" s="151">
        <v>116.0528</v>
      </c>
    </row>
    <row r="151" spans="1:9">
      <c r="A151" s="160">
        <v>44896</v>
      </c>
      <c r="B151" s="151">
        <v>3.508</v>
      </c>
      <c r="C151" s="151">
        <v>115.82</v>
      </c>
      <c r="D151" s="151">
        <v>39.39</v>
      </c>
      <c r="E151" s="151">
        <v>4076.57</v>
      </c>
      <c r="F151" s="151">
        <v>852.86789999999996</v>
      </c>
      <c r="G151" s="151">
        <v>774.59</v>
      </c>
      <c r="H151" s="151">
        <v>381.13709999999998</v>
      </c>
      <c r="I151" s="151">
        <v>116.07899999999999</v>
      </c>
    </row>
    <row r="152" spans="1:9">
      <c r="A152" s="160">
        <v>44897</v>
      </c>
      <c r="B152" s="151">
        <v>3.4889999999999999</v>
      </c>
      <c r="C152" s="151">
        <v>115.69</v>
      </c>
      <c r="D152" s="151">
        <v>39.54</v>
      </c>
      <c r="E152" s="151">
        <v>4071.7</v>
      </c>
      <c r="F152" s="151">
        <v>853.0412</v>
      </c>
      <c r="G152" s="151">
        <v>776.72</v>
      </c>
      <c r="H152" s="151">
        <v>381.98590000000002</v>
      </c>
      <c r="I152" s="151">
        <v>114.4683</v>
      </c>
    </row>
    <row r="153" spans="1:9">
      <c r="A153" s="160">
        <v>44900</v>
      </c>
      <c r="B153" s="151">
        <v>3.5760000000000001</v>
      </c>
      <c r="C153" s="151">
        <v>113.63</v>
      </c>
      <c r="D153" s="151">
        <v>39.090000000000003</v>
      </c>
      <c r="E153" s="151">
        <v>3998.84</v>
      </c>
      <c r="F153" s="151">
        <v>851.40139999999997</v>
      </c>
      <c r="G153" s="151">
        <v>775.2</v>
      </c>
      <c r="H153" s="151">
        <v>381.8569</v>
      </c>
      <c r="I153" s="151">
        <v>111.1317</v>
      </c>
    </row>
    <row r="154" spans="1:9">
      <c r="A154" s="160">
        <v>44901</v>
      </c>
      <c r="B154" s="151">
        <v>3.5329999999999999</v>
      </c>
      <c r="C154" s="151">
        <v>112.31</v>
      </c>
      <c r="D154" s="151">
        <v>39.04</v>
      </c>
      <c r="E154" s="151">
        <v>3941.26</v>
      </c>
      <c r="F154" s="151">
        <v>852.7097</v>
      </c>
      <c r="G154" s="151">
        <v>772.28</v>
      </c>
      <c r="H154" s="151">
        <v>381.28989999999999</v>
      </c>
      <c r="I154" s="151">
        <v>109.979</v>
      </c>
    </row>
    <row r="155" spans="1:9">
      <c r="A155" s="160">
        <v>44902</v>
      </c>
      <c r="B155" s="151">
        <v>3.419</v>
      </c>
      <c r="C155" s="151">
        <v>112.17</v>
      </c>
      <c r="D155" s="151">
        <v>38.81</v>
      </c>
      <c r="E155" s="151">
        <v>3933.92</v>
      </c>
      <c r="F155" s="151">
        <v>856.24599999999998</v>
      </c>
      <c r="G155" s="151">
        <v>774.83</v>
      </c>
      <c r="H155" s="151">
        <v>382.36279999999999</v>
      </c>
      <c r="I155" s="151">
        <v>110.7246</v>
      </c>
    </row>
    <row r="156" spans="1:9">
      <c r="A156" s="160">
        <v>44903</v>
      </c>
      <c r="B156" s="151">
        <v>3.484</v>
      </c>
      <c r="C156" s="151">
        <v>112.98</v>
      </c>
      <c r="D156" s="151">
        <v>39.28</v>
      </c>
      <c r="E156" s="151">
        <v>3963.51</v>
      </c>
      <c r="F156" s="151">
        <v>856.02340000000004</v>
      </c>
      <c r="G156" s="151">
        <v>777.94</v>
      </c>
      <c r="H156" s="151">
        <v>382.99090000000001</v>
      </c>
      <c r="I156" s="151">
        <v>111.1893</v>
      </c>
    </row>
    <row r="157" spans="1:9">
      <c r="A157" s="160">
        <v>44904</v>
      </c>
      <c r="B157" s="151">
        <v>3.5819999999999999</v>
      </c>
      <c r="C157" s="151">
        <v>112.4</v>
      </c>
      <c r="D157" s="151">
        <v>39.020000000000003</v>
      </c>
      <c r="E157" s="151">
        <v>3934.38</v>
      </c>
      <c r="F157" s="151">
        <v>851.81190000000004</v>
      </c>
      <c r="G157" s="151">
        <v>777.39</v>
      </c>
      <c r="H157" s="151">
        <v>382.44330000000002</v>
      </c>
      <c r="I157" s="151">
        <v>111.73269999999999</v>
      </c>
    </row>
    <row r="158" spans="1:9">
      <c r="A158" s="160">
        <v>44907</v>
      </c>
      <c r="B158" s="151">
        <v>3.613</v>
      </c>
      <c r="C158" s="151">
        <v>113.54</v>
      </c>
      <c r="D158" s="151">
        <v>38.9</v>
      </c>
      <c r="E158" s="151">
        <v>3990.56</v>
      </c>
      <c r="F158" s="151">
        <v>849.66510000000005</v>
      </c>
      <c r="G158" s="151">
        <v>776.44</v>
      </c>
      <c r="H158" s="151">
        <v>382.53649999999999</v>
      </c>
      <c r="I158" s="151">
        <v>112.73699999999999</v>
      </c>
    </row>
    <row r="159" spans="1:9">
      <c r="A159" s="160">
        <v>44908</v>
      </c>
      <c r="B159" s="151">
        <v>3.5030000000000001</v>
      </c>
      <c r="C159" s="151">
        <v>113.86</v>
      </c>
      <c r="D159" s="151">
        <v>38.590000000000003</v>
      </c>
      <c r="E159" s="151">
        <v>4019.65</v>
      </c>
      <c r="F159" s="151">
        <v>858.08460000000002</v>
      </c>
      <c r="G159" s="151">
        <v>783.03</v>
      </c>
      <c r="H159" s="151">
        <v>385.47160000000002</v>
      </c>
      <c r="I159" s="151">
        <v>114.96120000000001</v>
      </c>
    </row>
    <row r="160" spans="1:9">
      <c r="A160" s="160">
        <v>44909</v>
      </c>
      <c r="B160" s="151">
        <v>3.48</v>
      </c>
      <c r="C160" s="151">
        <v>113.33</v>
      </c>
      <c r="D160" s="151">
        <v>38.61</v>
      </c>
      <c r="E160" s="151">
        <v>3995.32</v>
      </c>
      <c r="F160" s="151">
        <v>858.66669999999999</v>
      </c>
      <c r="G160" s="151">
        <v>782.29</v>
      </c>
      <c r="H160" s="151">
        <v>386.01130000000001</v>
      </c>
      <c r="I160" s="151">
        <v>114.54900000000001</v>
      </c>
    </row>
    <row r="161" spans="1:9">
      <c r="A161" s="160">
        <v>44910</v>
      </c>
      <c r="B161" s="151">
        <v>3.4489999999999998</v>
      </c>
      <c r="C161" s="151">
        <v>110.43</v>
      </c>
      <c r="D161" s="151">
        <v>37.72</v>
      </c>
      <c r="E161" s="151">
        <v>3895.75</v>
      </c>
      <c r="F161" s="151">
        <v>852.14739999999995</v>
      </c>
      <c r="G161" s="151">
        <v>782.26</v>
      </c>
      <c r="H161" s="151">
        <v>385.56400000000002</v>
      </c>
      <c r="I161" s="151">
        <v>113.79</v>
      </c>
    </row>
    <row r="162" spans="1:9">
      <c r="A162" s="160">
        <v>44911</v>
      </c>
      <c r="B162" s="151">
        <v>3.488</v>
      </c>
      <c r="C162" s="151">
        <v>109.27</v>
      </c>
      <c r="D162" s="151">
        <v>37.83</v>
      </c>
      <c r="E162" s="151">
        <v>3852.36</v>
      </c>
      <c r="F162" s="151">
        <v>848.34720000000004</v>
      </c>
      <c r="G162" s="151">
        <v>779.14</v>
      </c>
      <c r="H162" s="151">
        <v>384.00259999999997</v>
      </c>
      <c r="I162" s="151">
        <v>112.7092</v>
      </c>
    </row>
    <row r="163" spans="1:9">
      <c r="A163" s="160">
        <v>44914</v>
      </c>
      <c r="B163" s="151">
        <v>3.5870000000000002</v>
      </c>
      <c r="C163" s="151">
        <v>108.49</v>
      </c>
      <c r="D163" s="151">
        <v>37.86</v>
      </c>
      <c r="E163" s="151">
        <v>3817.66</v>
      </c>
      <c r="F163" s="151">
        <v>843.61040000000003</v>
      </c>
      <c r="G163" s="151">
        <v>775.06</v>
      </c>
      <c r="H163" s="151">
        <v>382.54629999999997</v>
      </c>
      <c r="I163" s="151">
        <v>111.64109999999999</v>
      </c>
    </row>
    <row r="164" spans="1:9">
      <c r="A164" s="160">
        <v>44915</v>
      </c>
      <c r="B164" s="151">
        <v>3.6859999999999999</v>
      </c>
      <c r="C164" s="151">
        <v>108.76</v>
      </c>
      <c r="D164" s="151">
        <v>37.85</v>
      </c>
      <c r="E164" s="151">
        <v>3821.62</v>
      </c>
      <c r="F164" s="151">
        <v>845.19219999999996</v>
      </c>
      <c r="G164" s="151">
        <v>771.16</v>
      </c>
      <c r="H164" s="151">
        <v>381.40820000000002</v>
      </c>
      <c r="I164" s="151">
        <v>111.9071</v>
      </c>
    </row>
    <row r="165" spans="1:9">
      <c r="A165" s="160">
        <v>44916</v>
      </c>
      <c r="B165" s="151">
        <v>3.6640000000000001</v>
      </c>
      <c r="C165" s="151">
        <v>110.26</v>
      </c>
      <c r="D165" s="151">
        <v>38.19</v>
      </c>
      <c r="E165" s="151">
        <v>3878.44</v>
      </c>
      <c r="F165" s="151">
        <v>844.56640000000004</v>
      </c>
      <c r="G165" s="151">
        <v>773.53</v>
      </c>
      <c r="H165" s="151">
        <v>382.16849999999999</v>
      </c>
      <c r="I165" s="151">
        <v>113.1305</v>
      </c>
    </row>
    <row r="166" spans="1:9">
      <c r="A166" s="160">
        <v>44917</v>
      </c>
      <c r="B166" s="151">
        <v>3.681</v>
      </c>
      <c r="C166" s="151">
        <v>108.89</v>
      </c>
      <c r="D166" s="151">
        <v>37.85</v>
      </c>
      <c r="E166" s="151">
        <v>3822.39</v>
      </c>
      <c r="F166" s="151">
        <v>842.83140000000003</v>
      </c>
      <c r="G166" s="151">
        <v>774.97</v>
      </c>
      <c r="H166" s="151">
        <v>382.03609999999998</v>
      </c>
      <c r="I166" s="151">
        <v>111.2826</v>
      </c>
    </row>
    <row r="167" spans="1:9">
      <c r="A167" s="160">
        <v>44918</v>
      </c>
      <c r="B167" s="151">
        <v>3.7490000000000001</v>
      </c>
      <c r="C167" s="151">
        <v>109.44</v>
      </c>
      <c r="D167" s="151">
        <v>37.799999999999997</v>
      </c>
      <c r="E167" s="151">
        <v>3844.82</v>
      </c>
      <c r="F167" s="151">
        <v>840.50969999999995</v>
      </c>
      <c r="G167" s="151">
        <v>773.07</v>
      </c>
      <c r="H167" s="151">
        <v>381.5095</v>
      </c>
      <c r="I167" s="151">
        <v>112.5557</v>
      </c>
    </row>
    <row r="168" spans="1:9">
      <c r="A168" s="160">
        <v>44921</v>
      </c>
      <c r="B168" s="151">
        <v>3.7490000000000001</v>
      </c>
      <c r="C168" s="151">
        <v>109.44</v>
      </c>
      <c r="D168" s="151">
        <v>37.799999999999997</v>
      </c>
      <c r="E168" s="151">
        <v>3844.82</v>
      </c>
      <c r="F168" s="151">
        <v>840.50969999999995</v>
      </c>
      <c r="G168" s="151">
        <v>773.07</v>
      </c>
      <c r="H168" s="151">
        <v>381.5095</v>
      </c>
      <c r="I168" s="151">
        <v>112.5557</v>
      </c>
    </row>
    <row r="169" spans="1:9">
      <c r="A169" s="160">
        <v>44922</v>
      </c>
      <c r="B169" s="151">
        <v>3.8439999999999999</v>
      </c>
      <c r="C169" s="151">
        <v>109.18</v>
      </c>
      <c r="D169" s="151">
        <v>38.36</v>
      </c>
      <c r="E169" s="151">
        <v>3829.25</v>
      </c>
      <c r="F169" s="151">
        <v>836.25379999999996</v>
      </c>
      <c r="G169" s="151">
        <v>770.35</v>
      </c>
      <c r="H169" s="151">
        <v>380.74099999999999</v>
      </c>
      <c r="I169" s="151">
        <v>113.35639999999999</v>
      </c>
    </row>
    <row r="170" spans="1:9">
      <c r="A170" s="160">
        <v>44923</v>
      </c>
      <c r="B170" s="151">
        <v>3.8849999999999998</v>
      </c>
      <c r="C170" s="151">
        <v>107.87</v>
      </c>
      <c r="D170" s="151">
        <v>37.799999999999997</v>
      </c>
      <c r="E170" s="151">
        <v>3783.22</v>
      </c>
      <c r="F170" s="151">
        <v>833.31410000000005</v>
      </c>
      <c r="G170" s="151">
        <v>770.11</v>
      </c>
      <c r="H170" s="151">
        <v>380.34820000000002</v>
      </c>
      <c r="I170" s="151">
        <v>112.66160000000001</v>
      </c>
    </row>
    <row r="171" spans="1:9">
      <c r="A171" s="160">
        <v>44924</v>
      </c>
      <c r="B171" s="151">
        <v>3.8170000000000002</v>
      </c>
      <c r="C171" s="151">
        <v>109.74</v>
      </c>
      <c r="D171" s="151">
        <v>38.43</v>
      </c>
      <c r="E171" s="151">
        <v>3849.28</v>
      </c>
      <c r="F171" s="151">
        <v>836.82280000000003</v>
      </c>
      <c r="G171" s="151">
        <v>769.49</v>
      </c>
      <c r="H171" s="151">
        <v>380.87240000000003</v>
      </c>
      <c r="I171" s="151">
        <v>112.3937</v>
      </c>
    </row>
    <row r="172" spans="1:9">
      <c r="A172" s="160">
        <v>44925</v>
      </c>
      <c r="B172" s="151">
        <v>3.8769999999999998</v>
      </c>
      <c r="C172" s="151">
        <v>109.25</v>
      </c>
      <c r="D172" s="151">
        <v>37.9</v>
      </c>
      <c r="E172" s="151">
        <v>3839.5</v>
      </c>
      <c r="F172" s="151">
        <v>835.32190000000003</v>
      </c>
      <c r="G172" s="151">
        <v>768.28</v>
      </c>
      <c r="H172" s="151">
        <v>380.70710000000003</v>
      </c>
      <c r="I172" s="151">
        <v>112.8052</v>
      </c>
    </row>
    <row r="173" spans="1:9">
      <c r="A173" s="160">
        <v>44928</v>
      </c>
      <c r="B173" s="151">
        <v>3.8769999999999998</v>
      </c>
      <c r="C173" s="151">
        <v>109.25</v>
      </c>
      <c r="D173" s="151">
        <v>37.9</v>
      </c>
      <c r="E173" s="151">
        <v>3839.5</v>
      </c>
      <c r="F173" s="151">
        <v>835.32190000000003</v>
      </c>
      <c r="G173" s="151">
        <v>768.28</v>
      </c>
      <c r="H173" s="151">
        <v>380.70710000000003</v>
      </c>
      <c r="I173" s="151">
        <v>112.8052</v>
      </c>
    </row>
    <row r="174" spans="1:9">
      <c r="A174" s="160">
        <v>44929</v>
      </c>
      <c r="B174" s="151">
        <v>3.7410000000000001</v>
      </c>
      <c r="C174" s="151">
        <v>109.1</v>
      </c>
      <c r="D174" s="151">
        <v>38.22</v>
      </c>
      <c r="E174" s="151">
        <v>3824.14</v>
      </c>
      <c r="F174" s="151">
        <v>839.23919999999998</v>
      </c>
      <c r="G174" s="151">
        <v>771.08</v>
      </c>
      <c r="H174" s="151">
        <v>381.0711</v>
      </c>
      <c r="I174" s="151">
        <v>110.31570000000001</v>
      </c>
    </row>
    <row r="175" spans="1:9">
      <c r="A175" s="160">
        <v>44930</v>
      </c>
      <c r="B175" s="151">
        <v>3.6859999999999999</v>
      </c>
      <c r="C175" s="151">
        <v>110.17</v>
      </c>
      <c r="D175" s="151">
        <v>39.369999999999997</v>
      </c>
      <c r="E175" s="151">
        <v>3852.97</v>
      </c>
      <c r="F175" s="151">
        <v>844.10580000000004</v>
      </c>
      <c r="G175" s="151">
        <v>773.65</v>
      </c>
      <c r="H175" s="151">
        <v>382.59829999999999</v>
      </c>
      <c r="I175" s="151">
        <v>108.5645</v>
      </c>
    </row>
    <row r="176" spans="1:9">
      <c r="A176" s="160">
        <v>44931</v>
      </c>
      <c r="B176" s="151">
        <v>3.72</v>
      </c>
      <c r="C176" s="151">
        <v>108.88</v>
      </c>
      <c r="D176" s="151">
        <v>39.25</v>
      </c>
      <c r="E176" s="151">
        <v>3808.1</v>
      </c>
      <c r="F176" s="151">
        <v>838.59199999999998</v>
      </c>
      <c r="G176" s="151">
        <v>769.84</v>
      </c>
      <c r="H176" s="151">
        <v>381.48430000000002</v>
      </c>
      <c r="I176" s="151">
        <v>107.3618</v>
      </c>
    </row>
    <row r="177" spans="1:9">
      <c r="A177" s="160">
        <v>44932</v>
      </c>
      <c r="B177" s="151">
        <v>3.56</v>
      </c>
      <c r="C177" s="151">
        <v>111.45</v>
      </c>
      <c r="D177" s="151">
        <v>40.07</v>
      </c>
      <c r="E177" s="151">
        <v>3895.08</v>
      </c>
      <c r="F177" s="151">
        <v>848.40779999999995</v>
      </c>
      <c r="G177" s="151">
        <v>775.02</v>
      </c>
      <c r="H177" s="151">
        <v>383.88479999999998</v>
      </c>
      <c r="I177" s="151">
        <v>108.1114</v>
      </c>
    </row>
    <row r="178" spans="1:9">
      <c r="A178" s="160">
        <v>44935</v>
      </c>
      <c r="B178" s="151">
        <v>3.536</v>
      </c>
      <c r="C178" s="151">
        <v>111.58</v>
      </c>
      <c r="D178" s="151">
        <v>40.369999999999997</v>
      </c>
      <c r="E178" s="151">
        <v>3892.09</v>
      </c>
      <c r="F178" s="151">
        <v>853.83500000000004</v>
      </c>
      <c r="G178" s="151">
        <v>779.02</v>
      </c>
      <c r="H178" s="151">
        <v>386.34789999999998</v>
      </c>
      <c r="I178" s="151">
        <v>109.24290000000001</v>
      </c>
    </row>
    <row r="179" spans="1:9">
      <c r="A179" s="160">
        <v>44936</v>
      </c>
      <c r="B179" s="151">
        <v>3.6219999999999999</v>
      </c>
      <c r="C179" s="151">
        <v>112.19</v>
      </c>
      <c r="D179" s="151">
        <v>40.659999999999997</v>
      </c>
      <c r="E179" s="151">
        <v>3919.25</v>
      </c>
      <c r="F179" s="151">
        <v>849.95699999999999</v>
      </c>
      <c r="G179" s="151">
        <v>775.84</v>
      </c>
      <c r="H179" s="151">
        <v>385.01769999999999</v>
      </c>
      <c r="I179" s="151">
        <v>108.6524</v>
      </c>
    </row>
    <row r="180" spans="1:9">
      <c r="A180" s="160">
        <v>44937</v>
      </c>
      <c r="B180" s="151">
        <v>3.5419999999999998</v>
      </c>
      <c r="C180" s="151">
        <v>113.41</v>
      </c>
      <c r="D180" s="151">
        <v>40.83</v>
      </c>
      <c r="E180" s="151">
        <v>3969.61</v>
      </c>
      <c r="F180" s="151">
        <v>855.03099999999995</v>
      </c>
      <c r="G180" s="151">
        <v>779.65</v>
      </c>
      <c r="H180" s="151">
        <v>386.80040000000002</v>
      </c>
      <c r="I180" s="151">
        <v>109.6679</v>
      </c>
    </row>
    <row r="181" spans="1:9">
      <c r="A181" s="160">
        <v>44938</v>
      </c>
      <c r="B181" s="151">
        <v>3.4449999999999998</v>
      </c>
      <c r="C181" s="151">
        <v>114.29</v>
      </c>
      <c r="D181" s="151">
        <v>41.03</v>
      </c>
      <c r="E181" s="151">
        <v>3983.17</v>
      </c>
      <c r="F181" s="151">
        <v>862.36500000000001</v>
      </c>
      <c r="G181" s="151">
        <v>785.34</v>
      </c>
      <c r="H181" s="151">
        <v>389.14839999999998</v>
      </c>
      <c r="I181" s="151">
        <v>110.9404</v>
      </c>
    </row>
    <row r="182" spans="1:9">
      <c r="A182" s="160">
        <v>44939</v>
      </c>
      <c r="B182" s="151">
        <v>3.5049999999999999</v>
      </c>
      <c r="C182" s="151">
        <v>114.8</v>
      </c>
      <c r="D182" s="151">
        <v>41.3</v>
      </c>
      <c r="E182" s="151">
        <v>3999.09</v>
      </c>
      <c r="F182" s="151">
        <v>864.10320000000002</v>
      </c>
      <c r="G182" s="151">
        <v>787.18</v>
      </c>
      <c r="H182" s="151">
        <v>389.4169</v>
      </c>
      <c r="I182" s="151">
        <v>111.5772</v>
      </c>
    </row>
    <row r="183" spans="1:9">
      <c r="A183" s="160">
        <v>44942</v>
      </c>
      <c r="B183" s="151">
        <v>3.5049999999999999</v>
      </c>
      <c r="C183" s="151">
        <v>114.8</v>
      </c>
      <c r="D183" s="151">
        <v>41.3</v>
      </c>
      <c r="E183" s="151">
        <v>3999.09</v>
      </c>
      <c r="F183" s="151">
        <v>863.2758</v>
      </c>
      <c r="G183" s="151">
        <v>787.18</v>
      </c>
      <c r="H183" s="151">
        <v>389.40800000000002</v>
      </c>
      <c r="I183" s="151">
        <v>111.5772</v>
      </c>
    </row>
    <row r="184" spans="1:9">
      <c r="A184" s="160">
        <v>44943</v>
      </c>
      <c r="B184" s="151">
        <v>3.5510000000000002</v>
      </c>
      <c r="C184" s="151">
        <v>114.79</v>
      </c>
      <c r="D184" s="151">
        <v>41.07</v>
      </c>
      <c r="E184" s="151">
        <v>3990.97</v>
      </c>
      <c r="F184" s="151">
        <v>864.60320000000002</v>
      </c>
      <c r="G184" s="151">
        <v>787.69</v>
      </c>
      <c r="H184" s="151">
        <v>389.89949999999999</v>
      </c>
      <c r="I184" s="151">
        <v>112.0157</v>
      </c>
    </row>
    <row r="185" spans="1:9">
      <c r="A185" s="160">
        <v>44944</v>
      </c>
      <c r="B185" s="151">
        <v>3.3730000000000002</v>
      </c>
      <c r="C185" s="151">
        <v>113.47</v>
      </c>
      <c r="D185" s="151">
        <v>40.79</v>
      </c>
      <c r="E185" s="151">
        <v>3928.86</v>
      </c>
      <c r="F185" s="151">
        <v>871.99480000000005</v>
      </c>
      <c r="G185" s="151">
        <v>796.08</v>
      </c>
      <c r="H185" s="151">
        <v>393.51940000000002</v>
      </c>
      <c r="I185" s="151">
        <v>111.5941</v>
      </c>
    </row>
    <row r="186" spans="1:9">
      <c r="A186" s="160">
        <v>44945</v>
      </c>
      <c r="B186" s="151">
        <v>3.3929999999999998</v>
      </c>
      <c r="C186" s="151">
        <v>112.75</v>
      </c>
      <c r="D186" s="151">
        <v>41.1</v>
      </c>
      <c r="E186" s="151">
        <v>3898.85</v>
      </c>
      <c r="F186" s="151">
        <v>868.82989999999995</v>
      </c>
      <c r="G186" s="151">
        <v>795.58</v>
      </c>
      <c r="H186" s="151">
        <v>392.9667</v>
      </c>
      <c r="I186" s="151">
        <v>111.8466</v>
      </c>
    </row>
    <row r="187" spans="1:9">
      <c r="A187" s="160">
        <v>44946</v>
      </c>
      <c r="B187" s="151">
        <v>3.4809999999999999</v>
      </c>
      <c r="C187" s="151">
        <v>114.56</v>
      </c>
      <c r="D187" s="151">
        <v>41.73</v>
      </c>
      <c r="E187" s="151">
        <v>3972.61</v>
      </c>
      <c r="F187" s="151">
        <v>864.31380000000001</v>
      </c>
      <c r="G187" s="151">
        <v>794.02</v>
      </c>
      <c r="H187" s="151">
        <v>392.51400000000001</v>
      </c>
      <c r="I187" s="151">
        <v>112.1277</v>
      </c>
    </row>
    <row r="188" spans="1:9">
      <c r="A188" s="160">
        <v>44949</v>
      </c>
      <c r="B188" s="151">
        <v>3.5150000000000001</v>
      </c>
      <c r="C188" s="151">
        <v>115.7</v>
      </c>
      <c r="D188" s="151">
        <v>42.03</v>
      </c>
      <c r="E188" s="151">
        <v>4019.81</v>
      </c>
      <c r="F188" s="151">
        <v>863.37099999999998</v>
      </c>
      <c r="G188" s="151">
        <v>794.34</v>
      </c>
      <c r="H188" s="151">
        <v>392.91199999999998</v>
      </c>
      <c r="I188" s="151">
        <v>112.5185</v>
      </c>
    </row>
    <row r="189" spans="1:9">
      <c r="A189" s="160">
        <v>44950</v>
      </c>
      <c r="B189" s="151">
        <v>3.4550000000000001</v>
      </c>
      <c r="C189" s="151">
        <v>115.59</v>
      </c>
      <c r="D189" s="151">
        <v>42.06</v>
      </c>
      <c r="E189" s="151">
        <v>4016.95</v>
      </c>
      <c r="F189" s="151">
        <v>866.90170000000001</v>
      </c>
      <c r="G189" s="151">
        <v>795.49</v>
      </c>
      <c r="H189" s="151">
        <v>393.91950000000003</v>
      </c>
      <c r="I189" s="151">
        <v>111.9141</v>
      </c>
    </row>
    <row r="190" spans="1:9">
      <c r="A190" s="160">
        <v>44951</v>
      </c>
      <c r="B190" s="151">
        <v>3.444</v>
      </c>
      <c r="C190" s="151">
        <v>115.82</v>
      </c>
      <c r="D190" s="151">
        <v>42.1</v>
      </c>
      <c r="E190" s="151">
        <v>4016.22</v>
      </c>
      <c r="F190" s="151">
        <v>868.27449999999999</v>
      </c>
      <c r="G190" s="151">
        <v>795.11</v>
      </c>
      <c r="H190" s="151">
        <v>394.09710000000001</v>
      </c>
      <c r="I190" s="151">
        <v>111.7393</v>
      </c>
    </row>
    <row r="191" spans="1:9">
      <c r="A191" s="160">
        <v>44952</v>
      </c>
      <c r="B191" s="151">
        <v>3.5009999999999999</v>
      </c>
      <c r="C191" s="151">
        <v>116.78</v>
      </c>
      <c r="D191" s="151">
        <v>42.5</v>
      </c>
      <c r="E191" s="151">
        <v>4060.43</v>
      </c>
      <c r="F191" s="151">
        <v>864.08770000000004</v>
      </c>
      <c r="G191" s="151">
        <v>796.01</v>
      </c>
      <c r="H191" s="151">
        <v>393.74549999999999</v>
      </c>
      <c r="I191" s="151">
        <v>112.38849999999999</v>
      </c>
    </row>
    <row r="192" spans="1:9">
      <c r="A192" s="160">
        <v>44953</v>
      </c>
      <c r="B192" s="151">
        <v>3.5049999999999999</v>
      </c>
      <c r="C192" s="151">
        <v>116.95</v>
      </c>
      <c r="D192" s="151">
        <v>42.3</v>
      </c>
      <c r="E192" s="151">
        <v>4070.56</v>
      </c>
      <c r="F192" s="151">
        <v>862.43309999999997</v>
      </c>
      <c r="G192" s="151">
        <v>795.78</v>
      </c>
      <c r="H192" s="151">
        <v>393.75</v>
      </c>
      <c r="I192" s="151">
        <v>111.611</v>
      </c>
    </row>
    <row r="193" spans="1:9">
      <c r="A193" s="160">
        <v>44956</v>
      </c>
      <c r="B193" s="151">
        <v>3.5390000000000001</v>
      </c>
      <c r="C193" s="151">
        <v>115.63</v>
      </c>
      <c r="D193" s="151">
        <v>41.45</v>
      </c>
      <c r="E193" s="151">
        <v>4017.77</v>
      </c>
      <c r="F193" s="151">
        <v>860.94219999999996</v>
      </c>
      <c r="G193" s="151">
        <v>792.15</v>
      </c>
      <c r="H193" s="151">
        <v>392.87209999999999</v>
      </c>
      <c r="I193" s="151">
        <v>110.7983</v>
      </c>
    </row>
    <row r="194" spans="1:9">
      <c r="A194" s="160">
        <v>44957</v>
      </c>
      <c r="B194" s="151">
        <v>3.5110000000000001</v>
      </c>
      <c r="C194" s="151">
        <v>117.01</v>
      </c>
      <c r="D194" s="151">
        <v>41.36</v>
      </c>
      <c r="E194" s="151">
        <v>4076.6</v>
      </c>
      <c r="F194" s="151">
        <v>861.95150000000001</v>
      </c>
      <c r="G194" s="151">
        <v>792.15</v>
      </c>
      <c r="H194" s="151">
        <v>393.26119999999997</v>
      </c>
      <c r="I194" s="151">
        <v>111.8001</v>
      </c>
    </row>
    <row r="195" spans="1:9">
      <c r="A195" s="160">
        <v>44958</v>
      </c>
      <c r="B195" s="151">
        <v>3.42</v>
      </c>
      <c r="C195" s="151">
        <v>118.24</v>
      </c>
      <c r="D195" s="151">
        <v>41.87</v>
      </c>
      <c r="E195" s="151">
        <v>4119.21</v>
      </c>
      <c r="F195" s="151">
        <v>866.59180000000003</v>
      </c>
      <c r="G195" s="151">
        <v>797.52</v>
      </c>
      <c r="H195" s="151">
        <v>395.28750000000002</v>
      </c>
      <c r="I195" s="151">
        <v>109.5348</v>
      </c>
    </row>
    <row r="196" spans="1:9">
      <c r="A196" s="160">
        <v>44959</v>
      </c>
      <c r="B196" s="151">
        <v>3.395</v>
      </c>
      <c r="C196" s="151">
        <v>119.43</v>
      </c>
      <c r="D196" s="151">
        <v>41.62</v>
      </c>
      <c r="E196" s="151">
        <v>4179.76</v>
      </c>
      <c r="F196" s="151">
        <v>874.98239999999998</v>
      </c>
      <c r="G196" s="151">
        <v>806.57</v>
      </c>
      <c r="H196" s="151">
        <v>398.25139999999999</v>
      </c>
      <c r="I196" s="151">
        <v>109.41160000000001</v>
      </c>
    </row>
    <row r="197" spans="1:9">
      <c r="A197" s="160">
        <v>44960</v>
      </c>
      <c r="B197" s="151">
        <v>3.5259999999999998</v>
      </c>
      <c r="C197" s="151">
        <v>118.17</v>
      </c>
      <c r="D197" s="151">
        <v>40.880000000000003</v>
      </c>
      <c r="E197" s="151">
        <v>4136.4799999999996</v>
      </c>
      <c r="F197" s="151">
        <v>863.62310000000002</v>
      </c>
      <c r="G197" s="151">
        <v>800.21</v>
      </c>
      <c r="H197" s="151">
        <v>395.697</v>
      </c>
      <c r="I197" s="151">
        <v>107.0711</v>
      </c>
    </row>
    <row r="198" spans="1:9">
      <c r="A198" s="160">
        <v>44963</v>
      </c>
      <c r="B198" s="151">
        <v>3.6429999999999998</v>
      </c>
      <c r="C198" s="151">
        <v>117.3</v>
      </c>
      <c r="D198" s="151">
        <v>40.28</v>
      </c>
      <c r="E198" s="151">
        <v>4111.08</v>
      </c>
      <c r="F198" s="151">
        <v>853.6232</v>
      </c>
      <c r="G198" s="151">
        <v>792.8</v>
      </c>
      <c r="H198" s="151">
        <v>392.47629999999998</v>
      </c>
      <c r="I198" s="151">
        <v>106.6752</v>
      </c>
    </row>
    <row r="199" spans="1:9">
      <c r="A199" s="160">
        <v>44964</v>
      </c>
      <c r="B199" s="151">
        <v>3.6760000000000002</v>
      </c>
      <c r="C199" s="151">
        <v>118.65</v>
      </c>
      <c r="D199" s="151">
        <v>40.44</v>
      </c>
      <c r="E199" s="151">
        <v>4164</v>
      </c>
      <c r="F199" s="151">
        <v>852.76300000000003</v>
      </c>
      <c r="G199" s="151">
        <v>790.08</v>
      </c>
      <c r="H199" s="151">
        <v>391.26729999999998</v>
      </c>
      <c r="I199" s="151">
        <v>108.1139</v>
      </c>
    </row>
    <row r="200" spans="1:9">
      <c r="A200" s="160">
        <v>44965</v>
      </c>
      <c r="B200" s="151">
        <v>3.6139999999999999</v>
      </c>
      <c r="C200" s="151">
        <v>117.53</v>
      </c>
      <c r="D200" s="151">
        <v>40.39</v>
      </c>
      <c r="E200" s="151">
        <v>4117.8599999999997</v>
      </c>
      <c r="F200" s="151">
        <v>853.45</v>
      </c>
      <c r="G200" s="151">
        <v>789.21</v>
      </c>
      <c r="H200" s="151">
        <v>391.39980000000003</v>
      </c>
      <c r="I200" s="151">
        <v>108.0934</v>
      </c>
    </row>
    <row r="201" spans="1:9">
      <c r="A201" s="160">
        <v>44966</v>
      </c>
      <c r="B201" s="151">
        <v>3.661</v>
      </c>
      <c r="C201" s="151">
        <v>116.82</v>
      </c>
      <c r="D201" s="151">
        <v>40.58</v>
      </c>
      <c r="E201" s="151">
        <v>4081.5</v>
      </c>
      <c r="F201" s="151">
        <v>854.73879999999997</v>
      </c>
      <c r="G201" s="151">
        <v>788.98</v>
      </c>
      <c r="H201" s="151">
        <v>390.767</v>
      </c>
      <c r="I201" s="151">
        <v>107.90309999999999</v>
      </c>
    </row>
    <row r="202" spans="1:9">
      <c r="A202" s="160">
        <v>44967</v>
      </c>
      <c r="B202" s="151">
        <v>3.7389999999999999</v>
      </c>
      <c r="C202" s="151">
        <v>116.83</v>
      </c>
      <c r="D202" s="151">
        <v>40.19</v>
      </c>
      <c r="E202" s="151">
        <v>4090.46</v>
      </c>
      <c r="F202" s="151">
        <v>848.74770000000001</v>
      </c>
      <c r="G202" s="151">
        <v>781.8</v>
      </c>
      <c r="H202" s="151">
        <v>387.96710000000002</v>
      </c>
      <c r="I202" s="151">
        <v>108.6756</v>
      </c>
    </row>
    <row r="203" spans="1:9">
      <c r="A203" s="160">
        <v>44970</v>
      </c>
      <c r="B203" s="151">
        <v>3.7029999999999998</v>
      </c>
      <c r="C203" s="151">
        <v>118.13</v>
      </c>
      <c r="D203" s="151">
        <v>40.520000000000003</v>
      </c>
      <c r="E203" s="151">
        <v>4137.29</v>
      </c>
      <c r="F203" s="151">
        <v>849.81949999999995</v>
      </c>
      <c r="G203" s="151">
        <v>781.6</v>
      </c>
      <c r="H203" s="151">
        <v>388.01330000000002</v>
      </c>
      <c r="I203" s="151">
        <v>108.56189999999999</v>
      </c>
    </row>
    <row r="204" spans="1:9">
      <c r="A204" s="160">
        <v>44971</v>
      </c>
      <c r="B204" s="151">
        <v>3.746</v>
      </c>
      <c r="C204" s="151">
        <v>118.28</v>
      </c>
      <c r="D204" s="151">
        <v>40.450000000000003</v>
      </c>
      <c r="E204" s="151">
        <v>4136.13</v>
      </c>
      <c r="F204" s="151">
        <v>847.75199999999995</v>
      </c>
      <c r="G204" s="151">
        <v>781.97</v>
      </c>
      <c r="H204" s="151">
        <v>387.68790000000001</v>
      </c>
      <c r="I204" s="151">
        <v>108.75879999999999</v>
      </c>
    </row>
    <row r="205" spans="1:9">
      <c r="A205" s="160">
        <v>44972</v>
      </c>
      <c r="B205" s="151">
        <v>3.8079999999999998</v>
      </c>
      <c r="C205" s="151">
        <v>118.45</v>
      </c>
      <c r="D205" s="151">
        <v>40.11</v>
      </c>
      <c r="E205" s="151">
        <v>4147.6000000000004</v>
      </c>
      <c r="F205" s="151">
        <v>842.72379999999998</v>
      </c>
      <c r="G205" s="151">
        <v>778.98</v>
      </c>
      <c r="H205" s="151">
        <v>386.60430000000002</v>
      </c>
      <c r="I205" s="151">
        <v>107.40089999999999</v>
      </c>
    </row>
    <row r="206" spans="1:9">
      <c r="A206" s="160">
        <v>44973</v>
      </c>
      <c r="B206" s="151">
        <v>3.8639999999999999</v>
      </c>
      <c r="C206" s="151">
        <v>117.16</v>
      </c>
      <c r="D206" s="151">
        <v>40.119999999999997</v>
      </c>
      <c r="E206" s="151">
        <v>4090.41</v>
      </c>
      <c r="F206" s="151">
        <v>840.78099999999995</v>
      </c>
      <c r="G206" s="151">
        <v>778.25</v>
      </c>
      <c r="H206" s="151">
        <v>385.85719999999998</v>
      </c>
      <c r="I206" s="151">
        <v>107.4432</v>
      </c>
    </row>
    <row r="207" spans="1:9">
      <c r="A207" s="160">
        <v>44974</v>
      </c>
      <c r="B207" s="151">
        <v>3.82</v>
      </c>
      <c r="C207" s="151">
        <v>116.88</v>
      </c>
      <c r="D207" s="151">
        <v>39.68</v>
      </c>
      <c r="E207" s="151">
        <v>4079.09</v>
      </c>
      <c r="F207" s="151">
        <v>841.22720000000004</v>
      </c>
      <c r="G207" s="151">
        <v>775.41</v>
      </c>
      <c r="H207" s="151">
        <v>384.92520000000002</v>
      </c>
      <c r="I207" s="151">
        <v>106.53270000000001</v>
      </c>
    </row>
    <row r="208" spans="1:9">
      <c r="A208" s="160">
        <v>44977</v>
      </c>
      <c r="B208" s="151">
        <v>3.82</v>
      </c>
      <c r="C208" s="151">
        <v>116.88</v>
      </c>
      <c r="D208" s="151">
        <v>39.68</v>
      </c>
      <c r="E208" s="151">
        <v>4079.09</v>
      </c>
      <c r="F208" s="151">
        <v>842.44209999999998</v>
      </c>
      <c r="G208" s="151">
        <v>775.41</v>
      </c>
      <c r="H208" s="151">
        <v>385.0333</v>
      </c>
      <c r="I208" s="151">
        <v>106.53270000000001</v>
      </c>
    </row>
    <row r="209" spans="1:9">
      <c r="A209" s="160">
        <v>44978</v>
      </c>
      <c r="B209" s="151">
        <v>3.9550000000000001</v>
      </c>
      <c r="C209" s="151">
        <v>114.88</v>
      </c>
      <c r="D209" s="151">
        <v>39.18</v>
      </c>
      <c r="E209" s="151">
        <v>3997.34</v>
      </c>
      <c r="F209" s="151">
        <v>836.84019999999998</v>
      </c>
      <c r="G209" s="151">
        <v>769.36</v>
      </c>
      <c r="H209" s="151">
        <v>382.40910000000002</v>
      </c>
      <c r="I209" s="151">
        <v>107.04430000000001</v>
      </c>
    </row>
    <row r="210" spans="1:9">
      <c r="A210" s="160">
        <v>44979</v>
      </c>
      <c r="B210" s="151">
        <v>3.919</v>
      </c>
      <c r="C210" s="151">
        <v>114.62</v>
      </c>
      <c r="D210" s="151">
        <v>38.99</v>
      </c>
      <c r="E210" s="151">
        <v>3991.05</v>
      </c>
      <c r="F210" s="151">
        <v>836.43079999999998</v>
      </c>
      <c r="G210" s="151">
        <v>770.69</v>
      </c>
      <c r="H210" s="151">
        <v>382.29930000000002</v>
      </c>
      <c r="I210" s="151">
        <v>106.1328</v>
      </c>
    </row>
    <row r="211" spans="1:9">
      <c r="A211" s="160">
        <v>44980</v>
      </c>
      <c r="B211" s="151">
        <v>3.8809999999999998</v>
      </c>
      <c r="C211" s="151">
        <v>115.17</v>
      </c>
      <c r="D211" s="151">
        <v>39.18</v>
      </c>
      <c r="E211" s="151">
        <v>4012.32</v>
      </c>
      <c r="F211" s="151">
        <v>837.16920000000005</v>
      </c>
      <c r="G211" s="151">
        <v>776.38</v>
      </c>
      <c r="H211" s="151">
        <v>384.03019999999998</v>
      </c>
      <c r="I211" s="151">
        <v>105.9813</v>
      </c>
    </row>
    <row r="212" spans="1:9">
      <c r="A212" s="160">
        <v>44981</v>
      </c>
      <c r="B212" s="151">
        <v>3.9470000000000001</v>
      </c>
      <c r="C212" s="151">
        <v>113.65</v>
      </c>
      <c r="D212" s="151">
        <v>38.299999999999997</v>
      </c>
      <c r="E212" s="151">
        <v>3970.04</v>
      </c>
      <c r="F212" s="151">
        <v>830.91030000000001</v>
      </c>
      <c r="G212" s="151">
        <v>774.64</v>
      </c>
      <c r="H212" s="151">
        <v>382.98590000000002</v>
      </c>
      <c r="I212" s="151">
        <v>105.5489</v>
      </c>
    </row>
    <row r="213" spans="1:9">
      <c r="A213" s="160">
        <v>44984</v>
      </c>
      <c r="B213" s="151">
        <v>3.9159999999999999</v>
      </c>
      <c r="C213" s="151">
        <v>114.36</v>
      </c>
      <c r="D213" s="151">
        <v>38.5</v>
      </c>
      <c r="E213" s="151">
        <v>3982.24</v>
      </c>
      <c r="F213" s="151">
        <v>832.75390000000004</v>
      </c>
      <c r="G213" s="151">
        <v>775.71</v>
      </c>
      <c r="H213" s="151">
        <v>383.78699999999998</v>
      </c>
      <c r="I213" s="151">
        <v>105.96980000000001</v>
      </c>
    </row>
    <row r="214" spans="1:9">
      <c r="A214" s="160">
        <v>44985</v>
      </c>
      <c r="B214" s="151">
        <v>3.923</v>
      </c>
      <c r="C214" s="151">
        <v>113.98</v>
      </c>
      <c r="D214" s="151">
        <v>38.229999999999997</v>
      </c>
      <c r="E214" s="151">
        <v>3970.15</v>
      </c>
      <c r="F214" s="151">
        <v>833.20809999999994</v>
      </c>
      <c r="G214" s="151">
        <v>774.69</v>
      </c>
      <c r="H214" s="151">
        <v>383.65379999999999</v>
      </c>
      <c r="I214" s="151">
        <v>106.1591</v>
      </c>
    </row>
    <row r="215" spans="1:9">
      <c r="A215" s="160">
        <v>44986</v>
      </c>
      <c r="B215" s="151">
        <v>3.9950000000000001</v>
      </c>
      <c r="C215" s="151">
        <v>113.83</v>
      </c>
      <c r="D215" s="151">
        <v>39.049999999999997</v>
      </c>
      <c r="E215" s="151">
        <v>3951.39</v>
      </c>
      <c r="F215" s="151">
        <v>832.06449999999995</v>
      </c>
      <c r="G215" s="151">
        <v>771.97</v>
      </c>
      <c r="H215" s="151">
        <v>382.60590000000002</v>
      </c>
      <c r="I215" s="151">
        <v>107.2923</v>
      </c>
    </row>
    <row r="216" spans="1:9">
      <c r="A216" s="160">
        <v>44987</v>
      </c>
      <c r="B216" s="151">
        <v>4.0590000000000002</v>
      </c>
      <c r="C216" s="151">
        <v>114.48</v>
      </c>
      <c r="D216" s="151">
        <v>39.19</v>
      </c>
      <c r="E216" s="151">
        <v>3981.35</v>
      </c>
      <c r="F216" s="151">
        <v>827.71510000000001</v>
      </c>
      <c r="G216" s="151">
        <v>767.69</v>
      </c>
      <c r="H216" s="151">
        <v>380.87139999999999</v>
      </c>
      <c r="I216" s="151">
        <v>106.93770000000001</v>
      </c>
    </row>
    <row r="217" spans="1:9">
      <c r="A217" s="160">
        <v>44988</v>
      </c>
      <c r="B217" s="151">
        <v>3.9550000000000001</v>
      </c>
      <c r="C217" s="151">
        <v>116.27</v>
      </c>
      <c r="D217" s="151">
        <v>39.54</v>
      </c>
      <c r="E217" s="151">
        <v>4045.64</v>
      </c>
      <c r="F217" s="151">
        <v>830.50530000000003</v>
      </c>
      <c r="G217" s="151">
        <v>772.63</v>
      </c>
      <c r="H217" s="151">
        <v>382.47</v>
      </c>
      <c r="I217" s="151">
        <v>108.3105</v>
      </c>
    </row>
    <row r="218" spans="1:9">
      <c r="A218" s="160">
        <v>44991</v>
      </c>
      <c r="B218" s="151">
        <v>3.9609999999999999</v>
      </c>
      <c r="C218" s="151">
        <v>116.22</v>
      </c>
      <c r="D218" s="151">
        <v>39.4</v>
      </c>
      <c r="E218" s="151">
        <v>4048.42</v>
      </c>
      <c r="F218" s="151">
        <v>832.68979999999999</v>
      </c>
      <c r="G218" s="151">
        <v>776.22</v>
      </c>
      <c r="H218" s="151">
        <v>383.84530000000001</v>
      </c>
      <c r="I218" s="151">
        <v>107.3258</v>
      </c>
    </row>
    <row r="219" spans="1:9">
      <c r="A219" s="160">
        <v>44992</v>
      </c>
      <c r="B219" s="151">
        <v>3.9670000000000001</v>
      </c>
      <c r="C219" s="151">
        <v>114.38</v>
      </c>
      <c r="D219" s="151">
        <v>38.74</v>
      </c>
      <c r="E219" s="151">
        <v>3986.37</v>
      </c>
      <c r="F219" s="151">
        <v>829.06899999999996</v>
      </c>
      <c r="G219" s="151">
        <v>774.84</v>
      </c>
      <c r="H219" s="151">
        <v>383.05239999999998</v>
      </c>
      <c r="I219" s="151">
        <v>105.77379999999999</v>
      </c>
    </row>
    <row r="220" spans="1:9">
      <c r="A220" s="160">
        <v>44993</v>
      </c>
      <c r="B220" s="151">
        <v>3.9940000000000002</v>
      </c>
      <c r="C220" s="151">
        <v>114.65</v>
      </c>
      <c r="D220" s="151">
        <v>38.9</v>
      </c>
      <c r="E220" s="151">
        <v>3992.01</v>
      </c>
      <c r="F220" s="151">
        <v>829.11279999999999</v>
      </c>
      <c r="G220" s="151">
        <v>772.31</v>
      </c>
      <c r="H220" s="151">
        <v>382.15429999999998</v>
      </c>
      <c r="I220" s="151">
        <v>105.0476</v>
      </c>
    </row>
    <row r="221" spans="1:9">
      <c r="A221" s="160">
        <v>44994</v>
      </c>
      <c r="B221" s="151">
        <v>3.9060000000000001</v>
      </c>
      <c r="C221" s="151">
        <v>112.85</v>
      </c>
      <c r="D221" s="151">
        <v>38.04</v>
      </c>
      <c r="E221" s="151">
        <v>3918.32</v>
      </c>
      <c r="F221" s="151">
        <v>831.28840000000002</v>
      </c>
      <c r="G221" s="151">
        <v>771.14</v>
      </c>
      <c r="H221" s="151">
        <v>382.40320000000003</v>
      </c>
      <c r="I221" s="151">
        <v>104.1983</v>
      </c>
    </row>
    <row r="222" spans="1:9">
      <c r="A222" s="160">
        <v>44995</v>
      </c>
      <c r="B222" s="151">
        <v>3.7010000000000001</v>
      </c>
      <c r="C222" s="151">
        <v>111.25</v>
      </c>
      <c r="D222" s="151">
        <v>37.840000000000003</v>
      </c>
      <c r="E222" s="151">
        <v>3861.59</v>
      </c>
      <c r="F222" s="151">
        <v>845.72609999999997</v>
      </c>
      <c r="G222" s="151">
        <v>775.44</v>
      </c>
      <c r="H222" s="151">
        <v>384.57679999999999</v>
      </c>
      <c r="I222" s="151">
        <v>104.55329999999999</v>
      </c>
    </row>
    <row r="223" spans="1:9">
      <c r="A223" s="153">
        <v>44998</v>
      </c>
      <c r="B223" s="151">
        <v>3.5750000000000002</v>
      </c>
      <c r="C223" s="151">
        <v>110.93</v>
      </c>
      <c r="D223" s="151">
        <v>37.9</v>
      </c>
      <c r="E223" s="151">
        <v>3855.76</v>
      </c>
      <c r="F223" s="151">
        <v>857.28840000000002</v>
      </c>
      <c r="G223" s="151">
        <v>779.14</v>
      </c>
      <c r="H223" s="151">
        <v>386.12110000000001</v>
      </c>
      <c r="I223" s="151">
        <v>105.1314</v>
      </c>
    </row>
    <row r="224" spans="1:9">
      <c r="A224" s="153">
        <v>44999</v>
      </c>
      <c r="B224" s="151">
        <v>3.6930000000000001</v>
      </c>
      <c r="C224" s="151">
        <v>112.62</v>
      </c>
      <c r="D224" s="151">
        <v>37.92</v>
      </c>
      <c r="E224" s="151">
        <v>3919.29</v>
      </c>
      <c r="F224" s="151">
        <v>851.49069999999995</v>
      </c>
      <c r="G224" s="151">
        <v>776.39</v>
      </c>
      <c r="H224" s="151">
        <v>384.60070000000002</v>
      </c>
      <c r="I224" s="151">
        <v>104.2085</v>
      </c>
    </row>
    <row r="225" spans="1:9">
      <c r="A225" s="153">
        <v>45000</v>
      </c>
      <c r="B225" s="151">
        <v>3.4580000000000002</v>
      </c>
      <c r="C225" s="151">
        <v>111.04</v>
      </c>
      <c r="D225" s="151">
        <v>37.270000000000003</v>
      </c>
      <c r="E225" s="151">
        <v>3891.93</v>
      </c>
      <c r="F225" s="151">
        <v>856.4239</v>
      </c>
      <c r="G225" s="151">
        <v>775.63</v>
      </c>
      <c r="H225" s="151">
        <v>383.99489999999997</v>
      </c>
      <c r="I225" s="151">
        <v>102.152</v>
      </c>
    </row>
    <row r="226" spans="1:9">
      <c r="A226" s="153">
        <v>45001</v>
      </c>
      <c r="B226" s="151">
        <v>3.581</v>
      </c>
      <c r="C226" s="151">
        <v>112.89</v>
      </c>
      <c r="D226" s="151">
        <v>37.840000000000003</v>
      </c>
      <c r="E226" s="151">
        <v>3960.28</v>
      </c>
      <c r="F226" s="151">
        <v>855.11419999999998</v>
      </c>
      <c r="G226" s="151">
        <v>776.01</v>
      </c>
      <c r="H226" s="151">
        <v>384.01049999999998</v>
      </c>
      <c r="I226" s="151">
        <v>102.76090000000001</v>
      </c>
    </row>
    <row r="227" spans="1:9">
      <c r="A227" s="153">
        <v>45002</v>
      </c>
      <c r="B227" s="151">
        <v>3.4319999999999999</v>
      </c>
      <c r="C227" s="151">
        <v>111.56</v>
      </c>
      <c r="D227" s="151">
        <v>37.61</v>
      </c>
      <c r="E227" s="151">
        <v>3916.64</v>
      </c>
      <c r="F227" s="151">
        <v>862.64189999999996</v>
      </c>
      <c r="G227" s="151">
        <v>777.34</v>
      </c>
      <c r="H227" s="151">
        <v>384.93709999999999</v>
      </c>
      <c r="I227" s="151">
        <v>102.5945</v>
      </c>
    </row>
    <row r="228" spans="1:9">
      <c r="A228" s="160">
        <v>45005</v>
      </c>
      <c r="B228" s="151">
        <v>3.488</v>
      </c>
      <c r="C228" s="151">
        <v>112.78</v>
      </c>
      <c r="D228" s="151">
        <v>37.75</v>
      </c>
      <c r="E228" s="151">
        <v>3951.57</v>
      </c>
      <c r="F228" s="151">
        <v>864.59770000000003</v>
      </c>
      <c r="G228" s="151">
        <v>774.48</v>
      </c>
      <c r="H228" s="151">
        <v>383.97989999999999</v>
      </c>
      <c r="I228" s="151">
        <v>102.5698</v>
      </c>
    </row>
    <row r="229" spans="1:9">
      <c r="A229" s="160">
        <v>45006</v>
      </c>
      <c r="B229" s="151">
        <v>3.6120000000000001</v>
      </c>
      <c r="C229" s="151">
        <v>114.39</v>
      </c>
      <c r="D229" s="151">
        <v>38.090000000000003</v>
      </c>
      <c r="E229" s="151">
        <v>4002.87</v>
      </c>
      <c r="F229" s="151">
        <v>859.82230000000004</v>
      </c>
      <c r="G229" s="151">
        <v>776.41</v>
      </c>
      <c r="H229" s="151">
        <v>384.61149999999998</v>
      </c>
      <c r="I229" s="151">
        <v>102.70699999999999</v>
      </c>
    </row>
    <row r="230" spans="1:9">
      <c r="A230" s="160">
        <v>45007</v>
      </c>
      <c r="B230" s="151">
        <v>3.4369999999999998</v>
      </c>
      <c r="C230" s="151">
        <v>112.91</v>
      </c>
      <c r="D230" s="151">
        <v>38.24</v>
      </c>
      <c r="E230" s="151">
        <v>3936.97</v>
      </c>
      <c r="F230" s="151">
        <v>861.33780000000002</v>
      </c>
      <c r="G230" s="151">
        <v>778.13</v>
      </c>
      <c r="H230" s="151">
        <v>386.06330000000003</v>
      </c>
      <c r="I230" s="151">
        <v>102.5711</v>
      </c>
    </row>
    <row r="231" spans="1:9">
      <c r="A231" s="160">
        <v>45008</v>
      </c>
      <c r="B231" s="151">
        <v>3.4289999999999998</v>
      </c>
      <c r="C231" s="151">
        <v>113.09</v>
      </c>
      <c r="D231" s="151">
        <v>38.770000000000003</v>
      </c>
      <c r="E231" s="151">
        <v>3948.72</v>
      </c>
      <c r="F231" s="151">
        <v>870.32169999999996</v>
      </c>
      <c r="G231" s="151">
        <v>782.18</v>
      </c>
      <c r="H231" s="151">
        <v>388.00549999999998</v>
      </c>
      <c r="I231" s="151">
        <v>102.5509</v>
      </c>
    </row>
    <row r="232" spans="1:9">
      <c r="A232" s="160">
        <v>45009</v>
      </c>
      <c r="B232" s="151">
        <v>3.3780000000000001</v>
      </c>
      <c r="C232" s="151">
        <v>113.42</v>
      </c>
      <c r="D232" s="151">
        <v>38.67</v>
      </c>
      <c r="E232" s="151">
        <v>3970.99</v>
      </c>
      <c r="F232" s="151">
        <v>868.78470000000004</v>
      </c>
      <c r="G232" s="151">
        <v>782.42</v>
      </c>
      <c r="H232" s="151">
        <v>387.34010000000001</v>
      </c>
      <c r="I232" s="151">
        <v>103.02379999999999</v>
      </c>
    </row>
    <row r="233" spans="1:9">
      <c r="A233" s="160">
        <v>45012</v>
      </c>
      <c r="B233" s="151">
        <v>3.5329999999999999</v>
      </c>
      <c r="C233" s="151">
        <v>113.96</v>
      </c>
      <c r="D233" s="151">
        <v>38.46</v>
      </c>
      <c r="E233" s="151">
        <v>3977.53</v>
      </c>
      <c r="F233" s="151">
        <v>863.27970000000005</v>
      </c>
      <c r="G233" s="151">
        <v>780.91</v>
      </c>
      <c r="H233" s="151">
        <v>386.35640000000001</v>
      </c>
      <c r="I233" s="151">
        <v>103.7487</v>
      </c>
    </row>
    <row r="234" spans="1:9">
      <c r="A234" s="160">
        <v>45013</v>
      </c>
      <c r="B234" s="151">
        <v>3.5710000000000002</v>
      </c>
      <c r="C234" s="151">
        <v>113.87</v>
      </c>
      <c r="D234" s="151">
        <v>39.01</v>
      </c>
      <c r="E234" s="151">
        <v>3971.27</v>
      </c>
      <c r="F234" s="151">
        <v>863.85230000000001</v>
      </c>
      <c r="G234" s="151">
        <v>779.07</v>
      </c>
      <c r="H234" s="151">
        <v>386.09949999999998</v>
      </c>
      <c r="I234" s="151">
        <v>104.36199999999999</v>
      </c>
    </row>
    <row r="235" spans="1:9">
      <c r="A235" s="160">
        <v>45014</v>
      </c>
      <c r="B235" s="151">
        <v>3.5670000000000002</v>
      </c>
      <c r="C235" s="151">
        <v>115.41</v>
      </c>
      <c r="D235" s="151">
        <v>39.119999999999997</v>
      </c>
      <c r="E235" s="151">
        <v>4027.81</v>
      </c>
      <c r="F235" s="151">
        <v>862.51729999999998</v>
      </c>
      <c r="G235" s="151">
        <v>780.36</v>
      </c>
      <c r="H235" s="151">
        <v>386.70679999999999</v>
      </c>
      <c r="I235" s="151">
        <v>104.1591</v>
      </c>
    </row>
    <row r="236" spans="1:9">
      <c r="A236" s="160">
        <v>45015</v>
      </c>
      <c r="B236" s="151">
        <v>3.552</v>
      </c>
      <c r="C236" s="151">
        <v>116.25</v>
      </c>
      <c r="D236" s="151">
        <v>39.51</v>
      </c>
      <c r="E236" s="151">
        <v>4050.83</v>
      </c>
      <c r="F236" s="151">
        <v>863.66520000000003</v>
      </c>
      <c r="G236" s="151">
        <v>782.84</v>
      </c>
      <c r="H236" s="151">
        <v>388.10629999999998</v>
      </c>
      <c r="I236" s="151">
        <v>104.3921</v>
      </c>
    </row>
    <row r="237" spans="1:9">
      <c r="A237" s="160">
        <v>45016</v>
      </c>
      <c r="B237" s="151">
        <v>3.496</v>
      </c>
      <c r="C237" s="151">
        <v>117.17</v>
      </c>
      <c r="D237" s="151">
        <v>39.369900000000001</v>
      </c>
      <c r="E237" s="151">
        <v>4088.76</v>
      </c>
      <c r="F237" s="151">
        <v>863.66520000000003</v>
      </c>
      <c r="G237" s="151">
        <v>782.84</v>
      </c>
      <c r="H237" s="151">
        <v>388.10629999999998</v>
      </c>
      <c r="I237" s="151">
        <v>105.5076</v>
      </c>
    </row>
    <row r="238" spans="1:9">
      <c r="A238" s="160">
        <v>45019</v>
      </c>
      <c r="B238" s="151">
        <v>3.415</v>
      </c>
      <c r="C238" s="151">
        <v>118.22</v>
      </c>
      <c r="D238" s="151">
        <v>39.54</v>
      </c>
      <c r="E238" s="151">
        <v>4124.51</v>
      </c>
      <c r="F238" s="151">
        <v>868.47329999999999</v>
      </c>
      <c r="G238" s="151">
        <v>790.12</v>
      </c>
      <c r="H238" s="151">
        <v>391.02839999999998</v>
      </c>
      <c r="I238" s="151">
        <v>106.5337</v>
      </c>
    </row>
    <row r="239" spans="1:9">
      <c r="A239" s="160">
        <v>45020</v>
      </c>
      <c r="B239" s="151">
        <v>3.3410000000000002</v>
      </c>
      <c r="C239" s="151">
        <v>117.77</v>
      </c>
      <c r="D239" s="151">
        <v>39.54</v>
      </c>
      <c r="E239" s="151">
        <v>4100.6000000000004</v>
      </c>
      <c r="F239" s="151">
        <v>872.00829999999996</v>
      </c>
      <c r="G239" s="151">
        <v>790.91</v>
      </c>
      <c r="H239" s="151">
        <v>391.9794</v>
      </c>
      <c r="I239" s="151">
        <v>106.51690000000001</v>
      </c>
    </row>
    <row r="240" spans="1:9">
      <c r="A240" s="160">
        <v>45021</v>
      </c>
      <c r="B240" s="151">
        <v>3.3130000000000002</v>
      </c>
      <c r="C240" s="151">
        <v>117.26</v>
      </c>
      <c r="D240" s="151">
        <v>39.229999999999997</v>
      </c>
      <c r="E240" s="151">
        <v>4090.38</v>
      </c>
      <c r="F240" s="151">
        <v>873.57989999999995</v>
      </c>
      <c r="G240" s="151">
        <v>790.49</v>
      </c>
      <c r="H240" s="151">
        <v>391.76839999999999</v>
      </c>
      <c r="I240" s="151">
        <v>106.6344</v>
      </c>
    </row>
    <row r="241" spans="1:9">
      <c r="A241" s="160">
        <v>45022</v>
      </c>
      <c r="B241" s="151">
        <v>3.3079999999999998</v>
      </c>
      <c r="C241" s="151">
        <v>117.68</v>
      </c>
      <c r="D241" s="151">
        <v>39.39</v>
      </c>
      <c r="E241" s="151">
        <v>4105.0200000000004</v>
      </c>
      <c r="F241" s="151">
        <v>873.36099999999999</v>
      </c>
      <c r="G241" s="151">
        <v>790.62</v>
      </c>
      <c r="H241" s="151">
        <v>391.7319</v>
      </c>
      <c r="I241" s="151">
        <v>106.2398</v>
      </c>
    </row>
    <row r="242" spans="1:9">
      <c r="A242" s="160">
        <v>45023</v>
      </c>
      <c r="B242" s="151">
        <v>3.395</v>
      </c>
      <c r="C242" s="151">
        <v>117.68</v>
      </c>
      <c r="D242" s="151">
        <v>39.39</v>
      </c>
      <c r="E242" s="151">
        <v>4105.0200000000004</v>
      </c>
      <c r="F242" s="151">
        <v>871.30769999999995</v>
      </c>
      <c r="G242" s="151">
        <v>788.91</v>
      </c>
      <c r="H242" s="151">
        <v>390.76609999999999</v>
      </c>
      <c r="I242" s="151">
        <v>106.2398</v>
      </c>
    </row>
    <row r="243" spans="1:9">
      <c r="A243" s="160">
        <v>45026</v>
      </c>
      <c r="B243" s="151">
        <v>3.42</v>
      </c>
      <c r="C243" s="151">
        <v>117.79</v>
      </c>
      <c r="D243" s="151">
        <v>39.43</v>
      </c>
      <c r="E243" s="151">
        <v>4109.1099999999997</v>
      </c>
      <c r="F243" s="151">
        <v>866.81039999999996</v>
      </c>
      <c r="G243" s="151">
        <v>787.99</v>
      </c>
      <c r="H243" s="151">
        <v>390.7278</v>
      </c>
      <c r="I243" s="151">
        <v>106.2505</v>
      </c>
    </row>
    <row r="244" spans="1:9">
      <c r="A244" s="160">
        <v>45027</v>
      </c>
      <c r="B244" s="151">
        <v>3.4279999999999999</v>
      </c>
      <c r="C244" s="151">
        <v>117.94</v>
      </c>
      <c r="D244" s="151">
        <v>39.67</v>
      </c>
      <c r="E244" s="151">
        <v>4108.9399999999996</v>
      </c>
      <c r="F244" s="151">
        <v>866.37199999999996</v>
      </c>
      <c r="G244" s="151">
        <v>788.69</v>
      </c>
      <c r="H244" s="151">
        <v>390.95870000000002</v>
      </c>
      <c r="I244" s="151">
        <v>107.1386</v>
      </c>
    </row>
    <row r="245" spans="1:9">
      <c r="A245" s="160">
        <v>45028</v>
      </c>
      <c r="B245" s="151">
        <v>3.3929999999999998</v>
      </c>
      <c r="C245" s="151">
        <v>117.84</v>
      </c>
      <c r="D245" s="151">
        <v>39.39</v>
      </c>
      <c r="E245" s="151">
        <v>4091.95</v>
      </c>
      <c r="F245" s="151">
        <v>867.92840000000001</v>
      </c>
      <c r="G245" s="151">
        <v>789.92</v>
      </c>
      <c r="H245" s="151">
        <v>391.8295</v>
      </c>
      <c r="I245" s="151">
        <v>107.6193</v>
      </c>
    </row>
    <row r="246" spans="1:9">
      <c r="A246" s="160">
        <v>45029</v>
      </c>
      <c r="B246" s="151">
        <v>3.448</v>
      </c>
      <c r="C246" s="151">
        <v>119.42</v>
      </c>
      <c r="D246" s="151">
        <v>39.93</v>
      </c>
      <c r="E246" s="151">
        <v>4146.22</v>
      </c>
      <c r="F246" s="151">
        <v>869.94910000000004</v>
      </c>
      <c r="G246" s="151">
        <v>789.96</v>
      </c>
      <c r="H246" s="151">
        <v>392.12479999999999</v>
      </c>
      <c r="I246" s="151">
        <v>107.7188</v>
      </c>
    </row>
    <row r="247" spans="1:9">
      <c r="A247" s="160">
        <v>45030</v>
      </c>
      <c r="B247" s="151">
        <v>3.516</v>
      </c>
      <c r="C247" s="151">
        <v>119.14</v>
      </c>
      <c r="D247" s="151">
        <v>39.72</v>
      </c>
      <c r="E247" s="151">
        <v>4137.6400000000003</v>
      </c>
      <c r="F247" s="151">
        <v>864.68330000000003</v>
      </c>
      <c r="G247" s="151">
        <v>789.94</v>
      </c>
      <c r="H247" s="151">
        <v>391.50880000000001</v>
      </c>
      <c r="I247" s="151">
        <v>107.82040000000001</v>
      </c>
    </row>
    <row r="248" spans="1:9">
      <c r="A248" s="160">
        <v>45033</v>
      </c>
      <c r="B248" s="151">
        <v>3.6019999999999999</v>
      </c>
      <c r="C248" s="151">
        <v>119.31</v>
      </c>
      <c r="D248" s="151">
        <v>39.89</v>
      </c>
      <c r="E248" s="151">
        <v>4151.32</v>
      </c>
      <c r="F248" s="151">
        <v>857.88750000000005</v>
      </c>
      <c r="G248" s="151">
        <v>785.83</v>
      </c>
      <c r="H248" s="151">
        <v>390.06950000000001</v>
      </c>
      <c r="I248" s="151">
        <v>108.03449999999999</v>
      </c>
    </row>
    <row r="249" spans="1:9">
      <c r="A249" s="160">
        <v>45034</v>
      </c>
      <c r="B249" s="151">
        <v>3.5779999999999998</v>
      </c>
      <c r="C249" s="151">
        <v>119.62</v>
      </c>
      <c r="D249" s="151">
        <v>39.840000000000003</v>
      </c>
      <c r="E249" s="151">
        <v>4154.87</v>
      </c>
      <c r="F249" s="151">
        <v>860.6567</v>
      </c>
      <c r="G249" s="151">
        <v>785.39</v>
      </c>
      <c r="H249" s="151">
        <v>390.04050000000001</v>
      </c>
      <c r="I249" s="151">
        <v>108.7529</v>
      </c>
    </row>
    <row r="250" spans="1:9">
      <c r="A250" s="160">
        <v>45035</v>
      </c>
      <c r="B250" s="151">
        <v>3.593</v>
      </c>
      <c r="C250" s="151">
        <v>119.44</v>
      </c>
      <c r="D250" s="151">
        <v>39.44</v>
      </c>
      <c r="E250" s="151">
        <v>4154.5200000000004</v>
      </c>
      <c r="F250" s="151">
        <v>858.28480000000002</v>
      </c>
      <c r="G250" s="151">
        <v>781.71</v>
      </c>
      <c r="H250" s="151">
        <v>388.87689999999998</v>
      </c>
      <c r="I250" s="151">
        <v>107.3306</v>
      </c>
    </row>
    <row r="251" spans="1:9">
      <c r="A251" s="160">
        <v>45036</v>
      </c>
      <c r="B251" s="151">
        <v>3.5350000000000001</v>
      </c>
      <c r="C251" s="151">
        <v>118.97</v>
      </c>
      <c r="D251" s="151">
        <v>39.380000000000003</v>
      </c>
      <c r="E251" s="151">
        <v>4129.79</v>
      </c>
      <c r="F251" s="151">
        <v>861.92690000000005</v>
      </c>
      <c r="G251" s="151">
        <v>782.43</v>
      </c>
      <c r="H251" s="151">
        <v>389.08339999999998</v>
      </c>
      <c r="I251" s="151">
        <v>106.38930000000001</v>
      </c>
    </row>
    <row r="252" spans="1:9">
      <c r="A252" s="160">
        <v>45037</v>
      </c>
      <c r="B252" s="151">
        <v>3.5739999999999998</v>
      </c>
      <c r="C252" s="151">
        <v>119.22</v>
      </c>
      <c r="D252" s="151">
        <v>39.01</v>
      </c>
      <c r="E252" s="151">
        <v>4133.5200000000004</v>
      </c>
      <c r="F252" s="151">
        <v>859.6576</v>
      </c>
      <c r="G252" s="151">
        <v>782.4</v>
      </c>
      <c r="H252" s="151">
        <v>388.62490000000003</v>
      </c>
      <c r="I252" s="151">
        <v>105.5753</v>
      </c>
    </row>
    <row r="253" spans="1:9">
      <c r="A253" s="160">
        <v>45040</v>
      </c>
      <c r="B253" s="151">
        <v>3.4929999999999999</v>
      </c>
      <c r="C253" s="151">
        <v>119.36</v>
      </c>
      <c r="D253" s="151">
        <v>38.92</v>
      </c>
      <c r="E253" s="151">
        <v>4137.04</v>
      </c>
      <c r="F253" s="151">
        <v>862.81539999999995</v>
      </c>
      <c r="G253" s="151">
        <v>783.23</v>
      </c>
      <c r="H253" s="151">
        <v>389.4314</v>
      </c>
      <c r="I253" s="151">
        <v>105.99630000000001</v>
      </c>
    </row>
    <row r="254" spans="1:9">
      <c r="A254" s="160">
        <v>45041</v>
      </c>
      <c r="B254" s="151">
        <v>3.4020000000000001</v>
      </c>
      <c r="C254" s="151">
        <v>117.49</v>
      </c>
      <c r="D254" s="151">
        <v>38.19</v>
      </c>
      <c r="E254" s="151">
        <v>4071.63</v>
      </c>
      <c r="F254" s="151">
        <v>866.97879999999998</v>
      </c>
      <c r="G254" s="151">
        <v>787.5</v>
      </c>
      <c r="H254" s="151">
        <v>390.82510000000002</v>
      </c>
      <c r="I254" s="151">
        <v>104.61450000000001</v>
      </c>
    </row>
    <row r="255" spans="1:9">
      <c r="A255" s="160">
        <v>45042</v>
      </c>
      <c r="B255" s="151">
        <v>3.45</v>
      </c>
      <c r="C255" s="151">
        <v>117.11</v>
      </c>
      <c r="D255" s="151">
        <v>38.409999999999997</v>
      </c>
      <c r="E255" s="151">
        <v>4055.99</v>
      </c>
      <c r="F255" s="151">
        <v>868.17639999999994</v>
      </c>
      <c r="G255" s="151">
        <v>786.97</v>
      </c>
      <c r="H255" s="151">
        <v>390.9008</v>
      </c>
      <c r="I255" s="151">
        <v>103.4534</v>
      </c>
    </row>
    <row r="256" spans="1:9">
      <c r="A256" s="160">
        <v>45043</v>
      </c>
      <c r="B256" s="151">
        <v>3.5230000000000001</v>
      </c>
      <c r="C256" s="151">
        <v>119.18</v>
      </c>
      <c r="D256" s="151">
        <v>38.93</v>
      </c>
      <c r="E256" s="151">
        <v>4135.3500000000004</v>
      </c>
      <c r="F256" s="151">
        <v>862.91899999999998</v>
      </c>
      <c r="G256" s="151">
        <v>785.54</v>
      </c>
      <c r="H256" s="151">
        <v>390.0428</v>
      </c>
      <c r="I256" s="151">
        <v>103.3361</v>
      </c>
    </row>
    <row r="257" spans="1:9">
      <c r="A257" s="160">
        <v>45044</v>
      </c>
      <c r="B257" s="151">
        <v>3.4249999999999998</v>
      </c>
      <c r="C257" s="151">
        <v>119.79</v>
      </c>
      <c r="D257" s="151">
        <v>39.130000000000003</v>
      </c>
      <c r="E257" s="151">
        <v>4169.4799999999996</v>
      </c>
      <c r="F257" s="151">
        <v>868.17529999999999</v>
      </c>
      <c r="G257" s="151">
        <v>789.5</v>
      </c>
      <c r="H257" s="151">
        <v>391.61919999999998</v>
      </c>
      <c r="I257" s="151">
        <v>104.31140000000001</v>
      </c>
    </row>
    <row r="258" spans="1:9">
      <c r="A258" s="160">
        <v>45047</v>
      </c>
      <c r="B258" s="151">
        <v>3.57</v>
      </c>
      <c r="C258" s="151">
        <v>119.67</v>
      </c>
      <c r="D258" s="151">
        <v>39</v>
      </c>
      <c r="E258" s="151">
        <v>4167.87</v>
      </c>
      <c r="F258" s="151">
        <v>862.11630000000002</v>
      </c>
      <c r="G258" s="151">
        <v>787.19</v>
      </c>
      <c r="H258" s="151">
        <v>389.95530000000002</v>
      </c>
      <c r="I258" s="151">
        <v>103.6653</v>
      </c>
    </row>
    <row r="259" spans="1:9">
      <c r="A259" s="160">
        <v>45048</v>
      </c>
      <c r="B259" s="151">
        <v>3.427</v>
      </c>
      <c r="C259" s="151">
        <v>118.37</v>
      </c>
      <c r="D259" s="151">
        <v>38.619999999999997</v>
      </c>
      <c r="E259" s="151">
        <v>4119.58</v>
      </c>
      <c r="F259" s="151">
        <v>866.82690000000002</v>
      </c>
      <c r="G259" s="151">
        <v>787.13</v>
      </c>
      <c r="H259" s="151">
        <v>391.1585</v>
      </c>
      <c r="I259" s="151">
        <v>102.32810000000001</v>
      </c>
    </row>
    <row r="260" spans="1:9">
      <c r="A260" s="160">
        <v>45049</v>
      </c>
      <c r="B260" s="151">
        <v>3.34</v>
      </c>
      <c r="C260" s="151">
        <v>117.86</v>
      </c>
      <c r="D260" s="151">
        <v>38.56</v>
      </c>
      <c r="E260" s="151">
        <v>4090.75</v>
      </c>
      <c r="F260" s="151">
        <v>871.92250000000001</v>
      </c>
      <c r="G260" s="151">
        <v>790.16</v>
      </c>
      <c r="H260" s="151">
        <v>392.50920000000002</v>
      </c>
      <c r="I260" s="151">
        <v>101.54130000000001</v>
      </c>
    </row>
    <row r="261" spans="1:9">
      <c r="A261" s="160">
        <v>45050</v>
      </c>
      <c r="B261" s="151">
        <v>3.3809999999999998</v>
      </c>
      <c r="C261" s="151">
        <v>117.29</v>
      </c>
      <c r="D261" s="151">
        <v>38.869999999999997</v>
      </c>
      <c r="E261" s="151">
        <v>4061.22</v>
      </c>
      <c r="F261" s="151">
        <v>872.59969999999998</v>
      </c>
      <c r="G261" s="151">
        <v>790.56</v>
      </c>
      <c r="H261" s="151">
        <v>392.05029999999999</v>
      </c>
      <c r="I261" s="151">
        <v>101.6529</v>
      </c>
    </row>
    <row r="262" spans="1:9">
      <c r="A262" s="160">
        <v>45051</v>
      </c>
      <c r="B262" s="151">
        <v>3.44</v>
      </c>
      <c r="C262" s="151">
        <v>119.35</v>
      </c>
      <c r="D262" s="151">
        <v>39.39</v>
      </c>
      <c r="E262" s="151">
        <v>4136.25</v>
      </c>
      <c r="F262" s="151">
        <v>869.25109999999995</v>
      </c>
      <c r="G262" s="151">
        <v>788.68</v>
      </c>
      <c r="H262" s="151">
        <v>391.47489999999999</v>
      </c>
      <c r="I262" s="151">
        <v>102.9563</v>
      </c>
    </row>
    <row r="263" spans="1:9">
      <c r="A263" s="160">
        <v>45054</v>
      </c>
      <c r="B263" s="151">
        <v>3.51</v>
      </c>
      <c r="C263" s="151">
        <v>119.4</v>
      </c>
      <c r="D263" s="151">
        <v>39.409999999999997</v>
      </c>
      <c r="E263" s="151">
        <v>4138.12</v>
      </c>
      <c r="F263" s="151">
        <v>867.24429999999995</v>
      </c>
      <c r="G263" s="151">
        <v>786.71</v>
      </c>
      <c r="H263" s="151">
        <v>390.80610000000001</v>
      </c>
      <c r="I263" s="151">
        <v>103.69970000000001</v>
      </c>
    </row>
    <row r="264" spans="1:9">
      <c r="A264" s="160">
        <v>45055</v>
      </c>
      <c r="B264" s="151">
        <v>3.5209999999999999</v>
      </c>
      <c r="C264" s="151">
        <v>118.91</v>
      </c>
      <c r="D264" s="151">
        <v>39.17</v>
      </c>
      <c r="E264" s="151">
        <v>4119.17</v>
      </c>
      <c r="F264" s="151">
        <v>864.43970000000002</v>
      </c>
      <c r="G264" s="151">
        <v>786.64</v>
      </c>
      <c r="H264" s="151">
        <v>390.31790000000001</v>
      </c>
      <c r="I264" s="151">
        <v>103.5492</v>
      </c>
    </row>
    <row r="265" spans="1:9">
      <c r="A265" s="160">
        <v>45056</v>
      </c>
      <c r="B265" s="151">
        <v>3.444</v>
      </c>
      <c r="C265" s="151">
        <v>119.2</v>
      </c>
      <c r="D265" s="151">
        <v>39.15</v>
      </c>
      <c r="E265" s="151">
        <v>4137.6400000000003</v>
      </c>
      <c r="F265" s="151">
        <v>868.93029999999999</v>
      </c>
      <c r="G265" s="151">
        <v>788.54</v>
      </c>
      <c r="H265" s="151">
        <v>391.44880000000001</v>
      </c>
      <c r="I265" s="151">
        <v>102.73399999999999</v>
      </c>
    </row>
    <row r="266" spans="1:9">
      <c r="A266" s="160">
        <v>45057</v>
      </c>
      <c r="B266" s="151">
        <v>3.387</v>
      </c>
      <c r="C266" s="151">
        <v>118.92</v>
      </c>
      <c r="D266" s="151">
        <v>39.01</v>
      </c>
      <c r="E266" s="151">
        <v>4130.62</v>
      </c>
      <c r="F266" s="151">
        <v>869.99680000000001</v>
      </c>
      <c r="G266" s="151">
        <v>792.12</v>
      </c>
      <c r="H266" s="151">
        <v>392.26080000000002</v>
      </c>
      <c r="I266" s="151">
        <v>101.1199</v>
      </c>
    </row>
    <row r="267" spans="1:9">
      <c r="A267" s="160">
        <v>45058</v>
      </c>
      <c r="B267" s="151">
        <v>3.4660000000000002</v>
      </c>
      <c r="C267" s="151">
        <v>118.75</v>
      </c>
      <c r="D267" s="151">
        <v>38.549999999999997</v>
      </c>
      <c r="E267" s="151">
        <v>4124.08</v>
      </c>
      <c r="F267" s="151">
        <v>864.99749999999995</v>
      </c>
      <c r="G267" s="151">
        <v>790.52</v>
      </c>
      <c r="H267" s="151">
        <v>391.2355</v>
      </c>
      <c r="I267" s="151">
        <v>101.18389999999999</v>
      </c>
    </row>
    <row r="268" spans="1:9">
      <c r="A268" s="160">
        <v>45061</v>
      </c>
      <c r="B268" s="151">
        <v>3.5049999999999999</v>
      </c>
      <c r="C268" s="151">
        <v>119.46</v>
      </c>
      <c r="D268" s="151">
        <v>39.26</v>
      </c>
      <c r="E268" s="151">
        <v>4136.28</v>
      </c>
      <c r="F268" s="151">
        <v>862.6019</v>
      </c>
      <c r="G268" s="151">
        <v>784.61</v>
      </c>
      <c r="H268" s="151">
        <v>389.73579999999998</v>
      </c>
      <c r="I268" s="151">
        <v>102.3245</v>
      </c>
    </row>
    <row r="269" spans="1:9">
      <c r="A269" s="160">
        <v>45062</v>
      </c>
      <c r="B269" s="151">
        <v>3.5379999999999998</v>
      </c>
      <c r="C269" s="151">
        <v>118.43</v>
      </c>
      <c r="D269" s="151">
        <v>38.979999999999997</v>
      </c>
      <c r="E269" s="151">
        <v>4109.8999999999996</v>
      </c>
      <c r="F269" s="151">
        <v>860.75390000000004</v>
      </c>
      <c r="G269" s="151">
        <v>783.43</v>
      </c>
      <c r="H269" s="151">
        <v>389.02910000000003</v>
      </c>
      <c r="I269" s="151">
        <v>101.1662</v>
      </c>
    </row>
    <row r="270" spans="1:9">
      <c r="A270" s="160">
        <v>45063</v>
      </c>
      <c r="B270" s="151">
        <v>3.5670000000000002</v>
      </c>
      <c r="C270" s="151">
        <v>119.56</v>
      </c>
      <c r="D270" s="151">
        <v>39.159999999999997</v>
      </c>
      <c r="E270" s="151">
        <v>4158.7700000000004</v>
      </c>
      <c r="F270" s="151">
        <v>858.25509999999997</v>
      </c>
      <c r="G270" s="151">
        <v>781.7</v>
      </c>
      <c r="H270" s="151">
        <v>388.12889999999999</v>
      </c>
      <c r="I270" s="151">
        <v>101.4239</v>
      </c>
    </row>
    <row r="271" spans="1:9">
      <c r="A271" s="160">
        <v>45064</v>
      </c>
      <c r="B271" s="151">
        <v>3.649</v>
      </c>
      <c r="C271" s="151">
        <v>120.33</v>
      </c>
      <c r="D271" s="151">
        <v>38.950000000000003</v>
      </c>
      <c r="E271" s="151">
        <v>4198.05</v>
      </c>
      <c r="F271" s="151">
        <v>850.82820000000004</v>
      </c>
      <c r="G271" s="151">
        <v>779.92</v>
      </c>
      <c r="H271" s="151">
        <v>386.85419999999999</v>
      </c>
      <c r="I271" s="151">
        <v>100.96599999999999</v>
      </c>
    </row>
    <row r="272" spans="1:9">
      <c r="A272" s="160">
        <v>45065</v>
      </c>
      <c r="B272" s="151">
        <v>3.6749999999999998</v>
      </c>
      <c r="C272" s="151">
        <v>120.39</v>
      </c>
      <c r="D272" s="151">
        <v>38.979999999999997</v>
      </c>
      <c r="E272" s="151">
        <v>4191.9799999999996</v>
      </c>
      <c r="F272" s="151">
        <v>850.7722</v>
      </c>
      <c r="G272" s="151">
        <v>779.14</v>
      </c>
      <c r="H272" s="151">
        <v>386.82490000000001</v>
      </c>
      <c r="I272" s="151">
        <v>101.0741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50"/>
  <sheetViews>
    <sheetView showGridLines="0" tabSelected="1" zoomScale="80" zoomScaleNormal="80" workbookViewId="0">
      <pane xSplit="4" ySplit="1" topLeftCell="E2" activePane="bottomRight" state="frozen"/>
      <selection sqref="A1:XFD1048576"/>
      <selection pane="topRight" sqref="A1:XFD1048576"/>
      <selection pane="bottomLeft" sqref="A1:XFD1048576"/>
      <selection pane="bottomRight" activeCell="L30" sqref="L30"/>
    </sheetView>
  </sheetViews>
  <sheetFormatPr defaultRowHeight="15.75"/>
  <cols>
    <col min="1" max="1" width="19.625" bestFit="1" customWidth="1"/>
    <col min="2" max="2" width="28.25" style="2" bestFit="1" customWidth="1"/>
    <col min="3" max="4" width="17.25" style="176" customWidth="1"/>
    <col min="5" max="6" width="15.125" style="176" customWidth="1"/>
    <col min="7" max="7" width="13.125" style="15" bestFit="1" customWidth="1"/>
    <col min="8" max="8" width="22.375" style="221" bestFit="1" customWidth="1"/>
    <col min="9" max="9" width="20.375" style="176" customWidth="1"/>
    <col min="10" max="10" width="15.75" bestFit="1" customWidth="1"/>
    <col min="11" max="11" width="15.375" bestFit="1" customWidth="1"/>
    <col min="12" max="12" width="15.375" customWidth="1"/>
    <col min="13" max="13" width="14" style="11" bestFit="1" customWidth="1"/>
    <col min="14" max="14" width="14" style="111" customWidth="1"/>
    <col min="15" max="15" width="38.25" style="113" bestFit="1" customWidth="1"/>
    <col min="16" max="17" width="22.5" style="111" bestFit="1" customWidth="1"/>
    <col min="18" max="19" width="18.375" style="122" customWidth="1"/>
    <col min="20" max="20" width="21.25" style="122" bestFit="1" customWidth="1"/>
    <col min="21" max="22" width="18.375" style="122" customWidth="1"/>
    <col min="23" max="23" width="16.75" bestFit="1" customWidth="1"/>
    <col min="24" max="24" width="18.375" style="203" customWidth="1"/>
    <col min="25" max="26" width="25.25" style="113" customWidth="1"/>
    <col min="27" max="27" width="18.875" style="113" customWidth="1"/>
    <col min="28" max="28" width="14.5" style="11" bestFit="1" customWidth="1"/>
    <col min="29" max="29" width="14.5" style="111" customWidth="1"/>
    <col min="30" max="30" width="15.375" style="11" customWidth="1"/>
    <col min="31" max="31" width="16.875" style="111" customWidth="1"/>
    <col min="32" max="32" width="20" style="4" bestFit="1" customWidth="1"/>
    <col min="33" max="33" width="20.125" style="11" bestFit="1" customWidth="1"/>
    <col min="34" max="34" width="23.375" style="113" bestFit="1" customWidth="1"/>
    <col min="35" max="35" width="25.125" style="113" bestFit="1" customWidth="1"/>
    <col min="36" max="36" width="20" customWidth="1"/>
    <col min="37" max="37" width="20" style="151" customWidth="1"/>
    <col min="38" max="38" width="20" style="113" customWidth="1"/>
    <col min="39" max="39" width="16.125" style="113" bestFit="1" customWidth="1"/>
    <col min="40" max="40" width="15.375" style="113" bestFit="1" customWidth="1"/>
    <col min="41" max="41" width="12.75" bestFit="1" customWidth="1"/>
    <col min="42" max="42" width="18" style="118" customWidth="1"/>
    <col min="43" max="44" width="13.125" style="15" bestFit="1" customWidth="1"/>
    <col min="45" max="45" width="15.375" bestFit="1" customWidth="1"/>
    <col min="46" max="46" width="29" bestFit="1" customWidth="1"/>
  </cols>
  <sheetData>
    <row r="1" spans="1:44" s="411" customFormat="1" ht="45">
      <c r="A1" s="406" t="s">
        <v>0</v>
      </c>
      <c r="B1" s="406" t="s">
        <v>4</v>
      </c>
      <c r="C1" s="407" t="s">
        <v>317</v>
      </c>
      <c r="D1" s="407" t="s">
        <v>318</v>
      </c>
      <c r="E1" s="407" t="s">
        <v>319</v>
      </c>
      <c r="F1" s="407" t="s">
        <v>320</v>
      </c>
      <c r="G1" s="407" t="s">
        <v>347</v>
      </c>
      <c r="H1" s="408" t="s">
        <v>309</v>
      </c>
      <c r="I1" s="407" t="s">
        <v>306</v>
      </c>
      <c r="J1" s="406" t="s">
        <v>131</v>
      </c>
      <c r="K1" s="406" t="s">
        <v>6</v>
      </c>
      <c r="L1" s="406" t="s">
        <v>103</v>
      </c>
      <c r="M1" s="407" t="s">
        <v>12</v>
      </c>
      <c r="N1" s="407" t="s">
        <v>121</v>
      </c>
      <c r="O1" s="407" t="s">
        <v>316</v>
      </c>
      <c r="P1" s="407" t="s">
        <v>214</v>
      </c>
      <c r="Q1" s="407" t="s">
        <v>213</v>
      </c>
      <c r="R1" s="408" t="s">
        <v>212</v>
      </c>
      <c r="S1" s="408" t="s">
        <v>215</v>
      </c>
      <c r="T1" s="408" t="s">
        <v>216</v>
      </c>
      <c r="U1" s="408" t="s">
        <v>222</v>
      </c>
      <c r="V1" s="408" t="s">
        <v>223</v>
      </c>
      <c r="W1" s="406" t="s">
        <v>134</v>
      </c>
      <c r="X1" s="409" t="s">
        <v>36</v>
      </c>
      <c r="Y1" s="407" t="s">
        <v>132</v>
      </c>
      <c r="Z1" s="407" t="s">
        <v>221</v>
      </c>
      <c r="AA1" s="407" t="s">
        <v>220</v>
      </c>
      <c r="AB1" s="407" t="s">
        <v>95</v>
      </c>
      <c r="AC1" s="407" t="s">
        <v>210</v>
      </c>
      <c r="AD1" s="407" t="s">
        <v>33</v>
      </c>
      <c r="AE1" s="407" t="s">
        <v>246</v>
      </c>
      <c r="AF1" s="410" t="s">
        <v>377</v>
      </c>
      <c r="AG1" s="406" t="s">
        <v>307</v>
      </c>
      <c r="AH1" s="406" t="s">
        <v>308</v>
      </c>
      <c r="AI1" s="406" t="s">
        <v>378</v>
      </c>
      <c r="AJ1" s="406" t="s">
        <v>217</v>
      </c>
      <c r="AK1" s="406" t="s">
        <v>278</v>
      </c>
      <c r="AL1" s="407" t="s">
        <v>279</v>
      </c>
      <c r="AM1" s="407" t="s">
        <v>120</v>
      </c>
      <c r="AN1" s="407" t="s">
        <v>152</v>
      </c>
      <c r="AO1" s="406" t="s">
        <v>280</v>
      </c>
      <c r="AP1" s="407" t="s">
        <v>211</v>
      </c>
      <c r="AQ1" s="407" t="s">
        <v>32</v>
      </c>
      <c r="AR1" s="407" t="s">
        <v>352</v>
      </c>
    </row>
    <row r="2" spans="1:44" s="152" customFormat="1">
      <c r="A2" s="7" t="s">
        <v>1</v>
      </c>
      <c r="B2" s="7" t="str">
        <f>_xll.BDP(K2&amp;" Corp","SECURITY_NAME")</f>
        <v>MS 0 10/28/35</v>
      </c>
      <c r="C2" s="189">
        <f>U2/H2-1</f>
        <v>-1</v>
      </c>
      <c r="D2" s="189">
        <f>S2/O2-1</f>
        <v>-1</v>
      </c>
      <c r="E2" s="189">
        <f>U2/R2-1</f>
        <v>-1</v>
      </c>
      <c r="F2" s="189">
        <f>S2/P2-1</f>
        <v>-1</v>
      </c>
      <c r="G2" s="189">
        <f t="shared" ref="G2:G7" si="0">AI2/$C$37</f>
        <v>0</v>
      </c>
      <c r="H2" s="219">
        <v>2070</v>
      </c>
      <c r="I2" s="214"/>
      <c r="J2" s="238"/>
      <c r="K2" s="7" t="s">
        <v>92</v>
      </c>
      <c r="L2" s="7" t="s">
        <v>100</v>
      </c>
      <c r="M2" s="239" t="str">
        <f>_xll.BDP(K2&amp;" Corp","CRNCY")</f>
        <v>TRY</v>
      </c>
      <c r="N2" s="239">
        <v>1000000</v>
      </c>
      <c r="O2" s="240">
        <f>0.03274</f>
        <v>3.2739999999999998E-2</v>
      </c>
      <c r="P2" s="240">
        <v>0.11831</v>
      </c>
      <c r="Q2" s="240">
        <f>1/0.312513</f>
        <v>3.1998668855375616</v>
      </c>
      <c r="R2" s="241">
        <v>36974</v>
      </c>
      <c r="S2" s="240"/>
      <c r="T2" s="240">
        <f>VLOOKUP(M2,'3. FX_Current'!$B$3:$C$23,2,FALSE)</f>
        <v>28.221399999999999</v>
      </c>
      <c r="U2" s="240">
        <f>N2*S2/T2</f>
        <v>0</v>
      </c>
      <c r="V2" s="242"/>
      <c r="W2" s="243">
        <v>42305</v>
      </c>
      <c r="X2" s="244">
        <v>45065</v>
      </c>
      <c r="Y2" s="244" t="str">
        <f>_xll.BDP(K2&amp;" Corp","Maturity")</f>
        <v>28.10.2035</v>
      </c>
      <c r="Z2" s="245"/>
      <c r="AA2" s="245"/>
      <c r="AB2" s="237"/>
      <c r="AC2" s="237"/>
      <c r="AD2" s="239" t="str">
        <f t="shared" ref="AD2:AD23" si="1">M2</f>
        <v>TRY</v>
      </c>
      <c r="AE2" s="237"/>
      <c r="AF2" s="134"/>
      <c r="AG2" s="238"/>
      <c r="AH2" s="238"/>
      <c r="AI2" s="240">
        <f t="shared" ref="AI2:AI7" si="2">U2</f>
        <v>0</v>
      </c>
      <c r="AJ2" s="269" t="s">
        <v>218</v>
      </c>
      <c r="AK2" s="270">
        <f>_xll.BDP(K2&amp;" corp","COUPON")</f>
        <v>0</v>
      </c>
      <c r="AL2" s="131"/>
      <c r="AM2" s="241" t="s">
        <v>106</v>
      </c>
      <c r="AN2" s="239" t="s">
        <v>150</v>
      </c>
      <c r="AO2" s="7" t="s">
        <v>219</v>
      </c>
      <c r="AP2" s="246" t="s">
        <v>34</v>
      </c>
      <c r="AQ2" s="239">
        <v>0</v>
      </c>
      <c r="AR2" s="189" t="s">
        <v>34</v>
      </c>
    </row>
    <row r="3" spans="1:44">
      <c r="A3" s="104" t="s">
        <v>1</v>
      </c>
      <c r="B3" s="7" t="str">
        <f>_xll.BDP(K3&amp;" Corp","SECURITY_NAME")</f>
        <v>MBONO 7 3/4 11/13/42</v>
      </c>
      <c r="C3" s="189">
        <f>U3/H3-1</f>
        <v>0.15312338579403684</v>
      </c>
      <c r="D3" s="189">
        <f>S3/O3-1</f>
        <v>5.2333075534931828E-2</v>
      </c>
      <c r="E3" s="189">
        <f>U3/R3-1</f>
        <v>8.7743282078774909E-2</v>
      </c>
      <c r="F3" s="189">
        <f>S3/P3-1</f>
        <v>-0.14172393030879349</v>
      </c>
      <c r="G3" s="189">
        <f t="shared" si="0"/>
        <v>6.3666333370880165E-2</v>
      </c>
      <c r="H3" s="219">
        <v>93418</v>
      </c>
      <c r="I3" s="214"/>
      <c r="J3" s="18"/>
      <c r="K3" s="24" t="s">
        <v>93</v>
      </c>
      <c r="L3" s="24" t="s">
        <v>101</v>
      </c>
      <c r="M3" s="110" t="str">
        <f>_xll.BDP(K3&amp;" Corp","CRNCY")</f>
        <v>MXN</v>
      </c>
      <c r="N3" s="110">
        <v>22400</v>
      </c>
      <c r="O3" s="146">
        <v>85.337999999999994</v>
      </c>
      <c r="P3" s="123">
        <v>104.633</v>
      </c>
      <c r="Q3" s="123">
        <f>1/0.042254</f>
        <v>23.666398447484262</v>
      </c>
      <c r="R3" s="120">
        <v>99033</v>
      </c>
      <c r="S3" s="123">
        <f>_xll.BDP(K3&amp;" Corp","PX_LAST")</f>
        <v>89.804000000000002</v>
      </c>
      <c r="T3" s="123">
        <f>VLOOKUP(M3,'3. FX_Current'!$B$3:$C$23,2,FALSE)</f>
        <v>18.673999999999999</v>
      </c>
      <c r="U3" s="123">
        <f>(S3*N3)/T3</f>
        <v>107722.48045410732</v>
      </c>
      <c r="V3" s="137"/>
      <c r="W3" s="23">
        <v>44441</v>
      </c>
      <c r="X3" s="127" t="str">
        <f>_xll.BDP(K3&amp;" Corp","LAST_UPDATE_DT")</f>
        <v>30.06.2023</v>
      </c>
      <c r="Y3" s="127" t="str">
        <f>_xll.BDP(K3&amp;" Corp","Maturity")</f>
        <v>13.11.2042</v>
      </c>
      <c r="Z3" s="128"/>
      <c r="AA3" s="128"/>
      <c r="AB3" s="67"/>
      <c r="AC3" s="67"/>
      <c r="AD3" s="146" t="str">
        <f t="shared" si="1"/>
        <v>MXN</v>
      </c>
      <c r="AE3" s="67"/>
      <c r="AF3" s="134"/>
      <c r="AG3" s="18"/>
      <c r="AH3" s="18"/>
      <c r="AI3" s="123">
        <f t="shared" si="2"/>
        <v>107722.48045410732</v>
      </c>
      <c r="AJ3" s="269" t="str">
        <f>_xll.BDP(K3&amp;" corp","COUPON_FREQUENCY_DESCRIPTION")</f>
        <v>S/A</v>
      </c>
      <c r="AK3" s="270">
        <f>_xll.BDP(K3&amp;" corp","COUPON")</f>
        <v>7.75</v>
      </c>
      <c r="AL3" s="270">
        <f>IF(_xll.BDP(K3&amp;" Corp","Defaulted")="Y",0,_xll.BDP(K3&amp;" ISIN","YLD_YTM_MID"))</f>
        <v>8.8529463056541875</v>
      </c>
      <c r="AM3" s="120">
        <f>_xll.BDP(K3&amp;" Corp","YAS_MOD_DUR")</f>
        <v>9.4206688373007843</v>
      </c>
      <c r="AN3" s="112" t="s">
        <v>151</v>
      </c>
      <c r="AO3" s="14" t="s">
        <v>219</v>
      </c>
      <c r="AP3" s="115" t="s">
        <v>34</v>
      </c>
      <c r="AQ3" s="60">
        <v>0</v>
      </c>
      <c r="AR3" s="189" t="s">
        <v>34</v>
      </c>
    </row>
    <row r="4" spans="1:44" s="152" customFormat="1">
      <c r="A4" s="7" t="s">
        <v>1</v>
      </c>
      <c r="B4" s="7" t="str">
        <f>_xll.BDP(K4&amp;" Corp","SECURITY_NAME")</f>
        <v>RFLB 7.7 03/16/39</v>
      </c>
      <c r="C4" s="189">
        <v>0</v>
      </c>
      <c r="D4" s="189">
        <v>0</v>
      </c>
      <c r="E4" s="189">
        <f>U4/R4-1</f>
        <v>-1</v>
      </c>
      <c r="F4" s="189">
        <f>S4/P4-1</f>
        <v>-1</v>
      </c>
      <c r="G4" s="189">
        <f t="shared" si="0"/>
        <v>0</v>
      </c>
      <c r="H4" s="219">
        <v>0</v>
      </c>
      <c r="I4" s="214"/>
      <c r="J4" s="238"/>
      <c r="K4" s="247" t="s">
        <v>96</v>
      </c>
      <c r="L4" s="247" t="s">
        <v>99</v>
      </c>
      <c r="M4" s="239" t="str">
        <f>_xll.BDP(K4&amp;" Corp","CRNCY")</f>
        <v>RUB</v>
      </c>
      <c r="N4" s="239">
        <v>9000000</v>
      </c>
      <c r="O4" s="239">
        <v>0</v>
      </c>
      <c r="P4" s="240">
        <v>0.85140000000000005</v>
      </c>
      <c r="Q4" s="240">
        <f>1/0.011518</f>
        <v>86.820628581350931</v>
      </c>
      <c r="R4" s="241">
        <v>88260</v>
      </c>
      <c r="S4" s="240">
        <v>0</v>
      </c>
      <c r="T4" s="240">
        <f>VLOOKUP(M4,'3. FX_Current'!$B$3:$C$23,2,FALSE)</f>
        <v>97.117500000000007</v>
      </c>
      <c r="U4" s="240">
        <v>0</v>
      </c>
      <c r="V4" s="242"/>
      <c r="W4" s="243">
        <v>44610</v>
      </c>
      <c r="X4" s="244" t="str">
        <f>_xll.BDP(K4&amp;" Corp","LAST_UPDATE_DT")</f>
        <v>30.06.2023</v>
      </c>
      <c r="Y4" s="244" t="str">
        <f>_xll.BDP(K4&amp;" Corp","Maturity")</f>
        <v>16.03.2039</v>
      </c>
      <c r="Z4" s="245"/>
      <c r="AA4" s="245"/>
      <c r="AB4" s="237"/>
      <c r="AC4" s="237"/>
      <c r="AD4" s="239" t="str">
        <f t="shared" si="1"/>
        <v>RUB</v>
      </c>
      <c r="AE4" s="237"/>
      <c r="AF4" s="134"/>
      <c r="AG4" s="238"/>
      <c r="AH4" s="238"/>
      <c r="AI4" s="240">
        <f t="shared" si="2"/>
        <v>0</v>
      </c>
      <c r="AJ4" s="269" t="str">
        <f>_xll.BDP(K4&amp;" corp","COUPON_FREQUENCY_DESCRIPTION")</f>
        <v>S/A</v>
      </c>
      <c r="AK4" s="270">
        <f>_xll.BDP(K4&amp;" corp","COUPON")</f>
        <v>7.7</v>
      </c>
      <c r="AL4" s="270">
        <f>IF(_xll.BDP(K4&amp;" Corp","Defaulted")="Y",0,_xll.BDP(K4&amp;" ISIN","YLD_YTM_MID"))</f>
        <v>10.36</v>
      </c>
      <c r="AM4" s="241">
        <f>_xll.BDP(K4&amp;" Corp","YAS_MOD_DUR")</f>
        <v>8.2160595832055261</v>
      </c>
      <c r="AN4" s="239" t="s">
        <v>150</v>
      </c>
      <c r="AO4" s="7" t="s">
        <v>219</v>
      </c>
      <c r="AP4" s="241" t="s">
        <v>34</v>
      </c>
      <c r="AQ4" s="239">
        <v>0</v>
      </c>
      <c r="AR4" s="189" t="s">
        <v>34</v>
      </c>
    </row>
    <row r="5" spans="1:44" s="152" customFormat="1">
      <c r="A5" s="7" t="s">
        <v>1</v>
      </c>
      <c r="B5" s="7" t="str">
        <f>_xll.BDP(K5&amp;" Corp","SECURITY_NAME")</f>
        <v>RFLB 5.9 03/12/31</v>
      </c>
      <c r="C5" s="189">
        <v>0</v>
      </c>
      <c r="D5" s="189">
        <v>0</v>
      </c>
      <c r="E5" s="189">
        <f>U5/R5-1</f>
        <v>-1</v>
      </c>
      <c r="F5" s="189">
        <f>S5/P5-1</f>
        <v>-1</v>
      </c>
      <c r="G5" s="189">
        <f t="shared" si="0"/>
        <v>0</v>
      </c>
      <c r="H5" s="219">
        <v>0</v>
      </c>
      <c r="I5" s="214"/>
      <c r="J5" s="238"/>
      <c r="K5" s="247" t="s">
        <v>97</v>
      </c>
      <c r="L5" s="247" t="s">
        <v>99</v>
      </c>
      <c r="M5" s="239" t="str">
        <f>_xll.BDP(K5&amp;" Corp","CRNCY")</f>
        <v>RUB</v>
      </c>
      <c r="N5" s="239">
        <v>7000000</v>
      </c>
      <c r="O5" s="239">
        <v>0</v>
      </c>
      <c r="P5" s="240">
        <v>0.92090000000000005</v>
      </c>
      <c r="Q5" s="240">
        <f>1/0.011605</f>
        <v>86.169754416199908</v>
      </c>
      <c r="R5" s="241">
        <v>74808</v>
      </c>
      <c r="S5" s="240">
        <v>0</v>
      </c>
      <c r="T5" s="240">
        <f>VLOOKUP(M5,'3. FX_Current'!$B$3:$C$23,2,FALSE)</f>
        <v>97.117500000000007</v>
      </c>
      <c r="U5" s="240">
        <v>0</v>
      </c>
      <c r="V5" s="242"/>
      <c r="W5" s="243">
        <v>44460</v>
      </c>
      <c r="X5" s="244" t="str">
        <f>_xll.BDP(K5&amp;" Corp","LAST_UPDATE_DT")</f>
        <v>30.06.2023</v>
      </c>
      <c r="Y5" s="244" t="str">
        <f>_xll.BDP(K5&amp;" Corp","Maturity")</f>
        <v>12.03.2031</v>
      </c>
      <c r="Z5" s="245"/>
      <c r="AA5" s="245"/>
      <c r="AB5" s="237"/>
      <c r="AC5" s="237"/>
      <c r="AD5" s="239" t="str">
        <f t="shared" si="1"/>
        <v>RUB</v>
      </c>
      <c r="AE5" s="237"/>
      <c r="AF5" s="134"/>
      <c r="AG5" s="238"/>
      <c r="AH5" s="238"/>
      <c r="AI5" s="240">
        <f t="shared" si="2"/>
        <v>0</v>
      </c>
      <c r="AJ5" s="269" t="str">
        <f>_xll.BDP(K5&amp;" corp","COUPON_FREQUENCY_DESCRIPTION")</f>
        <v>S/A</v>
      </c>
      <c r="AK5" s="270">
        <f>_xll.BDP(K5&amp;" corp","COUPON")</f>
        <v>5.9</v>
      </c>
      <c r="AL5" s="270">
        <f>IF(_xll.BDP(K5&amp;" Corp","Defaulted")="Y",0,_xll.BDP(K5&amp;" ISIN","YLD_YTM_MID"))</f>
        <v>9.74</v>
      </c>
      <c r="AM5" s="241">
        <f>_xll.BDP(K5&amp;" Corp","YAS_MOD_DUR")</f>
        <v>5.7633750831254362</v>
      </c>
      <c r="AN5" s="239" t="s">
        <v>150</v>
      </c>
      <c r="AO5" s="7" t="s">
        <v>219</v>
      </c>
      <c r="AP5" s="241" t="s">
        <v>34</v>
      </c>
      <c r="AQ5" s="239">
        <v>0</v>
      </c>
      <c r="AR5" s="189" t="s">
        <v>34</v>
      </c>
    </row>
    <row r="6" spans="1:44" s="152" customFormat="1">
      <c r="A6" s="7" t="s">
        <v>1</v>
      </c>
      <c r="B6" s="7" t="str">
        <f>_xll.BDP(K6&amp;" Corp","SECURITY_NAME")</f>
        <v>JPM 0 12/20/27</v>
      </c>
      <c r="C6" s="189">
        <f t="shared" ref="C6:C16" si="3">U6/H6-1</f>
        <v>7.3627572846936218E-2</v>
      </c>
      <c r="D6" s="189">
        <f t="shared" ref="D6:D16" si="4">S6/O6-1</f>
        <v>0.14303871916353539</v>
      </c>
      <c r="E6" s="189">
        <f>U6/R6-1</f>
        <v>1.592168256379721</v>
      </c>
      <c r="F6" s="189">
        <f>S6/P6-1</f>
        <v>1.118237965485922</v>
      </c>
      <c r="G6" s="189">
        <f t="shared" si="0"/>
        <v>2.2828748132298116E-2</v>
      </c>
      <c r="H6" s="219">
        <v>35977</v>
      </c>
      <c r="I6" s="214"/>
      <c r="J6" s="238"/>
      <c r="K6" s="7" t="s">
        <v>94</v>
      </c>
      <c r="L6" s="7" t="s">
        <v>102</v>
      </c>
      <c r="M6" s="239" t="str">
        <f>_xll.BDP(K6&amp;" Corp","CRNCY")</f>
        <v>ZMW</v>
      </c>
      <c r="N6" s="239">
        <v>2118000</v>
      </c>
      <c r="O6" s="239">
        <v>0.30604999999999999</v>
      </c>
      <c r="P6" s="240">
        <v>0.16514999999999999</v>
      </c>
      <c r="Q6" s="240">
        <f>1/0.0426</f>
        <v>23.474178403755868</v>
      </c>
      <c r="R6" s="241">
        <v>14901</v>
      </c>
      <c r="S6" s="240">
        <v>0.349827</v>
      </c>
      <c r="T6" s="240">
        <f>VLOOKUP(M6,'3. FX_Current'!$B$3:$C$23,2,FALSE)</f>
        <v>19.182300000000001</v>
      </c>
      <c r="U6" s="123">
        <f t="shared" ref="U6:U16" si="5">(S6*N6)/T6</f>
        <v>38625.899188314223</v>
      </c>
      <c r="V6" s="242"/>
      <c r="W6" s="243">
        <v>44469</v>
      </c>
      <c r="X6" s="244">
        <v>45065</v>
      </c>
      <c r="Y6" s="244" t="str">
        <f>_xll.BDP(K6&amp;" Corp","Maturity")</f>
        <v>20.12.2027</v>
      </c>
      <c r="Z6" s="245"/>
      <c r="AA6" s="245"/>
      <c r="AB6" s="248"/>
      <c r="AC6" s="248"/>
      <c r="AD6" s="239" t="str">
        <f t="shared" si="1"/>
        <v>ZMW</v>
      </c>
      <c r="AE6" s="248"/>
      <c r="AF6" s="249"/>
      <c r="AG6" s="238"/>
      <c r="AH6" s="238"/>
      <c r="AI6" s="240">
        <f t="shared" si="2"/>
        <v>38625.899188314223</v>
      </c>
      <c r="AJ6" s="269" t="s">
        <v>218</v>
      </c>
      <c r="AK6" s="270">
        <f>_xll.BDP(K6&amp;" corp","COUPON")</f>
        <v>0</v>
      </c>
      <c r="AL6" s="270"/>
      <c r="AM6" s="241" t="s">
        <v>106</v>
      </c>
      <c r="AN6" s="239" t="s">
        <v>150</v>
      </c>
      <c r="AO6" s="7" t="s">
        <v>219</v>
      </c>
      <c r="AP6" s="246" t="s">
        <v>34</v>
      </c>
      <c r="AQ6" s="250">
        <v>3</v>
      </c>
      <c r="AR6" s="307" t="s">
        <v>34</v>
      </c>
    </row>
    <row r="7" spans="1:44">
      <c r="A7" s="14" t="s">
        <v>1</v>
      </c>
      <c r="B7" s="7" t="str">
        <f>_xll.BDP(K7&amp;" Corp","SECURITY_NAME")</f>
        <v>IFC 0 02/25/41</v>
      </c>
      <c r="C7" s="189">
        <f t="shared" si="3"/>
        <v>0.16245469386337597</v>
      </c>
      <c r="D7" s="189">
        <f t="shared" si="4"/>
        <v>0.16907618168768579</v>
      </c>
      <c r="E7" s="189"/>
      <c r="F7" s="189"/>
      <c r="G7" s="189">
        <f t="shared" si="0"/>
        <v>9.5467302467904358E-2</v>
      </c>
      <c r="H7" s="219">
        <f>R7</f>
        <v>138955.30182600001</v>
      </c>
      <c r="I7" s="214"/>
      <c r="J7" s="18"/>
      <c r="K7" s="14" t="s">
        <v>174</v>
      </c>
      <c r="L7" s="14" t="s">
        <v>175</v>
      </c>
      <c r="M7" s="110" t="str">
        <f>_xll.BDP(K7&amp;" Corp","CRNCY")</f>
        <v>BRL</v>
      </c>
      <c r="N7" s="110">
        <v>3700000</v>
      </c>
      <c r="O7" s="123">
        <f t="shared" ref="O7:O15" si="6">P7</f>
        <v>0.19506000000000001</v>
      </c>
      <c r="P7" s="123">
        <v>0.19506000000000001</v>
      </c>
      <c r="Q7" s="123">
        <f>1/0.192533</f>
        <v>5.1939148094092955</v>
      </c>
      <c r="R7" s="120">
        <f>N7*O7/Q7</f>
        <v>138955.30182600001</v>
      </c>
      <c r="S7" s="123">
        <f>_xll.BDP(K7&amp;" Corp","PX_LAST")/100</f>
        <v>0.22803999999999999</v>
      </c>
      <c r="T7" s="123">
        <f>VLOOKUP(M7,'3. FX_Current'!$B$3:$C$23,2,FALSE)</f>
        <v>5.2234999999999996</v>
      </c>
      <c r="U7" s="123">
        <f t="shared" si="5"/>
        <v>161529.24284483586</v>
      </c>
      <c r="V7" s="137"/>
      <c r="W7" s="23">
        <v>44775</v>
      </c>
      <c r="X7" s="127" t="str">
        <f>_xll.BDP(K7&amp;" Corp","LAST_UPDATE_DT")</f>
        <v>30.06.2023</v>
      </c>
      <c r="Y7" s="127" t="str">
        <f>_xll.BDP(K7&amp;" Corp","Maturity")</f>
        <v>25.02.2041</v>
      </c>
      <c r="Z7" s="128"/>
      <c r="AA7" s="128"/>
      <c r="AB7" s="68"/>
      <c r="AC7" s="68"/>
      <c r="AD7" s="146" t="str">
        <f t="shared" si="1"/>
        <v>BRL</v>
      </c>
      <c r="AE7" s="68"/>
      <c r="AF7" s="63"/>
      <c r="AG7" s="18"/>
      <c r="AH7" s="18"/>
      <c r="AI7" s="123">
        <f t="shared" si="2"/>
        <v>161529.24284483586</v>
      </c>
      <c r="AJ7" s="269" t="s">
        <v>218</v>
      </c>
      <c r="AK7" s="270">
        <f>_xll.BDP(K7&amp;" corp","COUPON")</f>
        <v>0</v>
      </c>
      <c r="AL7" s="270">
        <f>IF(_xll.BDP(K7&amp;" Corp","Defaulted")="Y",0,_xll.BDP(K7&amp;" ISIN","YLD_YTM_MID"))</f>
        <v>8.7376222087006017</v>
      </c>
      <c r="AM7" s="120">
        <f>_xll.BDP(K7&amp;" Corp","YAS_MOD_DUR")</f>
        <v>16.228591444691251</v>
      </c>
      <c r="AN7" s="112" t="s">
        <v>290</v>
      </c>
      <c r="AO7" s="14" t="s">
        <v>219</v>
      </c>
      <c r="AP7" s="115" t="s">
        <v>145</v>
      </c>
      <c r="AQ7" s="61">
        <v>0</v>
      </c>
      <c r="AR7" s="304" t="s">
        <v>34</v>
      </c>
    </row>
    <row r="8" spans="1:44" s="15" customFormat="1">
      <c r="B8" s="283" t="s">
        <v>314</v>
      </c>
      <c r="C8" s="225">
        <f t="shared" si="3"/>
        <v>0.33231256947359133</v>
      </c>
      <c r="D8" s="225">
        <f t="shared" si="4"/>
        <v>0.3026390951673712</v>
      </c>
      <c r="E8" s="225"/>
      <c r="F8" s="225"/>
      <c r="G8" s="310"/>
      <c r="H8" s="226">
        <v>52428</v>
      </c>
      <c r="I8" s="225"/>
      <c r="M8" s="227"/>
      <c r="N8" s="227">
        <v>1600000</v>
      </c>
      <c r="O8" s="228">
        <f t="shared" si="6"/>
        <v>0.17505999999999999</v>
      </c>
      <c r="P8" s="228">
        <v>0.17505999999999999</v>
      </c>
      <c r="Q8" s="228">
        <f>1/0.18718</f>
        <v>5.342451116572283</v>
      </c>
      <c r="R8" s="229">
        <v>52428</v>
      </c>
      <c r="S8" s="228">
        <f>S7</f>
        <v>0.22803999999999999</v>
      </c>
      <c r="T8" s="228">
        <f>T7</f>
        <v>5.2234999999999996</v>
      </c>
      <c r="U8" s="228">
        <f t="shared" si="5"/>
        <v>69850.48339236145</v>
      </c>
      <c r="V8" s="228"/>
      <c r="W8" s="230">
        <v>44775</v>
      </c>
      <c r="X8" s="231"/>
      <c r="Y8" s="231"/>
      <c r="Z8" s="231"/>
      <c r="AA8" s="231"/>
      <c r="AB8" s="232"/>
      <c r="AC8" s="232"/>
      <c r="AD8" s="227"/>
      <c r="AE8" s="232"/>
      <c r="AF8" s="233"/>
      <c r="AI8" s="228"/>
      <c r="AJ8" s="271"/>
      <c r="AK8" s="272"/>
      <c r="AL8" s="272"/>
      <c r="AM8" s="229"/>
      <c r="AN8" s="227"/>
      <c r="AP8" s="234"/>
      <c r="AQ8" s="232"/>
      <c r="AR8" s="305"/>
    </row>
    <row r="9" spans="1:44" s="15" customFormat="1">
      <c r="B9" s="283" t="s">
        <v>315</v>
      </c>
      <c r="C9" s="225">
        <f t="shared" si="3"/>
        <v>5.9527083169313988E-2</v>
      </c>
      <c r="D9" s="225">
        <f t="shared" si="4"/>
        <v>8.4355682358535411E-2</v>
      </c>
      <c r="E9" s="225"/>
      <c r="F9" s="225"/>
      <c r="G9" s="310"/>
      <c r="H9" s="226">
        <v>86528</v>
      </c>
      <c r="I9" s="225"/>
      <c r="M9" s="227"/>
      <c r="N9" s="227">
        <v>2100000</v>
      </c>
      <c r="O9" s="228">
        <f t="shared" si="6"/>
        <v>0.21029999999999999</v>
      </c>
      <c r="P9" s="228">
        <v>0.21029999999999999</v>
      </c>
      <c r="Q9" s="228">
        <f>1/0.195929</f>
        <v>5.1038896743207998</v>
      </c>
      <c r="R9" s="229">
        <v>86528</v>
      </c>
      <c r="S9" s="228">
        <f>S7</f>
        <v>0.22803999999999999</v>
      </c>
      <c r="T9" s="228">
        <f>T7</f>
        <v>5.2234999999999996</v>
      </c>
      <c r="U9" s="228">
        <f t="shared" si="5"/>
        <v>91678.759452474405</v>
      </c>
      <c r="V9" s="228"/>
      <c r="W9" s="230">
        <v>44841</v>
      </c>
      <c r="X9" s="231"/>
      <c r="Y9" s="231"/>
      <c r="Z9" s="231"/>
      <c r="AA9" s="231"/>
      <c r="AB9" s="232"/>
      <c r="AC9" s="232"/>
      <c r="AD9" s="227"/>
      <c r="AE9" s="232"/>
      <c r="AF9" s="233"/>
      <c r="AI9" s="228"/>
      <c r="AJ9" s="271"/>
      <c r="AK9" s="272"/>
      <c r="AL9" s="272"/>
      <c r="AM9" s="229"/>
      <c r="AN9" s="227"/>
      <c r="AP9" s="234"/>
      <c r="AQ9" s="232"/>
      <c r="AR9" s="305"/>
    </row>
    <row r="10" spans="1:44">
      <c r="A10" s="147" t="s">
        <v>1</v>
      </c>
      <c r="B10" s="7" t="str">
        <f>_xll.BDP(K10&amp;" Corp","SECURITY_NAME")</f>
        <v>SAGB 8 1/4 03/31/32</v>
      </c>
      <c r="C10" s="189">
        <f t="shared" si="3"/>
        <v>-0.16303064247831867</v>
      </c>
      <c r="D10" s="189">
        <f t="shared" si="4"/>
        <v>-1.4342423034537699E-2</v>
      </c>
      <c r="E10" s="189"/>
      <c r="F10" s="189"/>
      <c r="G10" s="189">
        <f t="shared" ref="G10:G33" si="7">AI10/$C$37</f>
        <v>8.9307434646127924E-3</v>
      </c>
      <c r="H10" s="219">
        <f t="shared" ref="H10:H16" si="8">R10</f>
        <v>18054.046732999996</v>
      </c>
      <c r="I10" s="214"/>
      <c r="J10" s="18"/>
      <c r="K10" s="426" t="s">
        <v>247</v>
      </c>
      <c r="L10" s="149" t="s">
        <v>244</v>
      </c>
      <c r="M10" s="146" t="s">
        <v>43</v>
      </c>
      <c r="N10" s="146">
        <v>370000</v>
      </c>
      <c r="O10" s="123">
        <f t="shared" si="6"/>
        <v>0.85297999999999996</v>
      </c>
      <c r="P10" s="123">
        <v>0.85297999999999996</v>
      </c>
      <c r="Q10" s="123">
        <f>1/0.057205</f>
        <v>17.4809894240014</v>
      </c>
      <c r="R10" s="120">
        <f>N10*O10/Q10</f>
        <v>18054.046732999996</v>
      </c>
      <c r="S10" s="123">
        <f>_xll.BDP(K10&amp;" Corp","PX_LAST")/100</f>
        <v>0.8407462</v>
      </c>
      <c r="T10" s="123">
        <f>VLOOKUP(M10,'3. FX_Current'!B:C,2,FALSE)</f>
        <v>20.586500000000001</v>
      </c>
      <c r="U10" s="123">
        <f t="shared" si="5"/>
        <v>15110.683894785416</v>
      </c>
      <c r="V10" s="137"/>
      <c r="W10" s="25">
        <v>44819</v>
      </c>
      <c r="X10" s="127" t="str">
        <f>_xll.BDP(K10&amp;" Corp","LAST_UPDATE_DT")</f>
        <v>30.06.2023</v>
      </c>
      <c r="Y10" s="127" t="str">
        <f>_xll.BDP(K10&amp;" Corp","Maturity")</f>
        <v>31.03.2032</v>
      </c>
      <c r="Z10" s="128"/>
      <c r="AA10" s="128"/>
      <c r="AB10" s="68"/>
      <c r="AC10" s="68"/>
      <c r="AD10" s="146" t="str">
        <f t="shared" si="1"/>
        <v>ZAR</v>
      </c>
      <c r="AE10" s="68"/>
      <c r="AF10" s="63"/>
      <c r="AG10" s="18"/>
      <c r="AH10" s="18"/>
      <c r="AI10" s="123">
        <f t="shared" ref="AI10:AI23" si="9">U10</f>
        <v>15110.683894785416</v>
      </c>
      <c r="AJ10" s="269" t="str">
        <f>_xll.BDP(K10&amp;" ISIN","COUPON_FREQUENCY_DESCRIPTION")</f>
        <v>S/A</v>
      </c>
      <c r="AK10" s="270">
        <f>_xll.BDP(K10&amp;" corp","COUPON")</f>
        <v>8.25</v>
      </c>
      <c r="AL10" s="270">
        <f>IF(_xll.BDP(K10&amp;" Corp","Defaulted")="Y",0,_xll.BDP(K10&amp;" ISIN","YLD_YTM_MID"))</f>
        <v>11.14199</v>
      </c>
      <c r="AM10" s="120">
        <f>_xll.BDP(K10&amp;" Corp","YAS_MOD_DUR")</f>
        <v>5.6863379123634266</v>
      </c>
      <c r="AN10" s="146" t="s">
        <v>248</v>
      </c>
      <c r="AO10" s="14" t="s">
        <v>219</v>
      </c>
      <c r="AP10" s="115" t="s">
        <v>145</v>
      </c>
      <c r="AQ10" s="61">
        <v>0</v>
      </c>
      <c r="AR10" s="304" t="s">
        <v>34</v>
      </c>
    </row>
    <row r="11" spans="1:44" s="151" customFormat="1">
      <c r="A11" s="147" t="s">
        <v>1</v>
      </c>
      <c r="B11" s="7" t="str">
        <f>_xll.BDP(K11&amp;" Corp","SECURITY_NAME")</f>
        <v>POLGB 1 3/4 04/25/32</v>
      </c>
      <c r="C11" s="189">
        <f t="shared" si="3"/>
        <v>0.14476858276622218</v>
      </c>
      <c r="D11" s="189">
        <f t="shared" si="4"/>
        <v>8.144132936419779E-2</v>
      </c>
      <c r="E11" s="189"/>
      <c r="F11" s="189"/>
      <c r="G11" s="189">
        <f t="shared" si="7"/>
        <v>3.066883889879889E-2</v>
      </c>
      <c r="H11" s="219">
        <f t="shared" si="8"/>
        <v>45329</v>
      </c>
      <c r="I11" s="214"/>
      <c r="J11" s="18"/>
      <c r="K11" s="442" t="s">
        <v>402</v>
      </c>
      <c r="L11" s="347" t="s">
        <v>199</v>
      </c>
      <c r="M11" s="146" t="s">
        <v>44</v>
      </c>
      <c r="N11" s="146">
        <v>315000</v>
      </c>
      <c r="O11" s="123">
        <f t="shared" si="6"/>
        <v>0.67520999999999998</v>
      </c>
      <c r="P11" s="123">
        <v>0.67520999999999998</v>
      </c>
      <c r="Q11" s="123">
        <f>1/0.21334</f>
        <v>4.6873535202024934</v>
      </c>
      <c r="R11" s="120">
        <v>45329</v>
      </c>
      <c r="S11" s="123">
        <f>_xll.BDP(K11&amp;" Corp","PX_LAST")/100</f>
        <v>0.73019999999999996</v>
      </c>
      <c r="T11" s="123">
        <f>VLOOKUP(M11,'3. FX_Current'!B:C,2,FALSE)</f>
        <v>4.4325999999999999</v>
      </c>
      <c r="U11" s="123">
        <f t="shared" si="5"/>
        <v>51891.215088210083</v>
      </c>
      <c r="V11" s="137"/>
      <c r="W11" s="25">
        <v>44903</v>
      </c>
      <c r="X11" s="127" t="str">
        <f>_xll.BDP(K11&amp;" Corp","LAST_UPDATE_DT")</f>
        <v>30.06.2023</v>
      </c>
      <c r="Y11" s="127">
        <v>48329</v>
      </c>
      <c r="Z11" s="128"/>
      <c r="AA11" s="128"/>
      <c r="AB11" s="68"/>
      <c r="AC11" s="68"/>
      <c r="AD11" s="146" t="str">
        <f t="shared" si="1"/>
        <v>PLN</v>
      </c>
      <c r="AE11" s="68"/>
      <c r="AF11" s="63"/>
      <c r="AG11" s="18"/>
      <c r="AH11" s="18"/>
      <c r="AI11" s="123">
        <f t="shared" si="9"/>
        <v>51891.215088210083</v>
      </c>
      <c r="AJ11" s="269" t="str">
        <f>_xll.BDP(K11&amp;" ISIN","COUPON_FREQUENCY_DESCRIPTION")</f>
        <v>Annual</v>
      </c>
      <c r="AK11" s="270">
        <f>_xll.BDP(K11&amp;" corp","COUPON")</f>
        <v>1.75</v>
      </c>
      <c r="AL11" s="270">
        <f>IF(_xll.BDP(K11&amp;" Corp","Defaulted")="Y",0,_xll.BDP(K11&amp;" ISIN","YLD_YTM_MID"))</f>
        <v>5.7356468224921802</v>
      </c>
      <c r="AM11" s="120">
        <f>_xll.BDP(K11&amp;" Corp","YAS_MOD_DUR")</f>
        <v>7.6451716036234716</v>
      </c>
      <c r="AN11" s="146" t="s">
        <v>405</v>
      </c>
      <c r="AO11" s="14" t="s">
        <v>219</v>
      </c>
      <c r="AP11" s="115" t="s">
        <v>145</v>
      </c>
      <c r="AQ11" s="61">
        <v>0</v>
      </c>
      <c r="AR11" s="304" t="s">
        <v>34</v>
      </c>
    </row>
    <row r="12" spans="1:44" s="151" customFormat="1">
      <c r="A12" s="147" t="s">
        <v>1</v>
      </c>
      <c r="B12" s="7" t="str">
        <f>_xll.BDP(K12&amp;" Corp","SECURITY_NAME")</f>
        <v>MBONO 8 11/07/47</v>
      </c>
      <c r="C12" s="189">
        <f t="shared" si="3"/>
        <v>0.1265744123637722</v>
      </c>
      <c r="D12" s="189">
        <f t="shared" si="4"/>
        <v>1.6446192474175447E-3</v>
      </c>
      <c r="E12" s="189"/>
      <c r="F12" s="189"/>
      <c r="G12" s="189">
        <f t="shared" si="7"/>
        <v>2.3749176066522944E-2</v>
      </c>
      <c r="H12" s="219">
        <f t="shared" si="8"/>
        <v>35668.526638563199</v>
      </c>
      <c r="I12" s="214"/>
      <c r="J12" s="18"/>
      <c r="K12" s="426" t="s">
        <v>408</v>
      </c>
      <c r="L12" s="354" t="s">
        <v>101</v>
      </c>
      <c r="M12" s="146" t="s">
        <v>49</v>
      </c>
      <c r="N12" s="146">
        <v>8200</v>
      </c>
      <c r="O12" s="123">
        <f t="shared" si="6"/>
        <v>91.359747999999996</v>
      </c>
      <c r="P12" s="123">
        <v>91.359747999999996</v>
      </c>
      <c r="Q12" s="123">
        <f>1/0.047612</f>
        <v>21.003108460052086</v>
      </c>
      <c r="R12" s="120">
        <f>P12*N12/Q12</f>
        <v>35668.526638563199</v>
      </c>
      <c r="S12" s="123">
        <f>_xll.BDP(K12&amp;" Corp","PX_LAST")</f>
        <v>91.51</v>
      </c>
      <c r="T12" s="123">
        <f>VLOOKUP(M12,'3. FX_Current'!B:C,2,FALSE)</f>
        <v>18.673999999999999</v>
      </c>
      <c r="U12" s="123">
        <f t="shared" si="5"/>
        <v>40183.249437720893</v>
      </c>
      <c r="V12" s="137"/>
      <c r="W12" s="25">
        <v>44909</v>
      </c>
      <c r="X12" s="127" t="str">
        <f>_xll.BDP(K12&amp;" Corp","LAST_UPDATE_DT")</f>
        <v>30.06.2023</v>
      </c>
      <c r="Y12" s="127">
        <v>53884</v>
      </c>
      <c r="Z12" s="128"/>
      <c r="AA12" s="128"/>
      <c r="AB12" s="68"/>
      <c r="AC12" s="68"/>
      <c r="AD12" s="146" t="str">
        <f t="shared" si="1"/>
        <v>MXN</v>
      </c>
      <c r="AE12" s="68"/>
      <c r="AF12" s="63"/>
      <c r="AG12" s="18"/>
      <c r="AH12" s="18"/>
      <c r="AI12" s="123">
        <f t="shared" si="9"/>
        <v>40183.249437720893</v>
      </c>
      <c r="AJ12" s="269" t="str">
        <f>_xll.BDP(K12&amp;" ISIN","COUPON_FREQUENCY_DESCRIPTION")</f>
        <v>S/A</v>
      </c>
      <c r="AK12" s="270">
        <f>_xll.BDP(K12&amp;" corp","COUPON")</f>
        <v>8</v>
      </c>
      <c r="AL12" s="270">
        <f>IF(_xll.BDP(K12&amp;" Corp","Defaulted")="Y",0,_xll.BDP(K12&amp;" ISIN","YLD_YTM_MID"))</f>
        <v>8.8506960728195505</v>
      </c>
      <c r="AM12" s="120">
        <f>_xll.BDP(K12&amp;" Corp","YAS_MOD_DUR")</f>
        <v>10.075469989867225</v>
      </c>
      <c r="AN12" s="146" t="s">
        <v>151</v>
      </c>
      <c r="AO12" s="14" t="s">
        <v>219</v>
      </c>
      <c r="AP12" s="115" t="s">
        <v>145</v>
      </c>
      <c r="AQ12" s="61">
        <v>0</v>
      </c>
      <c r="AR12" s="304" t="s">
        <v>34</v>
      </c>
    </row>
    <row r="13" spans="1:44" s="151" customFormat="1">
      <c r="A13" s="147" t="s">
        <v>1</v>
      </c>
      <c r="B13" s="377" t="str">
        <f>_xll.BDP(K13&amp;" Isin","SECURITY_NAME")</f>
        <v>GHANA 0 04/07/25</v>
      </c>
      <c r="C13" s="189">
        <f t="shared" si="3"/>
        <v>8.3508161315602569E-2</v>
      </c>
      <c r="D13" s="189">
        <f t="shared" si="4"/>
        <v>0.11580924855491337</v>
      </c>
      <c r="E13" s="189"/>
      <c r="F13" s="189"/>
      <c r="G13" s="189">
        <f t="shared" si="7"/>
        <v>4.1832575488431278E-2</v>
      </c>
      <c r="H13" s="219">
        <f>R13</f>
        <v>65324.92542385681</v>
      </c>
      <c r="I13" s="214"/>
      <c r="J13" s="18"/>
      <c r="K13" s="376" t="s">
        <v>430</v>
      </c>
      <c r="L13" s="374" t="s">
        <v>423</v>
      </c>
      <c r="M13" s="146" t="s">
        <v>53</v>
      </c>
      <c r="N13" s="146">
        <v>200000</v>
      </c>
      <c r="O13" s="123">
        <f t="shared" si="6"/>
        <v>0.34599999999999997</v>
      </c>
      <c r="P13" s="123">
        <v>0.34599999999999997</v>
      </c>
      <c r="Q13" s="123">
        <v>1.05932</v>
      </c>
      <c r="R13" s="120">
        <f>O13*N13/Q13</f>
        <v>65324.92542385681</v>
      </c>
      <c r="S13" s="123">
        <f>_xll.BDP(K13&amp;" Isin","PX_LAST")/100</f>
        <v>0.38606999999999997</v>
      </c>
      <c r="T13" s="123">
        <f>VLOOKUP(M13,'3. FX_Current'!B:C,2,FALSE)</f>
        <v>1.0909</v>
      </c>
      <c r="U13" s="123">
        <f t="shared" si="5"/>
        <v>70780.089834081955</v>
      </c>
      <c r="V13" s="137"/>
      <c r="W13" s="25">
        <v>44930</v>
      </c>
      <c r="X13" s="127" t="str">
        <f>_xll.BDP(K13&amp;" Isin","LAST_UPDATE_DT")</f>
        <v>30.06.2023</v>
      </c>
      <c r="Y13" s="127">
        <v>45754</v>
      </c>
      <c r="Z13" s="128"/>
      <c r="AA13" s="128"/>
      <c r="AB13" s="68"/>
      <c r="AC13" s="68"/>
      <c r="AD13" s="146" t="str">
        <f t="shared" si="1"/>
        <v>USD</v>
      </c>
      <c r="AE13" s="68"/>
      <c r="AF13" s="63"/>
      <c r="AG13" s="18"/>
      <c r="AH13" s="18"/>
      <c r="AI13" s="123">
        <f t="shared" si="9"/>
        <v>70780.089834081955</v>
      </c>
      <c r="AJ13" s="269" t="s">
        <v>218</v>
      </c>
      <c r="AK13" s="270">
        <f>_xll.BDP(K13&amp;" Isin","COUPON")</f>
        <v>0</v>
      </c>
      <c r="AL13" s="270">
        <f>IF(_xll.BDP(K13&amp;" Isin","Defaulted")="Y",0,_xll.BDP(K13&amp;" Isin","YLD_YTM_MID"))</f>
        <v>71.966315403172288</v>
      </c>
      <c r="AM13" s="120">
        <f>_xll.BDP(K13&amp;" Isin","YAS_MOD_DUR")</f>
        <v>1.3387296651573879</v>
      </c>
      <c r="AN13" s="146" t="s">
        <v>424</v>
      </c>
      <c r="AO13" s="14" t="s">
        <v>219</v>
      </c>
      <c r="AP13" s="115" t="s">
        <v>145</v>
      </c>
      <c r="AQ13" s="61">
        <v>0</v>
      </c>
      <c r="AR13" s="304" t="s">
        <v>145</v>
      </c>
    </row>
    <row r="14" spans="1:44" s="151" customFormat="1">
      <c r="A14" s="147" t="s">
        <v>1</v>
      </c>
      <c r="B14" s="7" t="str">
        <f>_xll.BDP(K14&amp;" Corp","SECURITY_NAME")</f>
        <v>HGB 3 10/27/38</v>
      </c>
      <c r="C14" s="189">
        <f t="shared" si="3"/>
        <v>0.13885734639254399</v>
      </c>
      <c r="D14" s="189">
        <f t="shared" si="4"/>
        <v>9.7418860209557812E-2</v>
      </c>
      <c r="E14" s="189"/>
      <c r="F14" s="189"/>
      <c r="G14" s="189">
        <f t="shared" si="7"/>
        <v>7.2157116842693603E-2</v>
      </c>
      <c r="H14" s="219">
        <f>R14</f>
        <v>107202.8547135</v>
      </c>
      <c r="I14" s="214"/>
      <c r="J14" s="18"/>
      <c r="K14" s="442" t="s">
        <v>427</v>
      </c>
      <c r="L14" s="376" t="s">
        <v>243</v>
      </c>
      <c r="M14" s="146" t="s">
        <v>71</v>
      </c>
      <c r="N14" s="146">
        <v>70710000</v>
      </c>
      <c r="O14" s="123">
        <v>0.58694999999999997</v>
      </c>
      <c r="P14" s="123">
        <f>O14</f>
        <v>0.58694999999999997</v>
      </c>
      <c r="Q14" s="123">
        <f>1/0.002583</f>
        <v>387.14672861014327</v>
      </c>
      <c r="R14" s="120">
        <f>O14*N14/Q14</f>
        <v>107202.8547135</v>
      </c>
      <c r="S14" s="123">
        <f>_xll.BDP(K14&amp;" Isin","PX_LAST")/100</f>
        <v>0.64412999999999998</v>
      </c>
      <c r="T14" s="123">
        <f>VLOOKUP(M14,'3. FX_Current'!B:C,2,FALSE)</f>
        <v>373.06</v>
      </c>
      <c r="U14" s="123">
        <f>(S14*N14)/T14</f>
        <v>122088.75864472202</v>
      </c>
      <c r="V14" s="137"/>
      <c r="W14" s="25">
        <v>44937</v>
      </c>
      <c r="X14" s="127" t="str">
        <f>_xll.BDP(K14&amp;" Isin","LAST_UPDATE_DT")</f>
        <v>30.06.2023</v>
      </c>
      <c r="Y14" s="127">
        <v>50705</v>
      </c>
      <c r="Z14" s="128"/>
      <c r="AA14" s="128"/>
      <c r="AB14" s="68"/>
      <c r="AC14" s="68"/>
      <c r="AD14" s="146" t="str">
        <f t="shared" si="1"/>
        <v>HUF</v>
      </c>
      <c r="AE14" s="68"/>
      <c r="AF14" s="63"/>
      <c r="AG14" s="18"/>
      <c r="AH14" s="18"/>
      <c r="AI14" s="123">
        <f t="shared" si="9"/>
        <v>122088.75864472202</v>
      </c>
      <c r="AJ14" s="269" t="str">
        <f>_xll.BDP(K14&amp;" ISIN","COUPON_FREQUENCY_DESCRIPTION")</f>
        <v>Annual</v>
      </c>
      <c r="AK14" s="270">
        <f>_xll.BDP(K14&amp;" Isin","COUPON")</f>
        <v>3</v>
      </c>
      <c r="AL14" s="270">
        <f>IF(_xll.BDP(K14&amp;" Isin","Defaulted")="Y",0,_xll.BDP(K14&amp;" Isin","YLD_YTM_MID"))</f>
        <v>6.8123161185181287</v>
      </c>
      <c r="AM14" s="120">
        <f>_xll.BDP(K14&amp;" Isin","YAS_MOD_DUR")</f>
        <v>10.585461133210256</v>
      </c>
      <c r="AN14" s="146" t="s">
        <v>428</v>
      </c>
      <c r="AO14" s="14" t="s">
        <v>219</v>
      </c>
      <c r="AP14" s="115" t="s">
        <v>145</v>
      </c>
      <c r="AQ14" s="61">
        <v>0</v>
      </c>
      <c r="AR14" s="304" t="s">
        <v>34</v>
      </c>
    </row>
    <row r="15" spans="1:44" s="151" customFormat="1">
      <c r="A15" s="147" t="s">
        <v>1</v>
      </c>
      <c r="B15" s="7" t="str">
        <f>_xll.BDP(K15&amp;" Corp","SECURITY_NAME")</f>
        <v>ASIA 0 01/26/35</v>
      </c>
      <c r="C15" s="189">
        <f>U15/H15-1</f>
        <v>0.34387650046604579</v>
      </c>
      <c r="D15" s="189">
        <f>S15/O15-1</f>
        <v>0.20349520569130841</v>
      </c>
      <c r="E15" s="189"/>
      <c r="F15" s="189"/>
      <c r="G15" s="189">
        <f t="shared" si="7"/>
        <v>5.0511609511786362E-2</v>
      </c>
      <c r="H15" s="219">
        <f>R15</f>
        <v>63595.788082231928</v>
      </c>
      <c r="I15" s="214"/>
      <c r="J15" s="18"/>
      <c r="K15" s="414" t="s">
        <v>451</v>
      </c>
      <c r="L15" s="387" t="s">
        <v>452</v>
      </c>
      <c r="M15" s="146" t="s">
        <v>78</v>
      </c>
      <c r="N15" s="388">
        <v>1000000000</v>
      </c>
      <c r="O15" s="123">
        <f t="shared" si="6"/>
        <v>0.32329999999999998</v>
      </c>
      <c r="P15" s="123">
        <v>0.32329999999999998</v>
      </c>
      <c r="Q15" s="123">
        <v>5083.67</v>
      </c>
      <c r="R15" s="120">
        <f>O15*N15/Q15</f>
        <v>63595.788082231928</v>
      </c>
      <c r="S15" s="123">
        <f>_xll.BDP(K15&amp;" Isin","PX_LAST")/100</f>
        <v>0.38908999999999999</v>
      </c>
      <c r="T15" s="123">
        <f>VLOOKUP(M15,'3. FX_Current'!B:C,2,FALSE)</f>
        <v>4552.63</v>
      </c>
      <c r="U15" s="123">
        <f>(S15*N15)/T15</f>
        <v>85464.885132330106</v>
      </c>
      <c r="V15" s="137"/>
      <c r="W15" s="25">
        <v>44963</v>
      </c>
      <c r="X15" s="127" t="str">
        <f>_xll.BDP(K15&amp;" Isin","LAST_UPDATE_DT")</f>
        <v>30.06.2023</v>
      </c>
      <c r="Y15" s="127">
        <v>49335</v>
      </c>
      <c r="Z15" s="128"/>
      <c r="AA15" s="128"/>
      <c r="AB15" s="68"/>
      <c r="AC15" s="68"/>
      <c r="AD15" s="146" t="str">
        <f t="shared" si="1"/>
        <v>COP</v>
      </c>
      <c r="AE15" s="68"/>
      <c r="AF15" s="63"/>
      <c r="AG15" s="18"/>
      <c r="AH15" s="18"/>
      <c r="AI15" s="123">
        <f t="shared" si="9"/>
        <v>85464.885132330106</v>
      </c>
      <c r="AJ15" s="389" t="s">
        <v>218</v>
      </c>
      <c r="AK15" s="270">
        <f>_xll.BDP(K15&amp;" Isin","COUPON")</f>
        <v>0</v>
      </c>
      <c r="AL15" s="270">
        <f>IF(_xll.BDP(K15&amp;" Isin","Defaulted")="Y",0,_xll.BDP(K15&amp;" Isin","YLD_YTM_MID"))</f>
        <v>8.5069996010448854</v>
      </c>
      <c r="AM15" s="120">
        <f>_xll.BDP(K15&amp;" Isin","YAS_MOD_DUR")</f>
        <v>10.655208112146763</v>
      </c>
      <c r="AN15" s="239" t="s">
        <v>150</v>
      </c>
      <c r="AO15" s="14" t="s">
        <v>219</v>
      </c>
      <c r="AP15" s="115" t="s">
        <v>145</v>
      </c>
      <c r="AQ15" s="61">
        <v>0</v>
      </c>
      <c r="AR15" s="304" t="s">
        <v>34</v>
      </c>
    </row>
    <row r="16" spans="1:44" s="268" customFormat="1">
      <c r="A16" s="251" t="s">
        <v>2</v>
      </c>
      <c r="B16" s="251" t="str">
        <f>_xll.BDP(K16&amp;" Isin","SECURITY_NAME")</f>
        <v>iShares US Consumer Staples ET</v>
      </c>
      <c r="C16" s="252">
        <f t="shared" si="3"/>
        <v>-6.9056400606062995E-2</v>
      </c>
      <c r="D16" s="252">
        <f t="shared" si="4"/>
        <v>-3.4560879205630113E-2</v>
      </c>
      <c r="E16" s="252"/>
      <c r="F16" s="190"/>
      <c r="G16" s="190">
        <f t="shared" si="7"/>
        <v>2.1702402529535834E-2</v>
      </c>
      <c r="H16" s="253">
        <f t="shared" si="8"/>
        <v>39444</v>
      </c>
      <c r="I16" s="254"/>
      <c r="J16" s="348" t="str">
        <f>_xll.BDP(K16&amp;" ISIN","TICKER_AND_EXCH_CODE")</f>
        <v>IYK US</v>
      </c>
      <c r="K16" s="348" t="s">
        <v>403</v>
      </c>
      <c r="L16" s="348" t="s">
        <v>38</v>
      </c>
      <c r="M16" s="349" t="s">
        <v>53</v>
      </c>
      <c r="N16" s="255">
        <v>200</v>
      </c>
      <c r="O16" s="255">
        <v>207.46</v>
      </c>
      <c r="P16" s="256">
        <v>207.46</v>
      </c>
      <c r="Q16" s="256">
        <v>0.948272</v>
      </c>
      <c r="R16" s="257">
        <v>39444</v>
      </c>
      <c r="S16" s="256">
        <f>_xll.BDP(K16&amp;" isin","PX_LAST")</f>
        <v>200.29</v>
      </c>
      <c r="T16" s="256">
        <f>VLOOKUP(M16,'3. FX_Current'!$B$3:$C$23,2,FALSE)</f>
        <v>1.0909</v>
      </c>
      <c r="U16" s="350">
        <f t="shared" si="5"/>
        <v>36720.139334494452</v>
      </c>
      <c r="V16" s="258"/>
      <c r="W16" s="259">
        <v>44903</v>
      </c>
      <c r="X16" s="260" t="str">
        <f>_xll.BDP(K16&amp;" ISIN","LAST_UPDATE_DT")</f>
        <v>01.07.2023</v>
      </c>
      <c r="Y16" s="261"/>
      <c r="Z16" s="261"/>
      <c r="AA16" s="261"/>
      <c r="AB16" s="262"/>
      <c r="AC16" s="262"/>
      <c r="AD16" s="255" t="str">
        <f t="shared" si="1"/>
        <v>USD</v>
      </c>
      <c r="AE16" s="262"/>
      <c r="AF16" s="135"/>
      <c r="AG16" s="263"/>
      <c r="AH16" s="263"/>
      <c r="AI16" s="256">
        <f>U16</f>
        <v>36720.139334494452</v>
      </c>
      <c r="AJ16" s="273" t="str">
        <f>_xll.BDP(K16&amp;" ISIN","DVD_FREQ")</f>
        <v>Quarter</v>
      </c>
      <c r="AK16" s="274">
        <f>_xll.BDP(K16&amp;" Equity","EQY_DVD_YLD_IND")</f>
        <v>2.0264976897999856</v>
      </c>
      <c r="AL16" s="277"/>
      <c r="AM16" s="264"/>
      <c r="AN16" s="264"/>
      <c r="AO16" s="265" t="s">
        <v>219</v>
      </c>
      <c r="AP16" s="351" t="s">
        <v>145</v>
      </c>
      <c r="AQ16" s="267">
        <v>0</v>
      </c>
      <c r="AR16" s="308" t="s">
        <v>34</v>
      </c>
    </row>
    <row r="17" spans="1:44" s="268" customFormat="1">
      <c r="A17" s="251" t="s">
        <v>2</v>
      </c>
      <c r="B17" s="251" t="str">
        <f>_xll.BDP(K17&amp;" Isin","SECURITY_NAME")</f>
        <v>Lyxor MSCI Russia UCITS ETF</v>
      </c>
      <c r="C17" s="252">
        <v>0</v>
      </c>
      <c r="D17" s="252">
        <v>0</v>
      </c>
      <c r="E17" s="252">
        <f>U17/R17-1</f>
        <v>-1</v>
      </c>
      <c r="F17" s="190">
        <f>S17/P17-1</f>
        <v>-1</v>
      </c>
      <c r="G17" s="190">
        <f t="shared" si="7"/>
        <v>0</v>
      </c>
      <c r="H17" s="253">
        <v>0</v>
      </c>
      <c r="I17" s="254"/>
      <c r="J17" s="348" t="str">
        <f>_xll.BDP(K17&amp;" ISIN","TICKER_AND_EXCH_CODE")</f>
        <v>LYRUS SW</v>
      </c>
      <c r="K17" s="251" t="s">
        <v>98</v>
      </c>
      <c r="L17" s="251" t="s">
        <v>99</v>
      </c>
      <c r="M17" s="255" t="s">
        <v>30</v>
      </c>
      <c r="N17" s="255">
        <v>2422</v>
      </c>
      <c r="O17" s="255">
        <v>0</v>
      </c>
      <c r="P17" s="256">
        <v>51.615206000000001</v>
      </c>
      <c r="Q17" s="256">
        <v>1</v>
      </c>
      <c r="R17" s="257">
        <v>125012</v>
      </c>
      <c r="S17" s="256">
        <v>0</v>
      </c>
      <c r="T17" s="256">
        <f>VLOOKUP(M17,'3. FX_Current'!$B$3:$C$23,2,FALSE)</f>
        <v>1</v>
      </c>
      <c r="U17" s="350">
        <v>0</v>
      </c>
      <c r="V17" s="258"/>
      <c r="W17" s="259">
        <v>44512</v>
      </c>
      <c r="X17" s="260">
        <v>45030</v>
      </c>
      <c r="Y17" s="261"/>
      <c r="Z17" s="261"/>
      <c r="AA17" s="261"/>
      <c r="AB17" s="262"/>
      <c r="AC17" s="262"/>
      <c r="AD17" s="255" t="str">
        <f t="shared" si="1"/>
        <v>EUR</v>
      </c>
      <c r="AE17" s="262"/>
      <c r="AF17" s="135"/>
      <c r="AG17" s="263"/>
      <c r="AH17" s="263"/>
      <c r="AI17" s="256">
        <f t="shared" si="9"/>
        <v>0</v>
      </c>
      <c r="AJ17" s="273" t="str">
        <f>_xll.BDP(K17&amp;" ISIN","DVD_FREQ")</f>
        <v>None</v>
      </c>
      <c r="AK17" s="274">
        <v>0</v>
      </c>
      <c r="AL17" s="277"/>
      <c r="AM17" s="264"/>
      <c r="AN17" s="264"/>
      <c r="AO17" s="265" t="s">
        <v>219</v>
      </c>
      <c r="AP17" s="266" t="s">
        <v>34</v>
      </c>
      <c r="AQ17" s="267">
        <v>0</v>
      </c>
      <c r="AR17" s="308" t="s">
        <v>34</v>
      </c>
    </row>
    <row r="18" spans="1:44" s="268" customFormat="1">
      <c r="A18" s="251" t="s">
        <v>2</v>
      </c>
      <c r="B18" s="251" t="str">
        <f>_xll.BDP(K18&amp;" Isin","SECURITY_NAME")</f>
        <v>Xtrackers MSCI Korea UCITS ETF</v>
      </c>
      <c r="C18" s="252">
        <f t="shared" ref="C18:C23" si="10">U18/H18-1</f>
        <v>8.2792294790152265E-2</v>
      </c>
      <c r="D18" s="252">
        <f t="shared" ref="D18:D23" si="11">S18/O18-1</f>
        <v>8.2792294790152265E-2</v>
      </c>
      <c r="E18" s="252"/>
      <c r="F18" s="190"/>
      <c r="G18" s="190">
        <f t="shared" si="7"/>
        <v>3.9725972974572095E-2</v>
      </c>
      <c r="H18" s="253">
        <f>R18</f>
        <v>62076.309855000007</v>
      </c>
      <c r="I18" s="254"/>
      <c r="J18" s="348" t="str">
        <f>_xll.BDP(K18&amp;" ISIN","TICKER_AND_EXCH_CODE")</f>
        <v>XMKO SW</v>
      </c>
      <c r="K18" s="348" t="s">
        <v>446</v>
      </c>
      <c r="L18" s="348" t="s">
        <v>447</v>
      </c>
      <c r="M18" s="349" t="s">
        <v>30</v>
      </c>
      <c r="N18" s="255">
        <v>885</v>
      </c>
      <c r="O18" s="256">
        <f>P18</f>
        <v>70.142723000000004</v>
      </c>
      <c r="P18" s="256">
        <v>70.142723000000004</v>
      </c>
      <c r="Q18" s="256">
        <v>1</v>
      </c>
      <c r="R18" s="257">
        <f>P18*N18/Q18</f>
        <v>62076.309855000007</v>
      </c>
      <c r="S18" s="256">
        <f>_xll.BDP(J18&amp;" Equity","PX_LAST")</f>
        <v>75.95</v>
      </c>
      <c r="T18" s="256">
        <f>VLOOKUP(M18,'3. FX_Current'!$B$3:$C$23,2,FALSE)</f>
        <v>1</v>
      </c>
      <c r="U18" s="350">
        <f t="shared" ref="U18:U23" si="12">(S18*N18)/T18</f>
        <v>67215.75</v>
      </c>
      <c r="V18" s="258"/>
      <c r="W18" s="259">
        <v>44956</v>
      </c>
      <c r="X18" s="260" t="str">
        <f>_xll.BDP(K18&amp;" ISIN","LAST_UPDATE_DT")</f>
        <v>30.06.2023</v>
      </c>
      <c r="Y18" s="261"/>
      <c r="Z18" s="261"/>
      <c r="AA18" s="261"/>
      <c r="AB18" s="262"/>
      <c r="AC18" s="262"/>
      <c r="AD18" s="255" t="str">
        <f t="shared" si="1"/>
        <v>EUR</v>
      </c>
      <c r="AE18" s="262"/>
      <c r="AF18" s="135"/>
      <c r="AG18" s="263"/>
      <c r="AH18" s="263"/>
      <c r="AI18" s="256">
        <f>U18</f>
        <v>67215.75</v>
      </c>
      <c r="AJ18" s="273" t="str">
        <f>_xll.BDP(K18&amp;" ISIN","DVD_FREQ")</f>
        <v>None</v>
      </c>
      <c r="AK18" s="274">
        <v>0</v>
      </c>
      <c r="AL18" s="277"/>
      <c r="AM18" s="264"/>
      <c r="AN18" s="264"/>
      <c r="AO18" s="265" t="s">
        <v>219</v>
      </c>
      <c r="AP18" s="351" t="s">
        <v>145</v>
      </c>
      <c r="AQ18" s="267">
        <v>0</v>
      </c>
      <c r="AR18" s="308" t="s">
        <v>34</v>
      </c>
    </row>
    <row r="19" spans="1:44" s="268" customFormat="1">
      <c r="A19" s="251" t="s">
        <v>2</v>
      </c>
      <c r="B19" s="251" t="str">
        <f>_xll.BDP(K19&amp;" Isin","SECURITY_NAME")</f>
        <v>Lyxor MSCI Indonesia UCITS ETF</v>
      </c>
      <c r="C19" s="252">
        <f t="shared" si="10"/>
        <v>6.4299388161105142E-2</v>
      </c>
      <c r="D19" s="252">
        <f t="shared" si="11"/>
        <v>6.4299388161105142E-2</v>
      </c>
      <c r="E19" s="252"/>
      <c r="F19" s="190"/>
      <c r="G19" s="190">
        <f t="shared" si="7"/>
        <v>3.7705121714364402E-2</v>
      </c>
      <c r="H19" s="253">
        <f>R19</f>
        <v>59942.250000000007</v>
      </c>
      <c r="I19" s="254"/>
      <c r="J19" s="348" t="s">
        <v>472</v>
      </c>
      <c r="K19" s="348" t="s">
        <v>469</v>
      </c>
      <c r="L19" s="348" t="s">
        <v>470</v>
      </c>
      <c r="M19" s="349" t="s">
        <v>30</v>
      </c>
      <c r="N19" s="255">
        <v>450</v>
      </c>
      <c r="O19" s="256">
        <f>P19</f>
        <v>133.20500000000001</v>
      </c>
      <c r="P19" s="256">
        <v>133.20500000000001</v>
      </c>
      <c r="Q19" s="256">
        <v>1</v>
      </c>
      <c r="R19" s="257">
        <f>P19*N19/Q19</f>
        <v>59942.250000000007</v>
      </c>
      <c r="S19" s="256">
        <f>_xll.BDP(J19&amp;" Equity","PX_LAST")</f>
        <v>141.77000000000001</v>
      </c>
      <c r="T19" s="256">
        <f>VLOOKUP(M19,'3. FX_Current'!$B$3:$C$23,2,FALSE)</f>
        <v>1</v>
      </c>
      <c r="U19" s="350">
        <f t="shared" si="12"/>
        <v>63796.500000000007</v>
      </c>
      <c r="V19" s="258"/>
      <c r="W19" s="259">
        <v>45002</v>
      </c>
      <c r="X19" s="260" t="str">
        <f>_xll.BDP(K19&amp;" ISIN","LAST_UPDATE_DT")</f>
        <v>30.06.2023</v>
      </c>
      <c r="Y19" s="261"/>
      <c r="Z19" s="261"/>
      <c r="AA19" s="261"/>
      <c r="AB19" s="262"/>
      <c r="AC19" s="262"/>
      <c r="AD19" s="255" t="str">
        <f>M19</f>
        <v>EUR</v>
      </c>
      <c r="AE19" s="262"/>
      <c r="AF19" s="135"/>
      <c r="AG19" s="263"/>
      <c r="AH19" s="263"/>
      <c r="AI19" s="256">
        <f>U19</f>
        <v>63796.500000000007</v>
      </c>
      <c r="AJ19" s="273" t="str">
        <f>_xll.BDP(K19&amp;" ISIN","DVD_FREQ")</f>
        <v>None</v>
      </c>
      <c r="AK19" s="274">
        <v>0</v>
      </c>
      <c r="AL19" s="277"/>
      <c r="AM19" s="264"/>
      <c r="AN19" s="264"/>
      <c r="AO19" s="265" t="s">
        <v>219</v>
      </c>
      <c r="AP19" s="351" t="s">
        <v>145</v>
      </c>
      <c r="AQ19" s="267">
        <v>0</v>
      </c>
      <c r="AR19" s="308" t="s">
        <v>34</v>
      </c>
    </row>
    <row r="20" spans="1:44" s="268" customFormat="1">
      <c r="A20" s="251" t="s">
        <v>2</v>
      </c>
      <c r="B20" s="251" t="str">
        <f>_xll.BDP(K20&amp;" Isin","SECURITY_NAME")</f>
        <v>iShares MSCI Brazil UCITS ETF</v>
      </c>
      <c r="C20" s="252">
        <f t="shared" si="10"/>
        <v>0.24739605768025408</v>
      </c>
      <c r="D20" s="252">
        <f t="shared" si="11"/>
        <v>0.26097763048881517</v>
      </c>
      <c r="E20" s="252"/>
      <c r="F20" s="190"/>
      <c r="G20" s="190">
        <f t="shared" si="7"/>
        <v>4.1229038706317771E-2</v>
      </c>
      <c r="H20" s="253">
        <f>R20</f>
        <v>55923.629250000005</v>
      </c>
      <c r="I20" s="254"/>
      <c r="J20" s="348" t="s">
        <v>474</v>
      </c>
      <c r="K20" s="348" t="s">
        <v>473</v>
      </c>
      <c r="L20" s="348" t="s">
        <v>175</v>
      </c>
      <c r="M20" s="349" t="s">
        <v>53</v>
      </c>
      <c r="N20" s="255">
        <v>2000</v>
      </c>
      <c r="O20" s="256">
        <f>P20</f>
        <v>30.175000000000001</v>
      </c>
      <c r="P20" s="256">
        <v>30.175000000000001</v>
      </c>
      <c r="Q20" s="256">
        <f xml:space="preserve"> 1/0.926655</f>
        <v>1.0791502770718335</v>
      </c>
      <c r="R20" s="257">
        <f>P20*N20/Q20</f>
        <v>55923.629250000005</v>
      </c>
      <c r="S20" s="256">
        <f>_xll.BDP(J20&amp;" Equity","PX_LAST")</f>
        <v>38.049999999999997</v>
      </c>
      <c r="T20" s="256">
        <f>VLOOKUP(M20,'3. FX_Current'!$B$3:$C$23,2,FALSE)</f>
        <v>1.0909</v>
      </c>
      <c r="U20" s="350">
        <f t="shared" si="12"/>
        <v>69758.914657622154</v>
      </c>
      <c r="V20" s="258"/>
      <c r="W20" s="259">
        <v>45007</v>
      </c>
      <c r="X20" s="260" t="str">
        <f>_xll.BDP(K20&amp;" ISIN","LAST_UPDATE_DT")</f>
        <v>30.06.2023</v>
      </c>
      <c r="Y20" s="261"/>
      <c r="Z20" s="261"/>
      <c r="AA20" s="261"/>
      <c r="AB20" s="262"/>
      <c r="AC20" s="262"/>
      <c r="AD20" s="255" t="str">
        <f>M20</f>
        <v>USD</v>
      </c>
      <c r="AE20" s="262"/>
      <c r="AF20" s="135"/>
      <c r="AG20" s="263"/>
      <c r="AH20" s="263"/>
      <c r="AI20" s="256">
        <f>U20</f>
        <v>69758.914657622154</v>
      </c>
      <c r="AJ20" s="273" t="str">
        <f>_xll.BDP(K20&amp;" ISIN","DVD_FREQ")</f>
        <v>None</v>
      </c>
      <c r="AK20" s="274">
        <v>1</v>
      </c>
      <c r="AL20" s="277"/>
      <c r="AM20" s="264"/>
      <c r="AN20" s="264"/>
      <c r="AO20" s="265" t="s">
        <v>219</v>
      </c>
      <c r="AP20" s="351" t="s">
        <v>145</v>
      </c>
      <c r="AQ20" s="267">
        <v>0</v>
      </c>
      <c r="AR20" s="308" t="s">
        <v>34</v>
      </c>
    </row>
    <row r="21" spans="1:44" s="268" customFormat="1">
      <c r="A21" s="251" t="s">
        <v>2</v>
      </c>
      <c r="B21" s="251" t="str">
        <f>_xll.BDP(K21&amp;" Isin","SECURITY_NAME")</f>
        <v>Lyxor STOXX Europe 600 Banks U</v>
      </c>
      <c r="C21" s="252">
        <f t="shared" si="10"/>
        <v>8.4897730456710452E-2</v>
      </c>
      <c r="D21" s="252">
        <f t="shared" si="11"/>
        <v>8.4897730456710452E-2</v>
      </c>
      <c r="E21" s="252"/>
      <c r="F21" s="190"/>
      <c r="G21" s="190">
        <f t="shared" si="7"/>
        <v>1.8536334647699378E-2</v>
      </c>
      <c r="H21" s="253">
        <f>R21</f>
        <v>28908.9</v>
      </c>
      <c r="I21" s="254"/>
      <c r="J21" s="348" t="s">
        <v>476</v>
      </c>
      <c r="K21" s="348" t="s">
        <v>475</v>
      </c>
      <c r="L21" s="348" t="s">
        <v>35</v>
      </c>
      <c r="M21" s="349" t="s">
        <v>30</v>
      </c>
      <c r="N21" s="255">
        <v>1350</v>
      </c>
      <c r="O21" s="256">
        <f>P21</f>
        <v>21.414000000000001</v>
      </c>
      <c r="P21" s="256">
        <v>21.414000000000001</v>
      </c>
      <c r="Q21" s="256">
        <v>1</v>
      </c>
      <c r="R21" s="257">
        <f>P21*N21/Q21</f>
        <v>28908.9</v>
      </c>
      <c r="S21" s="256">
        <f>_xll.BDP(J21&amp;" Equity","PX_LAST")</f>
        <v>23.231999999999999</v>
      </c>
      <c r="T21" s="256">
        <f>VLOOKUP(M21,'3. FX_Current'!$B$3:$C$23,2,FALSE)</f>
        <v>1</v>
      </c>
      <c r="U21" s="350">
        <f t="shared" si="12"/>
        <v>31363.200000000001</v>
      </c>
      <c r="V21" s="258"/>
      <c r="W21" s="259">
        <v>45007</v>
      </c>
      <c r="X21" s="260" t="str">
        <f>_xll.BDP(K21&amp;" ISIN","LAST_UPDATE_DT")</f>
        <v>30.06.2023</v>
      </c>
      <c r="Y21" s="261"/>
      <c r="Z21" s="261"/>
      <c r="AA21" s="261"/>
      <c r="AB21" s="262"/>
      <c r="AC21" s="262"/>
      <c r="AD21" s="255" t="str">
        <f>M21</f>
        <v>EUR</v>
      </c>
      <c r="AE21" s="262"/>
      <c r="AF21" s="135"/>
      <c r="AG21" s="263"/>
      <c r="AH21" s="263"/>
      <c r="AI21" s="256">
        <f>U21</f>
        <v>31363.200000000001</v>
      </c>
      <c r="AJ21" s="273" t="str">
        <f>_xll.BDP(K21&amp;" ISIN","DVD_FREQ")</f>
        <v>Irreg</v>
      </c>
      <c r="AK21" s="274">
        <v>2</v>
      </c>
      <c r="AL21" s="277"/>
      <c r="AM21" s="264"/>
      <c r="AN21" s="264"/>
      <c r="AO21" s="265" t="s">
        <v>219</v>
      </c>
      <c r="AP21" s="351" t="s">
        <v>145</v>
      </c>
      <c r="AQ21" s="267">
        <v>0</v>
      </c>
      <c r="AR21" s="308" t="s">
        <v>34</v>
      </c>
    </row>
    <row r="22" spans="1:44">
      <c r="A22" s="21" t="s">
        <v>250</v>
      </c>
      <c r="B22" s="21" t="str">
        <f>_xll.BDP(K22&amp;" Isin","SECURITY_NAME")</f>
        <v>Sprott Uranium Miners ETF</v>
      </c>
      <c r="C22" s="191">
        <f t="shared" si="10"/>
        <v>-6.4705239664545888E-2</v>
      </c>
      <c r="D22" s="191">
        <f t="shared" si="11"/>
        <v>-3.423475258918296E-2</v>
      </c>
      <c r="E22" s="191">
        <f>U22/R22-1</f>
        <v>0.11574099287635398</v>
      </c>
      <c r="F22" s="191">
        <f>S22/P22-1</f>
        <v>3.8875598086125507E-3</v>
      </c>
      <c r="G22" s="191">
        <f t="shared" si="7"/>
        <v>3.27372653464909E-2</v>
      </c>
      <c r="H22" s="220">
        <v>59223</v>
      </c>
      <c r="I22" s="214"/>
      <c r="J22" s="21" t="str">
        <f>_xll.BDP(K22&amp;" ISIN","TICKER_AND_EXCH_CODE")</f>
        <v>URNM US</v>
      </c>
      <c r="K22" s="21" t="s">
        <v>107</v>
      </c>
      <c r="L22" s="21" t="s">
        <v>38</v>
      </c>
      <c r="M22" s="114" t="str">
        <f>_xll.BDP(K22&amp;" ISIN","CRNCY")</f>
        <v>USD</v>
      </c>
      <c r="N22" s="114">
        <v>1800</v>
      </c>
      <c r="O22" s="114">
        <f>69.52/2</f>
        <v>34.76</v>
      </c>
      <c r="P22" s="124">
        <f>66.88/2</f>
        <v>33.44</v>
      </c>
      <c r="Q22" s="124">
        <f>1/0.824776</f>
        <v>1.2124504107781993</v>
      </c>
      <c r="R22" s="119">
        <v>49645</v>
      </c>
      <c r="S22" s="124">
        <f>_xll.BDP(K22&amp;" isin","PX_LAST")</f>
        <v>33.57</v>
      </c>
      <c r="T22" s="124">
        <f>VLOOKUP(M22,'3. FX_Current'!$B$3:$C$23,2,FALSE)</f>
        <v>1.0909</v>
      </c>
      <c r="U22" s="124">
        <f t="shared" si="12"/>
        <v>55390.961591346597</v>
      </c>
      <c r="V22" s="137"/>
      <c r="W22" s="22">
        <v>44676</v>
      </c>
      <c r="X22" s="201" t="str">
        <f>_xll.BDP(K22&amp;" ISIN","LAST_UPDATE_DT")</f>
        <v>01.07.2023</v>
      </c>
      <c r="Y22" s="129"/>
      <c r="Z22" s="129"/>
      <c r="AA22" s="129"/>
      <c r="AB22" s="69"/>
      <c r="AC22" s="69"/>
      <c r="AD22" s="114" t="str">
        <f t="shared" si="1"/>
        <v>USD</v>
      </c>
      <c r="AE22" s="69"/>
      <c r="AF22" s="135"/>
      <c r="AG22" s="66"/>
      <c r="AH22" s="66"/>
      <c r="AI22" s="124">
        <f t="shared" si="9"/>
        <v>55390.961591346597</v>
      </c>
      <c r="AJ22" s="275" t="str">
        <f>_xll.BDP(K22&amp;" ISIN","DVD_FREQ")</f>
        <v>Annual</v>
      </c>
      <c r="AK22" s="276">
        <v>0</v>
      </c>
      <c r="AL22" s="277"/>
      <c r="AM22" s="67"/>
      <c r="AN22" s="67"/>
      <c r="AO22" s="20" t="s">
        <v>219</v>
      </c>
      <c r="AP22" s="116" t="s">
        <v>34</v>
      </c>
      <c r="AQ22" s="62">
        <v>0</v>
      </c>
      <c r="AR22" s="309" t="s">
        <v>34</v>
      </c>
    </row>
    <row r="23" spans="1:44">
      <c r="A23" s="21" t="s">
        <v>250</v>
      </c>
      <c r="B23" s="21" t="str">
        <f>_xll.BDP(K23&amp;" ISIN","SECURITY_NAME")</f>
        <v>VanEck Oil Refiners ETF</v>
      </c>
      <c r="C23" s="191">
        <f t="shared" si="10"/>
        <v>-0.12552109116179844</v>
      </c>
      <c r="D23" s="191">
        <f t="shared" si="11"/>
        <v>-4.8742138364779919E-2</v>
      </c>
      <c r="E23" s="191"/>
      <c r="F23" s="191"/>
      <c r="G23" s="191">
        <f t="shared" si="7"/>
        <v>2.0600568660035526E-2</v>
      </c>
      <c r="H23" s="220">
        <f>(N23*O23)/Q23</f>
        <v>39858.997870799998</v>
      </c>
      <c r="I23" s="214"/>
      <c r="J23" s="21" t="str">
        <f>_xll.BDP(K23&amp;" ISIN","TICKER_AND_EXCH_CODE")</f>
        <v>CRAK US</v>
      </c>
      <c r="K23" s="328" t="s">
        <v>383</v>
      </c>
      <c r="L23" s="27" t="s">
        <v>38</v>
      </c>
      <c r="M23" s="114" t="s">
        <v>53</v>
      </c>
      <c r="N23" s="114">
        <v>1257</v>
      </c>
      <c r="O23" s="114">
        <v>31.8</v>
      </c>
      <c r="P23" s="124">
        <v>31.8</v>
      </c>
      <c r="Q23" s="124">
        <f>1/0.997158</f>
        <v>1.002850099984155</v>
      </c>
      <c r="R23" s="119">
        <v>39859</v>
      </c>
      <c r="S23" s="124">
        <f>_xll.BDP(K23&amp;" Isin","PX_LAST")</f>
        <v>30.25</v>
      </c>
      <c r="T23" s="124">
        <f>VLOOKUP(M23,'3. FX_Current'!$B$3:$C$23,2,FALSE)</f>
        <v>1.0909</v>
      </c>
      <c r="U23" s="124">
        <f t="shared" si="12"/>
        <v>34855.85296544138</v>
      </c>
      <c r="V23" s="137"/>
      <c r="W23" s="22">
        <v>44874</v>
      </c>
      <c r="X23" s="201" t="str">
        <f>_xll.BDP(K23&amp;" ISIN","LAST_UPDATE_DT")</f>
        <v>01.07.2023</v>
      </c>
      <c r="Y23" s="129"/>
      <c r="Z23" s="129"/>
      <c r="AA23" s="129"/>
      <c r="AB23" s="69"/>
      <c r="AC23" s="69"/>
      <c r="AD23" s="114" t="str">
        <f t="shared" si="1"/>
        <v>USD</v>
      </c>
      <c r="AE23" s="69"/>
      <c r="AF23" s="135"/>
      <c r="AG23" s="65"/>
      <c r="AH23" s="65"/>
      <c r="AI23" s="124">
        <f t="shared" si="9"/>
        <v>34855.85296544138</v>
      </c>
      <c r="AJ23" s="275" t="s">
        <v>218</v>
      </c>
      <c r="AK23" s="276">
        <v>0</v>
      </c>
      <c r="AL23" s="277"/>
      <c r="AM23" s="67"/>
      <c r="AN23" s="67"/>
      <c r="AO23" s="20" t="s">
        <v>219</v>
      </c>
      <c r="AP23" s="116" t="s">
        <v>34</v>
      </c>
      <c r="AQ23" s="62">
        <v>0</v>
      </c>
      <c r="AR23" s="309" t="s">
        <v>34</v>
      </c>
    </row>
    <row r="24" spans="1:44" s="151" customFormat="1">
      <c r="A24" s="19" t="s">
        <v>3</v>
      </c>
      <c r="B24" s="445" t="s">
        <v>503</v>
      </c>
      <c r="C24" s="430">
        <f>(AG24/AH24-1)</f>
        <v>1.3601799293134986E-2</v>
      </c>
      <c r="D24" s="431"/>
      <c r="E24" s="431"/>
      <c r="F24" s="431"/>
      <c r="G24" s="306">
        <f t="shared" si="7"/>
        <v>2.4773860429663265E-2</v>
      </c>
      <c r="H24" s="432"/>
      <c r="I24" s="431"/>
      <c r="J24" s="63"/>
      <c r="K24" s="18"/>
      <c r="L24" s="446" t="s">
        <v>101</v>
      </c>
      <c r="M24" s="58" t="s">
        <v>49</v>
      </c>
      <c r="N24" s="67"/>
      <c r="O24" s="67"/>
      <c r="P24" s="67"/>
      <c r="Q24" s="67"/>
      <c r="R24" s="121"/>
      <c r="S24" s="121"/>
      <c r="T24" s="121"/>
      <c r="U24" s="433">
        <v>-83</v>
      </c>
      <c r="V24" s="434"/>
      <c r="W24" s="28">
        <v>45044</v>
      </c>
      <c r="X24" s="130">
        <v>45079</v>
      </c>
      <c r="Y24" s="130">
        <v>45107</v>
      </c>
      <c r="Z24" s="130" t="s">
        <v>34</v>
      </c>
      <c r="AA24" s="130" t="s">
        <v>489</v>
      </c>
      <c r="AB24" s="58" t="s">
        <v>30</v>
      </c>
      <c r="AC24" s="438">
        <f>AF24</f>
        <v>42000</v>
      </c>
      <c r="AD24" s="58" t="s">
        <v>71</v>
      </c>
      <c r="AE24" s="58">
        <f>AF24*AG24</f>
        <v>794976</v>
      </c>
      <c r="AF24" s="435">
        <v>42000</v>
      </c>
      <c r="AG24" s="436">
        <v>18.928000000000001</v>
      </c>
      <c r="AH24" s="436">
        <f>VLOOKUP(M24,'3. FX_Current'!$B:$C,2,FALSE)</f>
        <v>18.673999999999999</v>
      </c>
      <c r="AI24" s="436">
        <f>U24+AF24</f>
        <v>41917</v>
      </c>
      <c r="AJ24" s="132"/>
      <c r="AK24" s="132"/>
      <c r="AL24" s="437"/>
      <c r="AM24" s="67"/>
      <c r="AN24" s="67"/>
      <c r="AO24" s="19" t="s">
        <v>401</v>
      </c>
      <c r="AP24" s="117" t="s">
        <v>145</v>
      </c>
      <c r="AQ24" s="133">
        <f>1/VLOOKUP(AD24,'[1]9. Margin'!$A:$B,2,FALSE)</f>
        <v>9.0909090909090917</v>
      </c>
      <c r="AR24" s="306" t="s">
        <v>34</v>
      </c>
    </row>
    <row r="25" spans="1:44" s="151" customFormat="1">
      <c r="A25" s="19" t="s">
        <v>3</v>
      </c>
      <c r="B25" s="445" t="s">
        <v>502</v>
      </c>
      <c r="C25" s="430">
        <f>(AG25/AH25-1)</f>
        <v>2.2176600640707589E-2</v>
      </c>
      <c r="D25" s="431"/>
      <c r="E25" s="431"/>
      <c r="F25" s="431"/>
      <c r="G25" s="306">
        <f t="shared" si="7"/>
        <v>2.3615457718540331E-2</v>
      </c>
      <c r="H25" s="432"/>
      <c r="I25" s="431"/>
      <c r="J25" s="63"/>
      <c r="K25" s="18"/>
      <c r="L25" s="440" t="s">
        <v>199</v>
      </c>
      <c r="M25" s="58" t="s">
        <v>44</v>
      </c>
      <c r="N25" s="67"/>
      <c r="O25" s="67"/>
      <c r="P25" s="67"/>
      <c r="Q25" s="67"/>
      <c r="R25" s="121"/>
      <c r="S25" s="121"/>
      <c r="T25" s="121"/>
      <c r="U25" s="433">
        <f>-43</f>
        <v>-43</v>
      </c>
      <c r="V25" s="434"/>
      <c r="W25" s="28">
        <v>45044</v>
      </c>
      <c r="X25" s="130">
        <v>45079</v>
      </c>
      <c r="Y25" s="130">
        <v>45107</v>
      </c>
      <c r="Z25" s="130" t="s">
        <v>34</v>
      </c>
      <c r="AA25" s="130" t="s">
        <v>489</v>
      </c>
      <c r="AB25" s="58" t="s">
        <v>30</v>
      </c>
      <c r="AC25" s="438">
        <f>AF25</f>
        <v>40000</v>
      </c>
      <c r="AD25" s="58" t="s">
        <v>44</v>
      </c>
      <c r="AE25" s="58">
        <f>AF25*AG25</f>
        <v>181236</v>
      </c>
      <c r="AF25" s="435">
        <v>40000</v>
      </c>
      <c r="AG25" s="436">
        <v>4.5308999999999999</v>
      </c>
      <c r="AH25" s="436">
        <f>VLOOKUP(M25,'3. FX_Current'!$B:$C,2,FALSE)</f>
        <v>4.4325999999999999</v>
      </c>
      <c r="AI25" s="436">
        <f>U25+AF25</f>
        <v>39957</v>
      </c>
      <c r="AJ25" s="132"/>
      <c r="AK25" s="132"/>
      <c r="AL25" s="437"/>
      <c r="AM25" s="67"/>
      <c r="AN25" s="67"/>
      <c r="AO25" s="19" t="s">
        <v>401</v>
      </c>
      <c r="AP25" s="117" t="s">
        <v>145</v>
      </c>
      <c r="AQ25" s="133">
        <f>1/VLOOKUP(AD25,'[1]9. Margin'!$A:$B,2,FALSE)</f>
        <v>11.111111111111111</v>
      </c>
      <c r="AR25" s="306" t="s">
        <v>34</v>
      </c>
    </row>
    <row r="26" spans="1:44" s="151" customFormat="1">
      <c r="A26" s="19" t="s">
        <v>3</v>
      </c>
      <c r="B26" s="445" t="s">
        <v>499</v>
      </c>
      <c r="C26" s="430">
        <f>-(AG26/AH26-1)</f>
        <v>-2.3333418678683326E-2</v>
      </c>
      <c r="D26" s="431"/>
      <c r="E26" s="431"/>
      <c r="F26" s="431"/>
      <c r="G26" s="306">
        <f t="shared" si="7"/>
        <v>1.8812814641711272E-2</v>
      </c>
      <c r="H26" s="432"/>
      <c r="I26" s="431"/>
      <c r="J26" s="63"/>
      <c r="K26" s="18"/>
      <c r="L26" s="446" t="s">
        <v>490</v>
      </c>
      <c r="M26" s="58" t="s">
        <v>67</v>
      </c>
      <c r="N26" s="67"/>
      <c r="O26" s="67"/>
      <c r="P26" s="67"/>
      <c r="Q26" s="67"/>
      <c r="R26" s="121"/>
      <c r="S26" s="121"/>
      <c r="T26" s="121"/>
      <c r="U26" s="433">
        <v>-169</v>
      </c>
      <c r="V26" s="434"/>
      <c r="W26" s="28">
        <v>45075</v>
      </c>
      <c r="X26" s="130">
        <v>45079</v>
      </c>
      <c r="Y26" s="130">
        <v>45107</v>
      </c>
      <c r="Z26" s="130" t="s">
        <v>34</v>
      </c>
      <c r="AA26" s="130" t="s">
        <v>489</v>
      </c>
      <c r="AB26" s="58" t="s">
        <v>67</v>
      </c>
      <c r="AC26" s="438">
        <f>AF26*AG26</f>
        <v>383696</v>
      </c>
      <c r="AD26" s="58" t="s">
        <v>30</v>
      </c>
      <c r="AE26" s="438">
        <f>AF26</f>
        <v>32000</v>
      </c>
      <c r="AF26" s="435">
        <v>32000</v>
      </c>
      <c r="AG26" s="436">
        <v>11.990500000000001</v>
      </c>
      <c r="AH26" s="436">
        <f>VLOOKUP(M26,'3. FX_Current'!$B:$C,2,FALSE)</f>
        <v>11.7171</v>
      </c>
      <c r="AI26" s="436">
        <f>U26+AF26</f>
        <v>31831</v>
      </c>
      <c r="AJ26" s="132"/>
      <c r="AK26" s="132"/>
      <c r="AL26" s="437"/>
      <c r="AM26" s="67"/>
      <c r="AN26" s="67"/>
      <c r="AO26" s="19" t="s">
        <v>401</v>
      </c>
      <c r="AP26" s="117" t="s">
        <v>145</v>
      </c>
      <c r="AQ26" s="133">
        <f>1/VLOOKUP(AD26,'[1]9. Margin'!$A:$B,2,FALSE)</f>
        <v>14.285714285714285</v>
      </c>
      <c r="AR26" s="306" t="s">
        <v>34</v>
      </c>
    </row>
    <row r="27" spans="1:44" s="151" customFormat="1">
      <c r="A27" s="19" t="s">
        <v>3</v>
      </c>
      <c r="B27" s="445" t="s">
        <v>501</v>
      </c>
      <c r="C27" s="430">
        <f>-(AG27/AH27-1)</f>
        <v>4.7480309959349598E-2</v>
      </c>
      <c r="D27" s="431"/>
      <c r="E27" s="431"/>
      <c r="F27" s="431"/>
      <c r="G27" s="306">
        <f t="shared" si="7"/>
        <v>2.4620785785693447E-2</v>
      </c>
      <c r="H27" s="432"/>
      <c r="I27" s="431"/>
      <c r="J27" s="63"/>
      <c r="K27" s="18"/>
      <c r="L27" s="446" t="s">
        <v>313</v>
      </c>
      <c r="M27" s="58" t="s">
        <v>41</v>
      </c>
      <c r="N27" s="67"/>
      <c r="O27" s="67"/>
      <c r="P27" s="67"/>
      <c r="Q27" s="67"/>
      <c r="R27" s="121"/>
      <c r="S27" s="121"/>
      <c r="T27" s="121"/>
      <c r="U27" s="433">
        <v>-342</v>
      </c>
      <c r="V27" s="434"/>
      <c r="W27" s="28">
        <v>45044</v>
      </c>
      <c r="X27" s="130">
        <v>45079</v>
      </c>
      <c r="Y27" s="130">
        <v>45107</v>
      </c>
      <c r="Z27" s="130" t="s">
        <v>34</v>
      </c>
      <c r="AA27" s="130" t="s">
        <v>489</v>
      </c>
      <c r="AB27" s="58" t="s">
        <v>41</v>
      </c>
      <c r="AC27" s="438">
        <f>AF27*AG27</f>
        <v>6298517.3999999994</v>
      </c>
      <c r="AD27" s="58" t="s">
        <v>30</v>
      </c>
      <c r="AE27" s="438">
        <f>AF27</f>
        <v>42000</v>
      </c>
      <c r="AF27" s="435">
        <v>42000</v>
      </c>
      <c r="AG27" s="436">
        <v>149.96469999999999</v>
      </c>
      <c r="AH27" s="436">
        <f>VLOOKUP(M27,'3. FX_Current'!$B:$C,2,FALSE)</f>
        <v>157.44</v>
      </c>
      <c r="AI27" s="436">
        <f>U27+AF27</f>
        <v>41658</v>
      </c>
      <c r="AJ27" s="132"/>
      <c r="AK27" s="132"/>
      <c r="AL27" s="437"/>
      <c r="AM27" s="67"/>
      <c r="AN27" s="67"/>
      <c r="AO27" s="19" t="s">
        <v>401</v>
      </c>
      <c r="AP27" s="117" t="s">
        <v>145</v>
      </c>
      <c r="AQ27" s="133">
        <f>1/VLOOKUP(AD27,'[1]9. Margin'!$A:$B,2,FALSE)</f>
        <v>14.285714285714285</v>
      </c>
      <c r="AR27" s="306" t="s">
        <v>34</v>
      </c>
    </row>
    <row r="28" spans="1:44" s="151" customFormat="1">
      <c r="A28" s="19" t="s">
        <v>3</v>
      </c>
      <c r="B28" s="445" t="s">
        <v>500</v>
      </c>
      <c r="C28" s="430">
        <f>-(AG28/AH28-1)</f>
        <v>-2.7955213367983678E-2</v>
      </c>
      <c r="D28" s="431"/>
      <c r="E28" s="431"/>
      <c r="F28" s="431"/>
      <c r="G28" s="306">
        <f t="shared" si="7"/>
        <v>2.7743153909602865E-2</v>
      </c>
      <c r="H28" s="432"/>
      <c r="I28" s="431"/>
      <c r="J28" s="63"/>
      <c r="K28" s="18"/>
      <c r="L28" s="446" t="s">
        <v>244</v>
      </c>
      <c r="M28" s="58" t="s">
        <v>43</v>
      </c>
      <c r="N28" s="67"/>
      <c r="O28" s="67"/>
      <c r="P28" s="67"/>
      <c r="Q28" s="67"/>
      <c r="R28" s="121"/>
      <c r="S28" s="121"/>
      <c r="T28" s="121"/>
      <c r="U28" s="433">
        <v>-59</v>
      </c>
      <c r="V28" s="434"/>
      <c r="W28" s="28">
        <v>45044</v>
      </c>
      <c r="X28" s="130">
        <v>45079</v>
      </c>
      <c r="Y28" s="130">
        <v>45107</v>
      </c>
      <c r="Z28" s="130" t="s">
        <v>34</v>
      </c>
      <c r="AA28" s="130" t="s">
        <v>489</v>
      </c>
      <c r="AB28" s="58" t="s">
        <v>43</v>
      </c>
      <c r="AC28" s="438">
        <f>AF28*AG28</f>
        <v>994614</v>
      </c>
      <c r="AD28" s="58" t="s">
        <v>30</v>
      </c>
      <c r="AE28" s="438">
        <f>AF28</f>
        <v>47000</v>
      </c>
      <c r="AF28" s="435">
        <v>47000</v>
      </c>
      <c r="AG28" s="436">
        <v>21.161999999999999</v>
      </c>
      <c r="AH28" s="436">
        <f>VLOOKUP(M28,'3. FX_Current'!$B:$C,2,FALSE)</f>
        <v>20.586500000000001</v>
      </c>
      <c r="AI28" s="436">
        <f>U28+AF28</f>
        <v>46941</v>
      </c>
      <c r="AJ28" s="132"/>
      <c r="AK28" s="132"/>
      <c r="AL28" s="437"/>
      <c r="AM28" s="67"/>
      <c r="AN28" s="67"/>
      <c r="AO28" s="19" t="s">
        <v>401</v>
      </c>
      <c r="AP28" s="117" t="s">
        <v>145</v>
      </c>
      <c r="AQ28" s="133">
        <f>1/VLOOKUP(AD28,'[1]9. Margin'!$A:$B,2,FALSE)</f>
        <v>14.285714285714285</v>
      </c>
      <c r="AR28" s="306" t="s">
        <v>34</v>
      </c>
    </row>
    <row r="29" spans="1:44" s="151" customFormat="1">
      <c r="A29" s="26" t="s">
        <v>39</v>
      </c>
      <c r="B29" s="29" t="str">
        <f>_xll.BDP(K29&amp;" Corp","SECURITY_NAME")</f>
        <v>BUBILL 0 11/22/23</v>
      </c>
      <c r="C29" s="213">
        <f>U29/H29-1</f>
        <v>9.1858550107917214E-3</v>
      </c>
      <c r="D29" s="213">
        <f>S29/O29-1</f>
        <v>9.1858550107919434E-3</v>
      </c>
      <c r="E29" s="214"/>
      <c r="F29" s="214"/>
      <c r="G29" s="213">
        <f t="shared" si="7"/>
        <v>0.34926753686980549</v>
      </c>
      <c r="H29" s="358">
        <f>R29</f>
        <v>585576.41</v>
      </c>
      <c r="I29" s="213" t="s">
        <v>416</v>
      </c>
      <c r="J29" s="18"/>
      <c r="K29" s="401" t="s">
        <v>412</v>
      </c>
      <c r="L29" s="359" t="s">
        <v>413</v>
      </c>
      <c r="M29" s="59" t="s">
        <v>30</v>
      </c>
      <c r="N29" s="59">
        <v>599000</v>
      </c>
      <c r="O29" s="125">
        <f>P29</f>
        <v>0.97758999999999996</v>
      </c>
      <c r="P29" s="125">
        <v>0.97758999999999996</v>
      </c>
      <c r="Q29" s="125">
        <v>1</v>
      </c>
      <c r="R29" s="126">
        <f>O29*N29/Q29</f>
        <v>585576.41</v>
      </c>
      <c r="S29" s="125">
        <f>_xll.BDP(K29&amp;" Corp","PX_LAST")/100</f>
        <v>0.98656999999999995</v>
      </c>
      <c r="T29" s="125">
        <f>VLOOKUP(M29,'3. FX_Current'!B:C,2,FALSE)</f>
        <v>1</v>
      </c>
      <c r="U29" s="125">
        <f>(S29*N29)/T29</f>
        <v>590955.42999999993</v>
      </c>
      <c r="V29" s="137"/>
      <c r="W29" s="360" t="s">
        <v>465</v>
      </c>
      <c r="X29" s="202" t="str">
        <f>_xll.BDP(K29&amp;" Corp","LAST_UPDATE_DT")</f>
        <v>30.06.2023</v>
      </c>
      <c r="Y29" s="202">
        <v>45252</v>
      </c>
      <c r="Z29" s="128"/>
      <c r="AA29" s="128"/>
      <c r="AB29" s="68"/>
      <c r="AC29" s="68"/>
      <c r="AD29" s="59" t="s">
        <v>30</v>
      </c>
      <c r="AE29" s="68"/>
      <c r="AF29" s="63"/>
      <c r="AG29" s="18"/>
      <c r="AH29" s="18"/>
      <c r="AI29" s="125">
        <f>U29</f>
        <v>590955.42999999993</v>
      </c>
      <c r="AJ29" s="361" t="s">
        <v>218</v>
      </c>
      <c r="AK29" s="362">
        <v>0</v>
      </c>
      <c r="AL29" s="362">
        <f>IF(_xll.BDP(K29&amp;" Corp","Defaulted")="Y",0,_xll.BDP(K29&amp;" ISIN","YLD_YTM_MID"))</f>
        <v>3.4756136616892261</v>
      </c>
      <c r="AM29" s="126">
        <f>_xll.BDP(K29&amp;" Corp","YAS_MOD_DUR")</f>
        <v>0.38640658390923449</v>
      </c>
      <c r="AN29" s="192" t="s">
        <v>150</v>
      </c>
      <c r="AO29" s="26" t="s">
        <v>219</v>
      </c>
      <c r="AP29" s="363" t="s">
        <v>145</v>
      </c>
      <c r="AQ29" s="364">
        <v>0</v>
      </c>
      <c r="AR29" s="365" t="s">
        <v>34</v>
      </c>
    </row>
    <row r="30" spans="1:44">
      <c r="A30" s="26" t="s">
        <v>39</v>
      </c>
      <c r="B30" s="29" t="s">
        <v>30</v>
      </c>
      <c r="C30" s="237"/>
      <c r="D30" s="237"/>
      <c r="E30" s="237"/>
      <c r="F30" s="237"/>
      <c r="G30" s="213" t="e">
        <f t="shared" si="7"/>
        <v>#REF!</v>
      </c>
      <c r="H30" s="222"/>
      <c r="I30" s="192" t="s">
        <v>5</v>
      </c>
      <c r="J30" s="64"/>
      <c r="K30" s="18"/>
      <c r="L30" s="148" t="s">
        <v>35</v>
      </c>
      <c r="M30" s="59" t="s">
        <v>30</v>
      </c>
      <c r="N30" s="59">
        <v>45767</v>
      </c>
      <c r="O30" s="67"/>
      <c r="P30" s="67"/>
      <c r="Q30" s="67"/>
      <c r="R30" s="121"/>
      <c r="S30" s="121"/>
      <c r="T30" s="125">
        <f>VLOOKUP(M30,'3. FX_Current'!$B:$C,2,FALSE)</f>
        <v>1</v>
      </c>
      <c r="U30" s="126">
        <f>N30/T30</f>
        <v>45767</v>
      </c>
      <c r="V30" s="126" t="e">
        <f>#REF!+SUM(AF24:AF28)</f>
        <v>#REF!</v>
      </c>
      <c r="W30" s="18"/>
      <c r="X30" s="202" t="s">
        <v>498</v>
      </c>
      <c r="Y30" s="121"/>
      <c r="Z30" s="121"/>
      <c r="AA30" s="121"/>
      <c r="AB30" s="67"/>
      <c r="AC30" s="67"/>
      <c r="AD30" s="59" t="str">
        <f>M30</f>
        <v>EUR</v>
      </c>
      <c r="AE30" s="67"/>
      <c r="AF30" s="121"/>
      <c r="AG30" s="18"/>
      <c r="AH30" s="18"/>
      <c r="AI30" s="125" t="e">
        <f>U30-V30</f>
        <v>#REF!</v>
      </c>
      <c r="AJ30" s="70"/>
      <c r="AK30" s="70"/>
      <c r="AL30" s="128"/>
      <c r="AM30" s="67"/>
      <c r="AN30" s="67"/>
      <c r="AO30" s="18"/>
      <c r="AP30" s="210"/>
      <c r="AQ30" s="67"/>
      <c r="AR30" s="213" t="s">
        <v>34</v>
      </c>
    </row>
    <row r="31" spans="1:44" s="151" customFormat="1">
      <c r="A31" s="26" t="s">
        <v>39</v>
      </c>
      <c r="B31" s="29" t="s">
        <v>53</v>
      </c>
      <c r="C31" s="237"/>
      <c r="D31" s="237"/>
      <c r="E31" s="237"/>
      <c r="F31" s="237"/>
      <c r="G31" s="213">
        <f t="shared" si="7"/>
        <v>1.9444286454267342E-4</v>
      </c>
      <c r="H31" s="222"/>
      <c r="I31" s="192" t="s">
        <v>5</v>
      </c>
      <c r="J31" s="64"/>
      <c r="K31" s="18"/>
      <c r="L31" s="427" t="s">
        <v>38</v>
      </c>
      <c r="M31" s="192" t="s">
        <v>53</v>
      </c>
      <c r="N31" s="59">
        <v>358.9</v>
      </c>
      <c r="O31" s="67"/>
      <c r="P31" s="67"/>
      <c r="Q31" s="67"/>
      <c r="R31" s="121"/>
      <c r="S31" s="121"/>
      <c r="T31" s="125">
        <f>VLOOKUP(M31,'3. FX_Current'!$B:$C,2,FALSE)</f>
        <v>1.0909</v>
      </c>
      <c r="U31" s="126">
        <f>N31/T31</f>
        <v>328.99440828673573</v>
      </c>
      <c r="V31" s="126"/>
      <c r="W31" s="18"/>
      <c r="X31" s="202" t="s">
        <v>498</v>
      </c>
      <c r="Y31" s="121"/>
      <c r="Z31" s="121"/>
      <c r="AA31" s="121"/>
      <c r="AB31" s="67"/>
      <c r="AC31" s="67"/>
      <c r="AD31" s="59" t="str">
        <f>M31</f>
        <v>USD</v>
      </c>
      <c r="AE31" s="67"/>
      <c r="AF31" s="121"/>
      <c r="AG31" s="18"/>
      <c r="AH31" s="18"/>
      <c r="AI31" s="125">
        <f>U31-V31</f>
        <v>328.99440828673573</v>
      </c>
      <c r="AJ31" s="70"/>
      <c r="AK31" s="70"/>
      <c r="AL31" s="128"/>
      <c r="AM31" s="67"/>
      <c r="AN31" s="67"/>
      <c r="AO31" s="18"/>
      <c r="AP31" s="210"/>
      <c r="AQ31" s="67"/>
      <c r="AR31" s="213" t="s">
        <v>34</v>
      </c>
    </row>
    <row r="32" spans="1:44" s="151" customFormat="1">
      <c r="A32" s="26" t="s">
        <v>39</v>
      </c>
      <c r="B32" s="29" t="s">
        <v>44</v>
      </c>
      <c r="C32" s="237"/>
      <c r="D32" s="237"/>
      <c r="E32" s="237"/>
      <c r="F32" s="237"/>
      <c r="G32" s="213">
        <f t="shared" si="7"/>
        <v>7.3501051866472274E-4</v>
      </c>
      <c r="H32" s="222"/>
      <c r="I32" s="192" t="s">
        <v>5</v>
      </c>
      <c r="J32" s="64"/>
      <c r="K32" s="18"/>
      <c r="L32" s="444" t="s">
        <v>199</v>
      </c>
      <c r="M32" s="192" t="s">
        <v>44</v>
      </c>
      <c r="N32" s="59">
        <v>5512.5</v>
      </c>
      <c r="O32" s="67"/>
      <c r="P32" s="67"/>
      <c r="Q32" s="67"/>
      <c r="R32" s="121"/>
      <c r="S32" s="121"/>
      <c r="T32" s="125">
        <f>VLOOKUP(M32,'3. FX_Current'!$B:$C,2,FALSE)</f>
        <v>4.4325999999999999</v>
      </c>
      <c r="U32" s="126">
        <f>N32/T32</f>
        <v>1243.6267653296034</v>
      </c>
      <c r="V32" s="126"/>
      <c r="W32" s="18"/>
      <c r="X32" s="202" t="s">
        <v>498</v>
      </c>
      <c r="Y32" s="121"/>
      <c r="Z32" s="121"/>
      <c r="AA32" s="121"/>
      <c r="AB32" s="67"/>
      <c r="AC32" s="67"/>
      <c r="AD32" s="59" t="s">
        <v>44</v>
      </c>
      <c r="AE32" s="67"/>
      <c r="AF32" s="121"/>
      <c r="AG32" s="18"/>
      <c r="AH32" s="18"/>
      <c r="AI32" s="125">
        <f>U32-V32</f>
        <v>1243.6267653296034</v>
      </c>
      <c r="AJ32" s="70"/>
      <c r="AK32" s="70"/>
      <c r="AL32" s="128"/>
      <c r="AM32" s="67"/>
      <c r="AN32" s="67"/>
      <c r="AO32" s="18"/>
      <c r="AP32" s="210"/>
      <c r="AQ32" s="67"/>
      <c r="AR32" s="213" t="s">
        <v>34</v>
      </c>
    </row>
    <row r="33" spans="1:44" s="151" customFormat="1">
      <c r="A33" s="26" t="s">
        <v>39</v>
      </c>
      <c r="B33" s="29" t="s">
        <v>41</v>
      </c>
      <c r="C33" s="237"/>
      <c r="D33" s="237"/>
      <c r="E33" s="237"/>
      <c r="F33" s="237"/>
      <c r="G33" s="213">
        <f t="shared" si="7"/>
        <v>1.1159177643376901E-3</v>
      </c>
      <c r="H33" s="222"/>
      <c r="I33" s="192" t="s">
        <v>5</v>
      </c>
      <c r="J33" s="64"/>
      <c r="K33" s="18"/>
      <c r="L33" s="224" t="s">
        <v>313</v>
      </c>
      <c r="M33" s="59" t="s">
        <v>41</v>
      </c>
      <c r="N33" s="59">
        <v>297265</v>
      </c>
      <c r="O33" s="67"/>
      <c r="P33" s="67"/>
      <c r="Q33" s="67"/>
      <c r="R33" s="121"/>
      <c r="S33" s="121"/>
      <c r="T33" s="125">
        <f>VLOOKUP(M33,'3. FX_Current'!$B:$C,2,FALSE)</f>
        <v>157.44</v>
      </c>
      <c r="U33" s="126">
        <f>N33/T33</f>
        <v>1888.1161077235772</v>
      </c>
      <c r="V33" s="126"/>
      <c r="W33" s="18"/>
      <c r="X33" s="202" t="s">
        <v>498</v>
      </c>
      <c r="Y33" s="121"/>
      <c r="Z33" s="121"/>
      <c r="AA33" s="121"/>
      <c r="AB33" s="67"/>
      <c r="AC33" s="67"/>
      <c r="AD33" s="59" t="str">
        <f>M33</f>
        <v>JPY</v>
      </c>
      <c r="AE33" s="67"/>
      <c r="AF33" s="121"/>
      <c r="AG33" s="18"/>
      <c r="AH33" s="18"/>
      <c r="AI33" s="125">
        <f>U33-V33</f>
        <v>1888.1161077235772</v>
      </c>
      <c r="AJ33" s="70"/>
      <c r="AK33" s="70"/>
      <c r="AL33" s="128"/>
      <c r="AM33" s="67"/>
      <c r="AN33" s="67"/>
      <c r="AO33" s="18"/>
      <c r="AP33" s="210"/>
      <c r="AQ33" s="67"/>
      <c r="AR33" s="213" t="s">
        <v>34</v>
      </c>
    </row>
    <row r="34" spans="1:44" ht="15" customHeight="1"/>
    <row r="35" spans="1:44">
      <c r="U35" s="136">
        <f>SUM(U2:U7)+SUM(U10:U33)</f>
        <v>1691984.9903493524</v>
      </c>
      <c r="AI35" s="136" t="e">
        <f>SUM(AI2:AI33)</f>
        <v>#REF!</v>
      </c>
    </row>
    <row r="37" spans="1:44">
      <c r="A37" s="278">
        <f ca="1">TODAY()</f>
        <v>45119</v>
      </c>
      <c r="B37" s="2" t="s">
        <v>321</v>
      </c>
      <c r="C37" s="279">
        <f>U35</f>
        <v>1691984.9903493524</v>
      </c>
      <c r="D37" s="441"/>
      <c r="L37" s="199"/>
      <c r="M37" s="163"/>
      <c r="N37" s="151"/>
      <c r="O37" s="151"/>
      <c r="U37" s="122" t="e">
        <f>U35-AI35</f>
        <v>#REF!</v>
      </c>
      <c r="AG37" s="118"/>
    </row>
    <row r="38" spans="1:44">
      <c r="C38" s="122" t="e">
        <f>U35-AI35</f>
        <v>#REF!</v>
      </c>
      <c r="L38" s="199"/>
      <c r="M38" s="163"/>
      <c r="N38" s="151"/>
      <c r="O38" s="151"/>
    </row>
    <row r="39" spans="1:44">
      <c r="L39" s="199"/>
      <c r="M39" s="163"/>
      <c r="N39" s="151"/>
      <c r="O39" s="151"/>
    </row>
    <row r="40" spans="1:44">
      <c r="L40" s="200"/>
      <c r="M40" s="163"/>
    </row>
    <row r="41" spans="1:44">
      <c r="L41" s="199"/>
      <c r="M41" s="163"/>
    </row>
    <row r="42" spans="1:44">
      <c r="L42" s="199"/>
      <c r="M42" s="163"/>
      <c r="U42" s="163"/>
    </row>
    <row r="43" spans="1:44">
      <c r="L43" s="199"/>
      <c r="M43" s="163"/>
      <c r="U43" s="163"/>
      <c r="V43" s="151"/>
      <c r="W43" s="151"/>
      <c r="X43" s="151"/>
      <c r="Y43" s="151"/>
    </row>
    <row r="44" spans="1:44">
      <c r="L44" s="200"/>
      <c r="M44" s="163"/>
      <c r="U44" s="163"/>
    </row>
    <row r="45" spans="1:44">
      <c r="L45" s="199"/>
      <c r="M45" s="163"/>
      <c r="U45" s="163"/>
      <c r="V45" s="151"/>
    </row>
    <row r="46" spans="1:44">
      <c r="U46" s="163"/>
      <c r="V46" s="151"/>
    </row>
    <row r="47" spans="1:44">
      <c r="U47" s="163"/>
      <c r="V47" s="151"/>
    </row>
    <row r="48" spans="1:44">
      <c r="U48" s="163"/>
      <c r="V48" s="151"/>
    </row>
    <row r="49" spans="21:21">
      <c r="U49" s="163"/>
    </row>
    <row r="50" spans="21:21">
      <c r="U50" s="163"/>
    </row>
  </sheetData>
  <conditionalFormatting sqref="C22:E22 C29:F29 C2:F21 C23:F25 U24:U28">
    <cfRule type="cellIs" dxfId="287" priority="32" operator="equal">
      <formula>0</formula>
    </cfRule>
    <cfRule type="cellIs" dxfId="286" priority="33" operator="lessThan">
      <formula>0</formula>
    </cfRule>
  </conditionalFormatting>
  <conditionalFormatting sqref="C39:F1048576 C22:E22 D37:F38 C29:F36 C2:F21 C23:F25 U24:U28">
    <cfRule type="cellIs" dxfId="285" priority="31" operator="greaterThan">
      <formula>0</formula>
    </cfRule>
  </conditionalFormatting>
  <conditionalFormatting sqref="F22">
    <cfRule type="cellIs" dxfId="284" priority="29" operator="equal">
      <formula>0</formula>
    </cfRule>
    <cfRule type="cellIs" dxfId="283" priority="30" operator="lessThan">
      <formula>0</formula>
    </cfRule>
  </conditionalFormatting>
  <conditionalFormatting sqref="F22">
    <cfRule type="cellIs" dxfId="282" priority="28" operator="greaterThan">
      <formula>0</formula>
    </cfRule>
  </conditionalFormatting>
  <conditionalFormatting sqref="C26:F28">
    <cfRule type="cellIs" dxfId="281" priority="5" operator="equal">
      <formula>0</formula>
    </cfRule>
    <cfRule type="cellIs" dxfId="280" priority="6" operator="lessThan">
      <formula>0</formula>
    </cfRule>
  </conditionalFormatting>
  <conditionalFormatting sqref="C26:F28">
    <cfRule type="cellIs" dxfId="279" priority="4"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2"/>
  <sheetViews>
    <sheetView workbookViewId="0">
      <pane xSplit="1" ySplit="1" topLeftCell="B594" activePane="bottomRight" state="frozen"/>
      <selection sqref="A1:XFD1048576"/>
      <selection pane="topRight" sqref="A1:XFD1048576"/>
      <selection pane="bottomLeft" sqref="A1:XFD1048576"/>
      <selection pane="bottomRight" activeCell="D620" sqref="D620"/>
    </sheetView>
  </sheetViews>
  <sheetFormatPr defaultRowHeight="15.75"/>
  <cols>
    <col min="1" max="1" width="9.875" style="154" bestFit="1" customWidth="1"/>
    <col min="2" max="5" width="23.875" style="163" bestFit="1" customWidth="1"/>
    <col min="6" max="6" width="19.875" style="151" bestFit="1" customWidth="1"/>
    <col min="7" max="7" width="23.25" style="280" bestFit="1" customWidth="1"/>
    <col min="8" max="9" width="11.875" style="122" bestFit="1" customWidth="1"/>
    <col min="10" max="16384" width="9" style="151"/>
  </cols>
  <sheetData>
    <row r="1" spans="1:9">
      <c r="A1" s="155" t="s">
        <v>10</v>
      </c>
      <c r="B1" s="319" t="s">
        <v>277</v>
      </c>
      <c r="C1" s="319" t="s">
        <v>439</v>
      </c>
      <c r="D1" s="319" t="s">
        <v>128</v>
      </c>
      <c r="E1" s="319" t="s">
        <v>379</v>
      </c>
      <c r="F1" s="155" t="s">
        <v>326</v>
      </c>
      <c r="G1" s="319" t="s">
        <v>325</v>
      </c>
      <c r="H1" s="319" t="s">
        <v>324</v>
      </c>
      <c r="I1" s="319" t="s">
        <v>380</v>
      </c>
    </row>
    <row r="2" spans="1:9">
      <c r="A2" s="157">
        <v>40683</v>
      </c>
      <c r="B2" s="320">
        <v>1190155.0375295556</v>
      </c>
      <c r="C2" s="320">
        <v>141.21001000000001</v>
      </c>
      <c r="D2" s="320"/>
      <c r="E2" s="320"/>
    </row>
    <row r="3" spans="1:9">
      <c r="A3" s="153">
        <v>40690</v>
      </c>
      <c r="B3" s="321">
        <v>1221753.24086</v>
      </c>
      <c r="C3" s="321">
        <v>140.08000000000001</v>
      </c>
      <c r="D3" s="321"/>
      <c r="E3" s="321"/>
    </row>
    <row r="4" spans="1:9">
      <c r="A4" s="153">
        <v>40697</v>
      </c>
      <c r="B4" s="321">
        <v>1206830.21138099</v>
      </c>
      <c r="C4" s="321">
        <v>138.41</v>
      </c>
      <c r="D4" s="321"/>
      <c r="E4" s="321"/>
    </row>
    <row r="5" spans="1:9">
      <c r="A5" s="153">
        <v>40704</v>
      </c>
      <c r="B5" s="321">
        <v>1205721.3231761691</v>
      </c>
      <c r="C5" s="321">
        <v>139.30000000000001</v>
      </c>
      <c r="D5" s="321"/>
      <c r="E5" s="321"/>
    </row>
    <row r="6" spans="1:9">
      <c r="A6" s="153">
        <v>40711</v>
      </c>
      <c r="B6" s="321">
        <v>1210680.0896328199</v>
      </c>
      <c r="C6" s="321">
        <v>139.81</v>
      </c>
      <c r="D6" s="321"/>
      <c r="E6" s="321"/>
    </row>
    <row r="7" spans="1:9">
      <c r="A7" s="153">
        <v>40718</v>
      </c>
      <c r="B7" s="321">
        <v>1205618.7102957342</v>
      </c>
      <c r="C7" s="321">
        <v>138.05000000000001</v>
      </c>
      <c r="D7" s="321"/>
      <c r="E7" s="321"/>
    </row>
    <row r="8" spans="1:9">
      <c r="A8" s="153">
        <v>40725</v>
      </c>
      <c r="B8" s="321">
        <v>1209014.7265036521</v>
      </c>
      <c r="C8" s="321">
        <v>133.75998999999999</v>
      </c>
      <c r="D8" s="321"/>
      <c r="E8" s="321"/>
    </row>
    <row r="9" spans="1:9">
      <c r="A9" s="153">
        <v>40732</v>
      </c>
      <c r="B9" s="321">
        <v>1211100.8319946399</v>
      </c>
      <c r="C9" s="321">
        <v>136.38999999999999</v>
      </c>
      <c r="D9" s="321"/>
      <c r="E9" s="321"/>
    </row>
    <row r="10" spans="1:9">
      <c r="A10" s="153">
        <v>40739</v>
      </c>
      <c r="B10" s="321">
        <v>1205475.2943889783</v>
      </c>
      <c r="C10" s="321">
        <v>134.91999999999999</v>
      </c>
      <c r="D10" s="321"/>
      <c r="E10" s="321"/>
    </row>
    <row r="11" spans="1:9">
      <c r="A11" s="153">
        <v>40746</v>
      </c>
      <c r="B11" s="321">
        <v>1206526.8834664999</v>
      </c>
      <c r="C11" s="321">
        <v>133.13</v>
      </c>
      <c r="D11" s="321"/>
      <c r="E11" s="321"/>
    </row>
    <row r="12" spans="1:9">
      <c r="A12" s="153">
        <v>40753</v>
      </c>
      <c r="B12" s="321">
        <v>1203649.7069025084</v>
      </c>
      <c r="C12" s="321">
        <v>131.17999</v>
      </c>
      <c r="D12" s="321"/>
      <c r="E12" s="321"/>
    </row>
    <row r="13" spans="1:9">
      <c r="A13" s="153">
        <v>40760</v>
      </c>
      <c r="B13" s="321">
        <v>1206968.0719625594</v>
      </c>
      <c r="C13" s="321">
        <v>133.94999999999999</v>
      </c>
      <c r="D13" s="321"/>
      <c r="E13" s="321"/>
    </row>
    <row r="14" spans="1:9">
      <c r="A14" s="153">
        <v>40767</v>
      </c>
      <c r="B14" s="321">
        <v>1195158.2390493525</v>
      </c>
      <c r="C14" s="321">
        <v>132.07001</v>
      </c>
      <c r="D14" s="321"/>
      <c r="E14" s="321"/>
    </row>
    <row r="15" spans="1:9">
      <c r="A15" s="153">
        <v>40774</v>
      </c>
      <c r="B15" s="321">
        <v>1193131.0211693281</v>
      </c>
      <c r="C15" s="321">
        <v>130.09</v>
      </c>
      <c r="D15" s="321"/>
      <c r="E15" s="321"/>
    </row>
    <row r="16" spans="1:9">
      <c r="A16" s="153">
        <v>40781</v>
      </c>
      <c r="B16" s="321">
        <v>1191436.3406697782</v>
      </c>
      <c r="C16" s="321">
        <v>129.50998999999999</v>
      </c>
      <c r="D16" s="321"/>
      <c r="E16" s="321"/>
    </row>
    <row r="17" spans="1:5" s="151" customFormat="1">
      <c r="A17" s="153">
        <v>40788</v>
      </c>
      <c r="B17" s="321">
        <v>1195983.5130300098</v>
      </c>
      <c r="C17" s="321">
        <v>134.09</v>
      </c>
      <c r="D17" s="321"/>
      <c r="E17" s="321"/>
    </row>
    <row r="18" spans="1:5" s="151" customFormat="1">
      <c r="A18" s="153">
        <v>40795</v>
      </c>
      <c r="B18" s="321">
        <v>1193762.2597458498</v>
      </c>
      <c r="C18" s="321">
        <v>137.32001</v>
      </c>
      <c r="D18" s="321"/>
      <c r="E18" s="321"/>
    </row>
    <row r="19" spans="1:5" s="151" customFormat="1">
      <c r="A19" s="153">
        <v>40802</v>
      </c>
      <c r="B19" s="321">
        <v>1182239.1510143122</v>
      </c>
      <c r="C19" s="321">
        <v>132.09</v>
      </c>
      <c r="D19" s="321"/>
      <c r="E19" s="321"/>
    </row>
    <row r="20" spans="1:5" s="151" customFormat="1">
      <c r="A20" s="153">
        <v>40809</v>
      </c>
      <c r="B20" s="321">
        <v>1148951.0488836803</v>
      </c>
      <c r="C20" s="321">
        <v>127.81</v>
      </c>
      <c r="D20" s="321"/>
      <c r="E20" s="321"/>
    </row>
    <row r="21" spans="1:5" s="151" customFormat="1">
      <c r="A21" s="153">
        <v>40816</v>
      </c>
      <c r="B21" s="321">
        <v>1146737.56282491</v>
      </c>
      <c r="C21" s="321">
        <v>127.42</v>
      </c>
      <c r="D21" s="321"/>
      <c r="E21" s="321"/>
    </row>
    <row r="22" spans="1:5" s="151" customFormat="1">
      <c r="A22" s="153">
        <v>40823</v>
      </c>
      <c r="B22" s="321">
        <v>1152464.7638967999</v>
      </c>
      <c r="C22" s="321">
        <v>126.54</v>
      </c>
      <c r="D22" s="321"/>
      <c r="E22" s="321"/>
    </row>
    <row r="23" spans="1:5" s="151" customFormat="1">
      <c r="A23" s="153">
        <v>40830</v>
      </c>
      <c r="B23" s="321">
        <v>1154070.6149561997</v>
      </c>
      <c r="C23" s="321">
        <v>124.51</v>
      </c>
      <c r="D23" s="321"/>
      <c r="E23" s="321"/>
    </row>
    <row r="24" spans="1:5" s="151" customFormat="1">
      <c r="A24" s="153">
        <v>40837</v>
      </c>
      <c r="B24" s="321">
        <v>1133396.1257229</v>
      </c>
      <c r="C24" s="321">
        <v>120.41</v>
      </c>
      <c r="D24" s="321"/>
      <c r="E24" s="321"/>
    </row>
    <row r="25" spans="1:5" s="151" customFormat="1">
      <c r="A25" s="153">
        <v>40844</v>
      </c>
      <c r="B25" s="321">
        <v>1157649.76716278</v>
      </c>
      <c r="C25" s="321">
        <v>124.61</v>
      </c>
      <c r="D25" s="321"/>
      <c r="E25" s="321"/>
    </row>
    <row r="26" spans="1:5" s="151" customFormat="1">
      <c r="A26" s="153">
        <v>40851</v>
      </c>
      <c r="B26" s="321">
        <v>1156035.5119448199</v>
      </c>
      <c r="C26" s="321">
        <v>128.37</v>
      </c>
      <c r="D26" s="321"/>
      <c r="E26" s="321"/>
    </row>
    <row r="27" spans="1:5" s="151" customFormat="1">
      <c r="A27" s="153">
        <v>40858</v>
      </c>
      <c r="B27" s="321">
        <v>1143106.9379964999</v>
      </c>
      <c r="C27" s="321">
        <v>125.89</v>
      </c>
      <c r="D27" s="321"/>
      <c r="E27" s="321"/>
    </row>
    <row r="28" spans="1:5" s="151" customFormat="1">
      <c r="A28" s="153">
        <v>40865</v>
      </c>
      <c r="B28" s="321">
        <v>1119012.6970659702</v>
      </c>
      <c r="C28" s="321">
        <v>123.37</v>
      </c>
      <c r="D28" s="321"/>
      <c r="E28" s="321"/>
    </row>
    <row r="29" spans="1:5" s="151" customFormat="1">
      <c r="A29" s="153">
        <v>40872</v>
      </c>
      <c r="B29" s="321">
        <v>1088243.1289033999</v>
      </c>
      <c r="C29" s="321">
        <v>119.99</v>
      </c>
      <c r="D29" s="321"/>
      <c r="E29" s="321"/>
    </row>
    <row r="30" spans="1:5" s="151" customFormat="1">
      <c r="A30" s="153">
        <v>40879</v>
      </c>
      <c r="B30" s="321">
        <v>1131460.5805671799</v>
      </c>
      <c r="C30" s="321">
        <v>124.42</v>
      </c>
      <c r="D30" s="321"/>
      <c r="E30" s="321"/>
    </row>
    <row r="31" spans="1:5" s="151" customFormat="1">
      <c r="A31" s="153">
        <v>40886</v>
      </c>
      <c r="B31" s="321">
        <v>1137219.7484816499</v>
      </c>
      <c r="C31" s="321">
        <v>126.78</v>
      </c>
      <c r="D31" s="321"/>
      <c r="E31" s="321"/>
    </row>
    <row r="32" spans="1:5" s="151" customFormat="1">
      <c r="A32" s="153">
        <v>40893</v>
      </c>
      <c r="B32" s="321">
        <v>1130797.3814396001</v>
      </c>
      <c r="C32" s="321">
        <v>126.8</v>
      </c>
      <c r="D32" s="321"/>
      <c r="E32" s="321"/>
    </row>
    <row r="33" spans="1:5" s="151" customFormat="1">
      <c r="A33" s="153">
        <v>40900</v>
      </c>
      <c r="B33" s="321">
        <v>1131209.6090654999</v>
      </c>
      <c r="C33" s="321">
        <v>128.00998999999999</v>
      </c>
      <c r="D33" s="321"/>
      <c r="E33" s="321"/>
    </row>
    <row r="34" spans="1:5" s="151" customFormat="1">
      <c r="A34" s="153">
        <v>40907</v>
      </c>
      <c r="B34" s="321">
        <v>1148374.22199897</v>
      </c>
      <c r="C34" s="321">
        <v>126.81</v>
      </c>
      <c r="D34" s="321"/>
      <c r="E34" s="321"/>
    </row>
    <row r="35" spans="1:5" s="151" customFormat="1">
      <c r="A35" s="153">
        <v>40914</v>
      </c>
      <c r="B35" s="321">
        <v>1173092.5862405698</v>
      </c>
      <c r="C35" s="321">
        <v>128.35001</v>
      </c>
      <c r="D35" s="321"/>
      <c r="E35" s="321"/>
    </row>
    <row r="36" spans="1:5" s="151" customFormat="1">
      <c r="A36" s="153">
        <v>40921</v>
      </c>
      <c r="B36" s="321">
        <v>1201274.0951217099</v>
      </c>
      <c r="C36" s="321">
        <v>132.52000000000001</v>
      </c>
      <c r="D36" s="321"/>
      <c r="E36" s="321"/>
    </row>
    <row r="37" spans="1:5" s="151" customFormat="1">
      <c r="A37" s="153">
        <v>40928</v>
      </c>
      <c r="B37" s="321">
        <v>1230954.8004445098</v>
      </c>
      <c r="C37" s="321">
        <v>134.53998999999999</v>
      </c>
      <c r="D37" s="321"/>
      <c r="E37" s="321"/>
    </row>
    <row r="38" spans="1:5" s="151" customFormat="1">
      <c r="A38" s="153">
        <v>40935</v>
      </c>
      <c r="B38" s="321">
        <v>1235037.52450154</v>
      </c>
      <c r="C38" s="321">
        <v>137.5</v>
      </c>
      <c r="D38" s="321"/>
      <c r="E38" s="321"/>
    </row>
    <row r="39" spans="1:5" s="151" customFormat="1">
      <c r="A39" s="153">
        <v>40942</v>
      </c>
      <c r="B39" s="321">
        <v>1261552.5113058002</v>
      </c>
      <c r="C39" s="321">
        <v>142.36000000000001</v>
      </c>
      <c r="D39" s="321"/>
      <c r="E39" s="321"/>
    </row>
    <row r="40" spans="1:5" s="151" customFormat="1">
      <c r="A40" s="153">
        <v>40949</v>
      </c>
      <c r="B40" s="321">
        <v>1260150.7985834901</v>
      </c>
      <c r="C40" s="321">
        <v>144.31</v>
      </c>
      <c r="D40" s="321"/>
      <c r="E40" s="321"/>
    </row>
    <row r="41" spans="1:5" s="151" customFormat="1">
      <c r="A41" s="153">
        <v>40956</v>
      </c>
      <c r="B41" s="321">
        <v>1281215.19393432</v>
      </c>
      <c r="C41" s="321">
        <v>147.75998999999999</v>
      </c>
      <c r="D41" s="321"/>
      <c r="E41" s="321"/>
    </row>
    <row r="42" spans="1:5" s="151" customFormat="1">
      <c r="A42" s="153">
        <v>40963</v>
      </c>
      <c r="B42" s="321">
        <v>1276636.99264654</v>
      </c>
      <c r="C42" s="321">
        <v>146.21001000000001</v>
      </c>
      <c r="D42" s="321"/>
      <c r="E42" s="321"/>
    </row>
    <row r="43" spans="1:5" s="151" customFormat="1">
      <c r="A43" s="153">
        <v>40970</v>
      </c>
      <c r="B43" s="321">
        <v>1296921.599770295</v>
      </c>
      <c r="C43" s="321">
        <v>148.17999</v>
      </c>
      <c r="D43" s="321"/>
      <c r="E43" s="321"/>
    </row>
    <row r="44" spans="1:5" s="151" customFormat="1">
      <c r="A44" s="153">
        <v>40977</v>
      </c>
      <c r="B44" s="321">
        <v>1290536.2120595798</v>
      </c>
      <c r="C44" s="321">
        <v>147.66999999999999</v>
      </c>
      <c r="D44" s="321"/>
      <c r="E44" s="321"/>
    </row>
    <row r="45" spans="1:5" s="151" customFormat="1">
      <c r="A45" s="153">
        <v>40984</v>
      </c>
      <c r="B45" s="321">
        <v>1288846.7610205899</v>
      </c>
      <c r="C45" s="321">
        <v>148.64999</v>
      </c>
      <c r="D45" s="321"/>
      <c r="E45" s="321"/>
    </row>
    <row r="46" spans="1:5" s="151" customFormat="1">
      <c r="A46" s="153">
        <v>40991</v>
      </c>
      <c r="B46" s="321">
        <v>1264381.47227195</v>
      </c>
      <c r="C46" s="321">
        <v>143.22</v>
      </c>
      <c r="D46" s="321"/>
      <c r="E46" s="321"/>
    </row>
    <row r="47" spans="1:5" s="151" customFormat="1">
      <c r="A47" s="153">
        <v>40998</v>
      </c>
      <c r="B47" s="321">
        <v>1258624.0182300103</v>
      </c>
      <c r="C47" s="321">
        <v>145.78</v>
      </c>
      <c r="D47" s="321"/>
      <c r="E47" s="321"/>
    </row>
    <row r="48" spans="1:5" s="151" customFormat="1">
      <c r="A48" s="153">
        <v>41005</v>
      </c>
      <c r="B48" s="321">
        <v>1256843.6004947501</v>
      </c>
      <c r="C48" s="321">
        <v>146.03998999999999</v>
      </c>
      <c r="D48" s="321"/>
      <c r="E48" s="321"/>
    </row>
    <row r="49" spans="1:5" s="151" customFormat="1">
      <c r="A49" s="153">
        <v>41012</v>
      </c>
      <c r="B49" s="321">
        <v>1250290.8736582999</v>
      </c>
      <c r="C49" s="321">
        <v>139.72</v>
      </c>
      <c r="D49" s="321"/>
      <c r="E49" s="321"/>
    </row>
    <row r="50" spans="1:5" s="151" customFormat="1">
      <c r="A50" s="153">
        <v>41019</v>
      </c>
      <c r="B50" s="321">
        <v>1248227.6718488701</v>
      </c>
      <c r="C50" s="321">
        <v>140.78998999999999</v>
      </c>
      <c r="D50" s="321"/>
      <c r="E50" s="321"/>
    </row>
    <row r="51" spans="1:5" s="151" customFormat="1">
      <c r="A51" s="153">
        <v>41026</v>
      </c>
      <c r="B51" s="321">
        <v>1252600.5845568201</v>
      </c>
      <c r="C51" s="321">
        <v>140.60001</v>
      </c>
      <c r="D51" s="321"/>
      <c r="E51" s="321"/>
    </row>
    <row r="52" spans="1:5" s="151" customFormat="1">
      <c r="A52" s="157">
        <v>41033</v>
      </c>
      <c r="B52" s="320">
        <v>1247413.25334535</v>
      </c>
      <c r="C52" s="320">
        <v>141.13</v>
      </c>
      <c r="D52" s="320"/>
      <c r="E52" s="320"/>
    </row>
    <row r="53" spans="1:5" s="151" customFormat="1">
      <c r="A53" s="153">
        <v>41040</v>
      </c>
      <c r="B53" s="321">
        <v>1236121.3290152801</v>
      </c>
      <c r="C53" s="321">
        <v>140.11000000000001</v>
      </c>
      <c r="D53" s="321"/>
      <c r="E53" s="321"/>
    </row>
    <row r="54" spans="1:5" s="151" customFormat="1">
      <c r="A54" s="153">
        <v>41047</v>
      </c>
      <c r="B54" s="321">
        <v>1205873.4093784702</v>
      </c>
      <c r="C54" s="321">
        <v>136.21001000000001</v>
      </c>
      <c r="D54" s="321"/>
      <c r="E54" s="321"/>
    </row>
    <row r="55" spans="1:5" s="151" customFormat="1">
      <c r="A55" s="153">
        <v>41054</v>
      </c>
      <c r="B55" s="321">
        <v>1199513.6499486349</v>
      </c>
      <c r="C55" s="321">
        <v>135.41</v>
      </c>
      <c r="D55" s="321"/>
      <c r="E55" s="321"/>
    </row>
    <row r="56" spans="1:5" s="151" customFormat="1">
      <c r="A56" s="153">
        <v>41061</v>
      </c>
      <c r="B56" s="321">
        <v>1180295.6414521027</v>
      </c>
      <c r="C56" s="321">
        <v>132.13999999999999</v>
      </c>
      <c r="D56" s="321"/>
      <c r="E56" s="321"/>
    </row>
    <row r="57" spans="1:5" s="151" customFormat="1">
      <c r="A57" s="153">
        <v>41068</v>
      </c>
      <c r="B57" s="321">
        <v>1202267.296250355</v>
      </c>
      <c r="C57" s="321">
        <v>135.49001000000001</v>
      </c>
      <c r="D57" s="321"/>
      <c r="E57" s="321"/>
    </row>
    <row r="58" spans="1:5" s="151" customFormat="1">
      <c r="A58" s="153">
        <v>41075</v>
      </c>
      <c r="B58" s="321">
        <v>1197518.7813110999</v>
      </c>
      <c r="C58" s="321">
        <v>132.62</v>
      </c>
      <c r="D58" s="321"/>
      <c r="E58" s="321"/>
    </row>
    <row r="59" spans="1:5" s="151" customFormat="1">
      <c r="A59" s="153">
        <v>41082</v>
      </c>
      <c r="B59" s="321">
        <v>1200026.0680907499</v>
      </c>
      <c r="C59" s="321">
        <v>135.75998999999999</v>
      </c>
      <c r="D59" s="321"/>
      <c r="E59" s="321"/>
    </row>
    <row r="60" spans="1:5" s="151" customFormat="1">
      <c r="A60" s="153">
        <v>41089</v>
      </c>
      <c r="B60" s="321">
        <v>1211074.8640077449</v>
      </c>
      <c r="C60" s="321">
        <v>137.02000000000001</v>
      </c>
      <c r="D60" s="321"/>
      <c r="E60" s="321"/>
    </row>
    <row r="61" spans="1:5" s="151" customFormat="1">
      <c r="A61" s="153">
        <v>41096</v>
      </c>
      <c r="B61" s="321">
        <v>1237515.7169309952</v>
      </c>
      <c r="C61" s="321">
        <v>140.96001000000001</v>
      </c>
      <c r="D61" s="321"/>
      <c r="E61" s="321"/>
    </row>
    <row r="62" spans="1:5" s="151" customFormat="1">
      <c r="A62" s="153">
        <v>41103</v>
      </c>
      <c r="B62" s="321">
        <v>1236968.4748224451</v>
      </c>
      <c r="C62" s="321">
        <v>143.67999</v>
      </c>
      <c r="D62" s="321"/>
      <c r="E62" s="321"/>
    </row>
    <row r="63" spans="1:5" s="151" customFormat="1">
      <c r="A63" s="153">
        <v>41110</v>
      </c>
      <c r="B63" s="321">
        <v>1245299.7116933474</v>
      </c>
      <c r="C63" s="321">
        <v>144.62</v>
      </c>
      <c r="D63" s="321"/>
      <c r="E63" s="321"/>
    </row>
    <row r="64" spans="1:5" s="151" customFormat="1">
      <c r="A64" s="153">
        <v>41117</v>
      </c>
      <c r="B64" s="321">
        <v>1250508.1348895126</v>
      </c>
      <c r="C64" s="321">
        <v>142.88</v>
      </c>
      <c r="D64" s="321"/>
      <c r="E64" s="321"/>
    </row>
    <row r="65" spans="1:5" s="151" customFormat="1">
      <c r="A65" s="153">
        <v>41124</v>
      </c>
      <c r="B65" s="321">
        <v>1259386.72472652</v>
      </c>
      <c r="C65" s="321">
        <v>144.5</v>
      </c>
      <c r="D65" s="321"/>
      <c r="E65" s="321"/>
    </row>
    <row r="66" spans="1:5" s="151" customFormat="1">
      <c r="A66" s="153">
        <v>41131</v>
      </c>
      <c r="B66" s="321">
        <v>1275848.05702979</v>
      </c>
      <c r="C66" s="321">
        <v>145.91999999999999</v>
      </c>
      <c r="D66" s="321"/>
      <c r="E66" s="321"/>
    </row>
    <row r="67" spans="1:5" s="151" customFormat="1">
      <c r="A67" s="153">
        <v>41138</v>
      </c>
      <c r="B67" s="321">
        <v>1284098.9026501102</v>
      </c>
      <c r="C67" s="321">
        <v>146.94999999999999</v>
      </c>
      <c r="D67" s="321"/>
      <c r="E67" s="321"/>
    </row>
    <row r="68" spans="1:5" s="151" customFormat="1">
      <c r="A68" s="153">
        <v>41145</v>
      </c>
      <c r="B68" s="321">
        <v>1269908.6303523956</v>
      </c>
      <c r="C68" s="321">
        <v>143.25998999999999</v>
      </c>
      <c r="D68" s="321"/>
      <c r="E68" s="321"/>
    </row>
    <row r="69" spans="1:5" s="151" customFormat="1">
      <c r="A69" s="153">
        <v>41152</v>
      </c>
      <c r="B69" s="321">
        <v>1262170.8813027549</v>
      </c>
      <c r="C69" s="321">
        <v>141.61000000000001</v>
      </c>
      <c r="D69" s="321"/>
      <c r="E69" s="321"/>
    </row>
    <row r="70" spans="1:5" s="151" customFormat="1">
      <c r="A70" s="153">
        <v>41159</v>
      </c>
      <c r="B70" s="321">
        <v>1270395.0973573211</v>
      </c>
      <c r="C70" s="321">
        <v>141.81</v>
      </c>
      <c r="D70" s="321"/>
      <c r="E70" s="321"/>
    </row>
    <row r="71" spans="1:5" s="151" customFormat="1">
      <c r="A71" s="153">
        <v>41166</v>
      </c>
      <c r="B71" s="321">
        <v>1277266.9886816244</v>
      </c>
      <c r="C71" s="321">
        <v>139.67999</v>
      </c>
      <c r="D71" s="321"/>
      <c r="E71" s="321"/>
    </row>
    <row r="72" spans="1:5" s="151" customFormat="1">
      <c r="A72" s="153">
        <v>41173</v>
      </c>
      <c r="B72" s="321">
        <v>1276521.2410982247</v>
      </c>
      <c r="C72" s="321">
        <v>140.35001</v>
      </c>
      <c r="D72" s="321"/>
      <c r="E72" s="321"/>
    </row>
    <row r="73" spans="1:5" s="151" customFormat="1">
      <c r="A73" s="153">
        <v>41180</v>
      </c>
      <c r="B73" s="321">
        <v>1274790.4470700701</v>
      </c>
      <c r="C73" s="321">
        <v>142.14999</v>
      </c>
      <c r="D73" s="321"/>
      <c r="E73" s="321"/>
    </row>
    <row r="74" spans="1:5" s="151" customFormat="1">
      <c r="A74" s="153">
        <v>41187</v>
      </c>
      <c r="B74" s="321">
        <v>1274658.8669386327</v>
      </c>
      <c r="C74" s="321">
        <v>141.52000000000001</v>
      </c>
      <c r="D74" s="321"/>
      <c r="E74" s="321"/>
    </row>
    <row r="75" spans="1:5" s="151" customFormat="1">
      <c r="A75" s="153">
        <v>41194</v>
      </c>
      <c r="B75" s="321">
        <v>1270963.5650358824</v>
      </c>
      <c r="C75" s="321">
        <v>141.5</v>
      </c>
      <c r="D75" s="321"/>
      <c r="E75" s="321"/>
    </row>
    <row r="76" spans="1:5" s="151" customFormat="1">
      <c r="A76" s="153">
        <v>41201</v>
      </c>
      <c r="B76" s="321">
        <v>1276183.1373522927</v>
      </c>
      <c r="C76" s="321">
        <v>142.66999999999999</v>
      </c>
      <c r="D76" s="321"/>
      <c r="E76" s="321"/>
    </row>
    <row r="77" spans="1:5" s="151" customFormat="1">
      <c r="A77" s="153">
        <v>41208</v>
      </c>
      <c r="B77" s="321">
        <v>1267166.936335355</v>
      </c>
      <c r="C77" s="321">
        <v>144.06</v>
      </c>
      <c r="D77" s="321"/>
      <c r="E77" s="321"/>
    </row>
    <row r="78" spans="1:5" s="151" customFormat="1">
      <c r="A78" s="153">
        <v>41215</v>
      </c>
      <c r="B78" s="321">
        <v>1281266.8523640027</v>
      </c>
      <c r="C78" s="321">
        <v>146.06</v>
      </c>
      <c r="D78" s="321"/>
      <c r="E78" s="321"/>
    </row>
    <row r="79" spans="1:5" s="151" customFormat="1">
      <c r="A79" s="153">
        <v>41222</v>
      </c>
      <c r="B79" s="321">
        <v>1288617.3836589181</v>
      </c>
      <c r="C79" s="321">
        <v>148.83000000000001</v>
      </c>
      <c r="D79" s="321"/>
      <c r="E79" s="321"/>
    </row>
    <row r="80" spans="1:5" s="151" customFormat="1">
      <c r="A80" s="153">
        <v>41229</v>
      </c>
      <c r="B80" s="321">
        <v>1275992.9119334398</v>
      </c>
      <c r="C80" s="321">
        <v>149.57001</v>
      </c>
      <c r="D80" s="321"/>
      <c r="E80" s="321"/>
    </row>
    <row r="81" spans="1:5" s="151" customFormat="1">
      <c r="A81" s="153">
        <v>41236</v>
      </c>
      <c r="B81" s="321">
        <v>1288604.9352056149</v>
      </c>
      <c r="C81" s="321">
        <v>149.81</v>
      </c>
      <c r="D81" s="321"/>
      <c r="E81" s="321"/>
    </row>
    <row r="82" spans="1:5" s="151" customFormat="1">
      <c r="A82" s="153">
        <v>41243</v>
      </c>
      <c r="B82" s="321">
        <v>1290170.5252986653</v>
      </c>
      <c r="C82" s="321">
        <v>150.38</v>
      </c>
      <c r="D82" s="321"/>
      <c r="E82" s="321"/>
    </row>
    <row r="83" spans="1:5" s="151" customFormat="1">
      <c r="A83" s="153">
        <v>41250</v>
      </c>
      <c r="B83" s="321">
        <v>1313187.2662263575</v>
      </c>
      <c r="C83" s="321">
        <v>150.88</v>
      </c>
      <c r="D83" s="321"/>
      <c r="E83" s="321"/>
    </row>
    <row r="84" spans="1:5" s="151" customFormat="1">
      <c r="A84" s="153">
        <v>41257</v>
      </c>
      <c r="B84" s="321">
        <v>1320703.3581750551</v>
      </c>
      <c r="C84" s="321">
        <v>151.39999</v>
      </c>
      <c r="D84" s="321"/>
      <c r="E84" s="321"/>
    </row>
    <row r="85" spans="1:5" s="151" customFormat="1">
      <c r="A85" s="153">
        <v>41264</v>
      </c>
      <c r="B85" s="321">
        <v>1322156.3581750551</v>
      </c>
      <c r="C85" s="321">
        <v>151.42999</v>
      </c>
      <c r="D85" s="321"/>
      <c r="E85" s="321"/>
    </row>
    <row r="86" spans="1:5" s="151" customFormat="1">
      <c r="A86" s="153">
        <v>41271</v>
      </c>
      <c r="B86" s="321">
        <v>1334873.1928605</v>
      </c>
      <c r="C86" s="321">
        <v>153.94</v>
      </c>
      <c r="D86" s="321"/>
      <c r="E86" s="321"/>
    </row>
    <row r="87" spans="1:5" s="151" customFormat="1">
      <c r="A87" s="153">
        <v>41278</v>
      </c>
      <c r="B87" s="321">
        <v>1362906.9078181749</v>
      </c>
      <c r="C87" s="321">
        <v>158.72</v>
      </c>
      <c r="D87" s="321"/>
      <c r="E87" s="321"/>
    </row>
    <row r="88" spans="1:5" s="151" customFormat="1">
      <c r="A88" s="153">
        <v>41285</v>
      </c>
      <c r="B88" s="321">
        <v>1360985.6510313088</v>
      </c>
      <c r="C88" s="321">
        <v>158.03998999999999</v>
      </c>
      <c r="D88" s="321"/>
      <c r="E88" s="321"/>
    </row>
    <row r="89" spans="1:5" s="151" customFormat="1">
      <c r="A89" s="153">
        <v>41292</v>
      </c>
      <c r="B89" s="321">
        <v>1367968.1513722828</v>
      </c>
      <c r="C89" s="321">
        <v>158.86000000000001</v>
      </c>
      <c r="D89" s="321"/>
      <c r="E89" s="321"/>
    </row>
    <row r="90" spans="1:5" s="151" customFormat="1">
      <c r="A90" s="153">
        <v>41299</v>
      </c>
      <c r="B90" s="321">
        <v>1357379.6622584849</v>
      </c>
      <c r="C90" s="321">
        <v>158.38999999999999</v>
      </c>
      <c r="D90" s="321"/>
      <c r="E90" s="321"/>
    </row>
    <row r="91" spans="1:5" s="151" customFormat="1">
      <c r="A91" s="153">
        <v>41306</v>
      </c>
      <c r="B91" s="321">
        <v>1355856.9573633499</v>
      </c>
      <c r="C91" s="321">
        <v>159.41999999999999</v>
      </c>
      <c r="D91" s="321"/>
      <c r="E91" s="321"/>
    </row>
    <row r="92" spans="1:5" s="151" customFormat="1">
      <c r="A92" s="153">
        <v>41313</v>
      </c>
      <c r="B92" s="321">
        <v>1367114.9626012798</v>
      </c>
      <c r="C92" s="321">
        <v>162.07001</v>
      </c>
      <c r="D92" s="321"/>
      <c r="E92" s="321"/>
    </row>
    <row r="93" spans="1:5" s="151" customFormat="1">
      <c r="A93" s="153">
        <v>41320</v>
      </c>
      <c r="B93" s="321">
        <v>1372894.4969904451</v>
      </c>
      <c r="C93" s="321">
        <v>164.02</v>
      </c>
      <c r="D93" s="321"/>
      <c r="E93" s="321"/>
    </row>
    <row r="94" spans="1:5" s="151" customFormat="1">
      <c r="A94" s="153">
        <v>41327</v>
      </c>
      <c r="B94" s="321">
        <v>1368957.7732484227</v>
      </c>
      <c r="C94" s="321">
        <v>165.09</v>
      </c>
      <c r="D94" s="321"/>
      <c r="E94" s="321"/>
    </row>
    <row r="95" spans="1:5" s="151" customFormat="1">
      <c r="A95" s="153">
        <v>41334</v>
      </c>
      <c r="B95" s="321">
        <v>1369986.2633255948</v>
      </c>
      <c r="C95" s="321">
        <v>166.85001</v>
      </c>
      <c r="D95" s="321"/>
      <c r="E95" s="321"/>
    </row>
    <row r="96" spans="1:5" s="151" customFormat="1">
      <c r="A96" s="153">
        <v>41341</v>
      </c>
      <c r="B96" s="321">
        <v>1402091.4850667447</v>
      </c>
      <c r="C96" s="321">
        <v>170.81</v>
      </c>
      <c r="D96" s="321"/>
      <c r="E96" s="321"/>
    </row>
    <row r="97" spans="1:5" s="151" customFormat="1">
      <c r="A97" s="153">
        <v>41348</v>
      </c>
      <c r="B97" s="321">
        <v>1397263.9020197701</v>
      </c>
      <c r="C97" s="321">
        <v>170.5</v>
      </c>
      <c r="D97" s="321"/>
      <c r="E97" s="321"/>
    </row>
    <row r="98" spans="1:5" s="151" customFormat="1">
      <c r="A98" s="153">
        <v>41355</v>
      </c>
      <c r="B98" s="321">
        <v>1371684.9088523251</v>
      </c>
      <c r="C98" s="321">
        <v>168.8</v>
      </c>
      <c r="D98" s="321"/>
      <c r="E98" s="321"/>
    </row>
    <row r="99" spans="1:5" s="151" customFormat="1">
      <c r="A99" s="153">
        <v>41364</v>
      </c>
      <c r="B99" s="321">
        <v>1384224.4597838602</v>
      </c>
      <c r="C99" s="321">
        <v>169.85500000000002</v>
      </c>
      <c r="D99" s="321"/>
      <c r="E99" s="321"/>
    </row>
    <row r="100" spans="1:5" s="151" customFormat="1">
      <c r="A100" s="153">
        <v>41369</v>
      </c>
      <c r="B100" s="321">
        <v>1394094.516495625</v>
      </c>
      <c r="C100" s="321">
        <v>170.91</v>
      </c>
      <c r="D100" s="321"/>
      <c r="E100" s="321"/>
    </row>
    <row r="101" spans="1:5" s="151" customFormat="1">
      <c r="A101" s="153">
        <v>41376</v>
      </c>
      <c r="B101" s="321">
        <v>1382072.9564302498</v>
      </c>
      <c r="C101" s="321">
        <v>172.86</v>
      </c>
      <c r="D101" s="321"/>
      <c r="E101" s="321"/>
    </row>
    <row r="102" spans="1:5" s="151" customFormat="1">
      <c r="A102" s="153">
        <v>41383</v>
      </c>
      <c r="B102" s="321">
        <v>1382072.9564302498</v>
      </c>
      <c r="C102" s="321">
        <v>173.02</v>
      </c>
      <c r="D102" s="321"/>
      <c r="E102" s="321"/>
    </row>
    <row r="103" spans="1:5" s="151" customFormat="1">
      <c r="A103" s="153">
        <v>41390</v>
      </c>
      <c r="B103" s="321">
        <v>1370165.36508926</v>
      </c>
      <c r="C103" s="321">
        <v>173.00998999999999</v>
      </c>
      <c r="D103" s="321"/>
      <c r="E103" s="321"/>
    </row>
    <row r="104" spans="1:5" s="151" customFormat="1">
      <c r="A104" s="157">
        <v>41397</v>
      </c>
      <c r="B104" s="320">
        <v>1386305.5285131598</v>
      </c>
      <c r="C104" s="320">
        <v>173.16</v>
      </c>
      <c r="D104" s="320"/>
      <c r="E104" s="320"/>
    </row>
    <row r="105" spans="1:5" s="151" customFormat="1">
      <c r="A105" s="153">
        <v>41404</v>
      </c>
      <c r="B105" s="321">
        <v>1401714.87912544</v>
      </c>
      <c r="C105" s="321">
        <v>176.02</v>
      </c>
      <c r="D105" s="321"/>
      <c r="E105" s="321"/>
    </row>
    <row r="106" spans="1:5" s="151" customFormat="1">
      <c r="A106" s="153">
        <v>41411</v>
      </c>
      <c r="B106" s="321">
        <v>1404641.4497934002</v>
      </c>
      <c r="C106" s="321">
        <v>179.07001</v>
      </c>
      <c r="D106" s="321"/>
      <c r="E106" s="321"/>
    </row>
    <row r="107" spans="1:5" s="151" customFormat="1">
      <c r="A107" s="153">
        <v>41418</v>
      </c>
      <c r="B107" s="321">
        <v>1380634.1551832203</v>
      </c>
      <c r="C107" s="321">
        <v>175.78</v>
      </c>
      <c r="D107" s="321"/>
      <c r="E107" s="321"/>
    </row>
    <row r="108" spans="1:5" s="151" customFormat="1">
      <c r="A108" s="153">
        <v>41425</v>
      </c>
      <c r="B108" s="321">
        <v>1371811.37802321</v>
      </c>
      <c r="C108" s="321">
        <v>171.61</v>
      </c>
      <c r="D108" s="321"/>
      <c r="E108" s="321"/>
    </row>
    <row r="109" spans="1:5" s="151" customFormat="1">
      <c r="A109" s="153">
        <v>41432</v>
      </c>
      <c r="B109" s="321">
        <v>1303747.434932075</v>
      </c>
      <c r="C109" s="321">
        <v>163.39999</v>
      </c>
      <c r="D109" s="321"/>
      <c r="E109" s="321"/>
    </row>
    <row r="110" spans="1:5" s="151" customFormat="1">
      <c r="A110" s="153">
        <v>41439</v>
      </c>
      <c r="B110" s="321">
        <v>1291507.7733541725</v>
      </c>
      <c r="C110" s="321">
        <v>158.19</v>
      </c>
      <c r="D110" s="321"/>
      <c r="E110" s="321"/>
    </row>
    <row r="111" spans="1:5" s="151" customFormat="1">
      <c r="A111" s="153">
        <v>41446</v>
      </c>
      <c r="B111" s="321">
        <v>1244221.9011369126</v>
      </c>
      <c r="C111" s="321">
        <v>157.96001000000001</v>
      </c>
      <c r="D111" s="321"/>
      <c r="E111" s="321"/>
    </row>
    <row r="112" spans="1:5" s="151" customFormat="1">
      <c r="A112" s="153">
        <v>41453</v>
      </c>
      <c r="B112" s="321">
        <v>1246057.8698918903</v>
      </c>
      <c r="C112" s="321">
        <v>161.49001000000001</v>
      </c>
      <c r="D112" s="321"/>
      <c r="E112" s="321"/>
    </row>
    <row r="113" spans="1:5" s="151" customFormat="1">
      <c r="A113" s="153">
        <v>41460</v>
      </c>
      <c r="B113" s="321">
        <v>1246630.0495650352</v>
      </c>
      <c r="C113" s="321">
        <v>164.02</v>
      </c>
      <c r="D113" s="321"/>
      <c r="E113" s="321"/>
    </row>
    <row r="114" spans="1:5" s="151" customFormat="1">
      <c r="A114" s="153">
        <v>41467</v>
      </c>
      <c r="B114" s="321">
        <v>1242586.0247726203</v>
      </c>
      <c r="C114" s="321">
        <v>159.47</v>
      </c>
      <c r="D114" s="321"/>
      <c r="E114" s="321"/>
    </row>
    <row r="115" spans="1:5" s="151" customFormat="1">
      <c r="A115" s="153">
        <v>41474</v>
      </c>
      <c r="B115" s="321">
        <v>1250529.8781948774</v>
      </c>
      <c r="C115" s="321">
        <v>160.63</v>
      </c>
      <c r="D115" s="321"/>
      <c r="E115" s="321"/>
    </row>
    <row r="116" spans="1:5" s="151" customFormat="1">
      <c r="A116" s="153">
        <v>41481</v>
      </c>
      <c r="B116" s="321">
        <v>1241832.1213096702</v>
      </c>
      <c r="C116" s="321">
        <v>156.60001</v>
      </c>
      <c r="D116" s="321"/>
      <c r="E116" s="321"/>
    </row>
    <row r="117" spans="1:5" s="151" customFormat="1">
      <c r="A117" s="153">
        <v>41488</v>
      </c>
      <c r="B117" s="321">
        <v>1241754.36697532</v>
      </c>
      <c r="C117" s="321">
        <v>155.86000000000001</v>
      </c>
      <c r="D117" s="321"/>
      <c r="E117" s="321"/>
    </row>
    <row r="118" spans="1:5" s="151" customFormat="1">
      <c r="A118" s="153">
        <v>41495</v>
      </c>
      <c r="B118" s="321">
        <v>1245474.0981900599</v>
      </c>
      <c r="C118" s="321">
        <v>153.19999999999999</v>
      </c>
      <c r="D118" s="321"/>
      <c r="E118" s="321"/>
    </row>
    <row r="119" spans="1:5" s="151" customFormat="1">
      <c r="A119" s="153">
        <v>41502</v>
      </c>
      <c r="B119" s="321">
        <v>1224227.89261541</v>
      </c>
      <c r="C119" s="321">
        <v>151.63</v>
      </c>
      <c r="D119" s="321"/>
      <c r="E119" s="321"/>
    </row>
    <row r="120" spans="1:5" s="151" customFormat="1">
      <c r="A120" s="153">
        <v>41509</v>
      </c>
      <c r="B120" s="321">
        <v>1227468.0482522349</v>
      </c>
      <c r="C120" s="321">
        <v>146.97</v>
      </c>
      <c r="D120" s="321"/>
      <c r="E120" s="321"/>
    </row>
    <row r="121" spans="1:5" s="151" customFormat="1">
      <c r="A121" s="153">
        <v>41516</v>
      </c>
      <c r="B121" s="321">
        <v>1216444.5420318837</v>
      </c>
      <c r="C121" s="321">
        <v>146.53998999999999</v>
      </c>
      <c r="D121" s="321"/>
      <c r="E121" s="321"/>
    </row>
    <row r="122" spans="1:5" s="151" customFormat="1">
      <c r="A122" s="153">
        <v>41523</v>
      </c>
      <c r="B122" s="321">
        <v>1227250.9202490649</v>
      </c>
      <c r="C122" s="321">
        <v>146.57001</v>
      </c>
      <c r="D122" s="321"/>
      <c r="E122" s="321"/>
    </row>
    <row r="123" spans="1:5" s="151" customFormat="1">
      <c r="A123" s="153">
        <v>41530</v>
      </c>
      <c r="B123" s="321">
        <v>1233183.1783114399</v>
      </c>
      <c r="C123" s="321">
        <v>148.41</v>
      </c>
      <c r="D123" s="321"/>
      <c r="E123" s="321"/>
    </row>
    <row r="124" spans="1:5" s="151" customFormat="1">
      <c r="A124" s="153">
        <v>41537</v>
      </c>
      <c r="B124" s="321">
        <v>1239107.2833727701</v>
      </c>
      <c r="C124" s="321">
        <v>150.03998999999999</v>
      </c>
      <c r="D124" s="321"/>
      <c r="E124" s="321"/>
    </row>
    <row r="125" spans="1:5" s="151" customFormat="1">
      <c r="A125" s="153">
        <v>41544</v>
      </c>
      <c r="B125" s="321">
        <v>1232807</v>
      </c>
      <c r="C125" s="321">
        <v>147.71001000000001</v>
      </c>
      <c r="D125" s="321"/>
      <c r="E125" s="321"/>
    </row>
    <row r="126" spans="1:5" s="151" customFormat="1">
      <c r="A126" s="153">
        <v>41551</v>
      </c>
      <c r="B126" s="321">
        <v>1232796</v>
      </c>
      <c r="C126" s="321">
        <v>147.30000000000001</v>
      </c>
      <c r="D126" s="321"/>
      <c r="E126" s="321"/>
    </row>
    <row r="127" spans="1:5" s="151" customFormat="1">
      <c r="A127" s="153">
        <v>41558</v>
      </c>
      <c r="B127" s="321">
        <v>1255331</v>
      </c>
      <c r="C127" s="321">
        <v>150.94999999999999</v>
      </c>
      <c r="D127" s="321"/>
      <c r="E127" s="321"/>
    </row>
    <row r="128" spans="1:5" s="151" customFormat="1">
      <c r="A128" s="153">
        <v>41565</v>
      </c>
      <c r="B128" s="321">
        <v>1258380</v>
      </c>
      <c r="C128" s="321">
        <v>150.06</v>
      </c>
      <c r="D128" s="321"/>
      <c r="E128" s="321"/>
    </row>
    <row r="129" spans="1:5" s="151" customFormat="1">
      <c r="A129" s="153">
        <v>41572</v>
      </c>
      <c r="B129" s="321">
        <v>1254498</v>
      </c>
      <c r="C129" s="321">
        <v>147.99001000000001</v>
      </c>
      <c r="D129" s="321"/>
      <c r="E129" s="321"/>
    </row>
    <row r="130" spans="1:5" s="151" customFormat="1">
      <c r="A130" s="153">
        <v>41579</v>
      </c>
      <c r="B130" s="321">
        <v>1264270</v>
      </c>
      <c r="C130" s="321">
        <v>149.94999999999999</v>
      </c>
      <c r="D130" s="321"/>
      <c r="E130" s="321"/>
    </row>
    <row r="131" spans="1:5" s="151" customFormat="1">
      <c r="A131" s="153">
        <v>41586</v>
      </c>
      <c r="B131" s="321">
        <v>1256178</v>
      </c>
      <c r="C131" s="321">
        <v>150.49001000000001</v>
      </c>
      <c r="D131" s="321"/>
      <c r="E131" s="321"/>
    </row>
    <row r="132" spans="1:5" s="151" customFormat="1">
      <c r="A132" s="153">
        <v>41593</v>
      </c>
      <c r="B132" s="321">
        <v>1254913</v>
      </c>
      <c r="C132" s="321">
        <v>149.22</v>
      </c>
      <c r="D132" s="321"/>
      <c r="E132" s="321"/>
    </row>
    <row r="133" spans="1:5" s="151" customFormat="1">
      <c r="A133" s="153">
        <v>41600</v>
      </c>
      <c r="B133" s="321">
        <v>1245104</v>
      </c>
      <c r="C133" s="321">
        <v>148.63999999999999</v>
      </c>
      <c r="D133" s="321"/>
      <c r="E133" s="321"/>
    </row>
    <row r="134" spans="1:5" s="151" customFormat="1">
      <c r="A134" s="153">
        <v>41607</v>
      </c>
      <c r="B134" s="321">
        <v>1240898</v>
      </c>
      <c r="C134" s="321">
        <v>147.44</v>
      </c>
      <c r="D134" s="321"/>
      <c r="E134" s="321"/>
    </row>
    <row r="135" spans="1:5" s="151" customFormat="1">
      <c r="A135" s="153">
        <v>41614</v>
      </c>
      <c r="B135" s="321">
        <v>1223792</v>
      </c>
      <c r="C135" s="321">
        <v>145.60001</v>
      </c>
      <c r="D135" s="321"/>
      <c r="E135" s="321"/>
    </row>
    <row r="136" spans="1:5" s="151" customFormat="1">
      <c r="A136" s="153">
        <v>41621</v>
      </c>
      <c r="B136" s="321">
        <v>1209524</v>
      </c>
      <c r="C136" s="321">
        <v>144.19</v>
      </c>
      <c r="D136" s="321"/>
      <c r="E136" s="321"/>
    </row>
    <row r="137" spans="1:5" s="151" customFormat="1">
      <c r="A137" s="153">
        <v>41628</v>
      </c>
      <c r="B137" s="321">
        <v>1212882</v>
      </c>
      <c r="C137" s="321">
        <v>144.16999999999999</v>
      </c>
      <c r="D137" s="321"/>
      <c r="E137" s="321"/>
    </row>
    <row r="138" spans="1:5" s="151" customFormat="1">
      <c r="A138" s="153">
        <v>41635</v>
      </c>
      <c r="B138" s="321">
        <v>1178823</v>
      </c>
      <c r="C138" s="321">
        <v>142.75998999999999</v>
      </c>
      <c r="D138" s="321"/>
      <c r="E138" s="321"/>
    </row>
    <row r="139" spans="1:5" s="151" customFormat="1">
      <c r="A139" s="153">
        <v>41642</v>
      </c>
      <c r="B139" s="321">
        <v>1211435</v>
      </c>
      <c r="C139" s="321">
        <v>143.88</v>
      </c>
      <c r="D139" s="321"/>
      <c r="E139" s="321"/>
    </row>
    <row r="140" spans="1:5" s="151" customFormat="1">
      <c r="A140" s="153">
        <v>41649</v>
      </c>
      <c r="B140" s="321">
        <v>1211435</v>
      </c>
      <c r="C140" s="321">
        <v>144.22</v>
      </c>
      <c r="D140" s="321"/>
      <c r="E140" s="321"/>
    </row>
    <row r="141" spans="1:5" s="151" customFormat="1">
      <c r="A141" s="153">
        <v>41656</v>
      </c>
      <c r="B141" s="321">
        <v>1226658</v>
      </c>
      <c r="C141" s="321">
        <v>145.11000000000001</v>
      </c>
      <c r="D141" s="321"/>
      <c r="E141" s="321"/>
    </row>
    <row r="142" spans="1:5" s="151" customFormat="1">
      <c r="A142" s="153">
        <v>41663</v>
      </c>
      <c r="B142" s="321">
        <v>1167118</v>
      </c>
      <c r="C142" s="321">
        <v>139.92999</v>
      </c>
      <c r="D142" s="321"/>
      <c r="E142" s="321"/>
    </row>
    <row r="143" spans="1:5" s="151" customFormat="1">
      <c r="A143" s="153">
        <v>41670</v>
      </c>
      <c r="B143" s="321">
        <v>1169080</v>
      </c>
      <c r="C143" s="321">
        <v>141.11000000000001</v>
      </c>
      <c r="D143" s="321"/>
      <c r="E143" s="321"/>
    </row>
    <row r="144" spans="1:5" s="151" customFormat="1">
      <c r="A144" s="153">
        <v>41677</v>
      </c>
      <c r="B144" s="321">
        <v>1181998</v>
      </c>
      <c r="C144" s="321">
        <v>141.39999</v>
      </c>
      <c r="D144" s="321"/>
      <c r="E144" s="321"/>
    </row>
    <row r="145" spans="1:5" s="151" customFormat="1">
      <c r="A145" s="153">
        <v>41684</v>
      </c>
      <c r="B145" s="321">
        <v>1187324</v>
      </c>
      <c r="C145" s="321">
        <v>140.92999</v>
      </c>
      <c r="D145" s="321"/>
      <c r="E145" s="321"/>
    </row>
    <row r="146" spans="1:5" s="151" customFormat="1">
      <c r="A146" s="153">
        <v>41691</v>
      </c>
      <c r="B146" s="321">
        <v>1158455</v>
      </c>
      <c r="C146" s="321">
        <v>140.46001000000001</v>
      </c>
      <c r="D146" s="321"/>
      <c r="E146" s="321"/>
    </row>
    <row r="147" spans="1:5" s="151" customFormat="1">
      <c r="A147" s="153">
        <v>41698</v>
      </c>
      <c r="B147" s="321">
        <v>1163786</v>
      </c>
      <c r="C147" s="321">
        <v>140.12</v>
      </c>
      <c r="D147" s="321"/>
      <c r="E147" s="321"/>
    </row>
    <row r="148" spans="1:5" s="151" customFormat="1">
      <c r="A148" s="153">
        <v>41705</v>
      </c>
      <c r="B148" s="321">
        <v>1139518</v>
      </c>
      <c r="C148" s="321">
        <v>140.86000000000001</v>
      </c>
      <c r="D148" s="321"/>
      <c r="E148" s="321"/>
    </row>
    <row r="149" spans="1:5" s="151" customFormat="1">
      <c r="A149" s="153">
        <v>41712</v>
      </c>
      <c r="B149" s="321">
        <v>1139518</v>
      </c>
      <c r="C149" s="321">
        <v>138.46001000000001</v>
      </c>
      <c r="D149" s="321"/>
      <c r="E149" s="321"/>
    </row>
    <row r="150" spans="1:5" s="151" customFormat="1">
      <c r="A150" s="153">
        <v>41719</v>
      </c>
      <c r="B150" s="321">
        <v>1148028</v>
      </c>
      <c r="C150" s="321">
        <v>139.38999999999999</v>
      </c>
      <c r="D150" s="321"/>
      <c r="E150" s="321"/>
    </row>
    <row r="151" spans="1:5" s="151" customFormat="1">
      <c r="A151" s="153">
        <v>41726</v>
      </c>
      <c r="B151" s="321">
        <v>1164397</v>
      </c>
      <c r="C151" s="321">
        <v>141.86000000000001</v>
      </c>
      <c r="D151" s="321"/>
      <c r="E151" s="321"/>
    </row>
    <row r="152" spans="1:5" s="151" customFormat="1">
      <c r="A152" s="153">
        <v>41733</v>
      </c>
      <c r="B152" s="321">
        <v>1178750</v>
      </c>
      <c r="C152" s="321">
        <v>141.09</v>
      </c>
      <c r="D152" s="321"/>
      <c r="E152" s="321"/>
    </row>
    <row r="153" spans="1:5" s="151" customFormat="1">
      <c r="A153" s="153">
        <v>41740</v>
      </c>
      <c r="B153" s="321">
        <v>1171339</v>
      </c>
      <c r="C153" s="321">
        <v>139.41</v>
      </c>
      <c r="D153" s="321"/>
      <c r="E153" s="321"/>
    </row>
    <row r="154" spans="1:5" s="151" customFormat="1">
      <c r="A154" s="153">
        <v>41747</v>
      </c>
      <c r="B154" s="321">
        <v>1169561</v>
      </c>
      <c r="C154" s="321">
        <v>139.81</v>
      </c>
      <c r="D154" s="321"/>
      <c r="E154" s="321"/>
    </row>
    <row r="155" spans="1:5" s="151" customFormat="1">
      <c r="A155" s="153">
        <v>41754</v>
      </c>
      <c r="B155" s="321">
        <v>1166307</v>
      </c>
      <c r="C155" s="321">
        <v>139.44</v>
      </c>
      <c r="D155" s="321"/>
      <c r="E155" s="321"/>
    </row>
    <row r="156" spans="1:5" s="151" customFormat="1">
      <c r="A156" s="153">
        <v>41761</v>
      </c>
      <c r="B156" s="321">
        <v>1190274</v>
      </c>
      <c r="C156" s="321">
        <v>140.21001000000001</v>
      </c>
      <c r="D156" s="321"/>
      <c r="E156" s="321"/>
    </row>
    <row r="157" spans="1:5" s="151" customFormat="1">
      <c r="A157" s="157">
        <v>41768</v>
      </c>
      <c r="B157" s="320">
        <v>1199808</v>
      </c>
      <c r="C157" s="320">
        <v>141.63999999999999</v>
      </c>
      <c r="D157" s="320"/>
      <c r="E157" s="320"/>
    </row>
    <row r="158" spans="1:5" s="151" customFormat="1">
      <c r="A158" s="153">
        <v>41775</v>
      </c>
      <c r="B158" s="321">
        <v>1209668</v>
      </c>
      <c r="C158" s="321">
        <v>144.28</v>
      </c>
      <c r="D158" s="321"/>
      <c r="E158" s="321"/>
    </row>
    <row r="159" spans="1:5" s="151" customFormat="1">
      <c r="A159" s="153">
        <v>41782</v>
      </c>
      <c r="B159" s="321">
        <v>1211851</v>
      </c>
      <c r="C159" s="321">
        <v>144.66999999999999</v>
      </c>
      <c r="D159" s="321"/>
      <c r="E159" s="321"/>
    </row>
    <row r="160" spans="1:5" s="151" customFormat="1">
      <c r="A160" s="153">
        <v>41789</v>
      </c>
      <c r="B160" s="321">
        <v>1207774</v>
      </c>
      <c r="C160" s="321">
        <v>144.78998999999999</v>
      </c>
      <c r="D160" s="321"/>
      <c r="E160" s="321"/>
    </row>
    <row r="161" spans="1:5" s="151" customFormat="1">
      <c r="A161" s="165">
        <v>41796</v>
      </c>
      <c r="B161" s="321">
        <v>1217570</v>
      </c>
      <c r="C161" s="321">
        <v>145.19</v>
      </c>
      <c r="D161" s="321"/>
      <c r="E161" s="321"/>
    </row>
    <row r="162" spans="1:5" s="151" customFormat="1">
      <c r="A162" s="165">
        <v>41803</v>
      </c>
      <c r="B162" s="321">
        <v>1226607</v>
      </c>
      <c r="C162" s="321">
        <v>146.5</v>
      </c>
      <c r="D162" s="321"/>
      <c r="E162" s="321"/>
    </row>
    <row r="163" spans="1:5" s="151" customFormat="1">
      <c r="A163" s="165">
        <v>41810</v>
      </c>
      <c r="B163" s="321">
        <v>1225604</v>
      </c>
      <c r="C163" s="321">
        <v>144.56</v>
      </c>
      <c r="D163" s="321"/>
      <c r="E163" s="321"/>
    </row>
    <row r="164" spans="1:5" s="151" customFormat="1">
      <c r="A164" s="165">
        <v>41817</v>
      </c>
      <c r="B164" s="321">
        <v>1225895</v>
      </c>
      <c r="C164" s="321">
        <v>143.87</v>
      </c>
      <c r="D164" s="321"/>
      <c r="E164" s="321"/>
    </row>
    <row r="165" spans="1:5" s="151" customFormat="1">
      <c r="A165" s="165">
        <v>41824</v>
      </c>
      <c r="B165" s="321">
        <v>1236135</v>
      </c>
      <c r="C165" s="321">
        <v>144.38999999999999</v>
      </c>
      <c r="D165" s="321"/>
      <c r="E165" s="321"/>
    </row>
    <row r="166" spans="1:5" s="151" customFormat="1">
      <c r="A166" s="165">
        <v>41831</v>
      </c>
      <c r="B166" s="321">
        <v>1232134</v>
      </c>
      <c r="C166" s="321">
        <v>145.87</v>
      </c>
      <c r="D166" s="321"/>
      <c r="E166" s="321"/>
    </row>
    <row r="167" spans="1:5" s="151" customFormat="1">
      <c r="A167" s="165">
        <v>41838</v>
      </c>
      <c r="B167" s="321">
        <v>1248967</v>
      </c>
      <c r="C167" s="321">
        <v>147.16999999999999</v>
      </c>
      <c r="D167" s="321"/>
      <c r="E167" s="321"/>
    </row>
    <row r="168" spans="1:5" s="151" customFormat="1">
      <c r="A168" s="165">
        <v>41845</v>
      </c>
      <c r="B168" s="321">
        <v>1266310</v>
      </c>
      <c r="C168" s="321">
        <v>149.10001</v>
      </c>
      <c r="D168" s="321"/>
      <c r="E168" s="321"/>
    </row>
    <row r="169" spans="1:5" s="151" customFormat="1">
      <c r="A169" s="165">
        <v>41852</v>
      </c>
      <c r="B169" s="321">
        <v>1245402</v>
      </c>
      <c r="C169" s="321">
        <v>146.87</v>
      </c>
      <c r="D169" s="321"/>
      <c r="E169" s="321"/>
    </row>
    <row r="170" spans="1:5" s="151" customFormat="1">
      <c r="A170" s="165">
        <v>41859</v>
      </c>
      <c r="B170" s="321">
        <v>1239402</v>
      </c>
      <c r="C170" s="321">
        <v>146.21001000000001</v>
      </c>
      <c r="D170" s="321"/>
      <c r="E170" s="321"/>
    </row>
    <row r="171" spans="1:5" s="151" customFormat="1">
      <c r="A171" s="165">
        <v>41866</v>
      </c>
      <c r="B171" s="321">
        <v>1255000</v>
      </c>
      <c r="C171" s="321">
        <v>146.21001000000001</v>
      </c>
      <c r="D171" s="321"/>
      <c r="E171" s="321"/>
    </row>
    <row r="172" spans="1:5" s="151" customFormat="1">
      <c r="A172" s="165">
        <v>41873</v>
      </c>
      <c r="B172" s="321">
        <v>1271563</v>
      </c>
      <c r="C172" s="321">
        <v>149.25998999999999</v>
      </c>
      <c r="D172" s="321"/>
      <c r="E172" s="321"/>
    </row>
    <row r="173" spans="1:5" s="151" customFormat="1">
      <c r="A173" s="165">
        <v>41880</v>
      </c>
      <c r="B173" s="321">
        <v>1287359</v>
      </c>
      <c r="C173" s="321">
        <v>152.75</v>
      </c>
      <c r="D173" s="321"/>
      <c r="E173" s="321"/>
    </row>
    <row r="174" spans="1:5" s="151" customFormat="1">
      <c r="A174" s="165">
        <v>41887</v>
      </c>
      <c r="B174" s="321">
        <v>1312014</v>
      </c>
      <c r="C174" s="321">
        <v>157.41999999999999</v>
      </c>
      <c r="D174" s="321"/>
      <c r="E174" s="321"/>
    </row>
    <row r="175" spans="1:5" s="151" customFormat="1">
      <c r="A175" s="165">
        <v>41894</v>
      </c>
      <c r="B175" s="321">
        <v>1298993</v>
      </c>
      <c r="C175" s="321">
        <v>157.12</v>
      </c>
      <c r="D175" s="321"/>
      <c r="E175" s="321"/>
    </row>
    <row r="176" spans="1:5" s="151" customFormat="1">
      <c r="A176" s="165">
        <v>41901</v>
      </c>
      <c r="B176" s="321">
        <v>1303561</v>
      </c>
      <c r="C176" s="321">
        <v>160.88999999999999</v>
      </c>
      <c r="D176" s="321"/>
      <c r="E176" s="321"/>
    </row>
    <row r="177" spans="1:5" s="151" customFormat="1">
      <c r="A177" s="165">
        <v>41908</v>
      </c>
      <c r="B177" s="321">
        <v>1304701</v>
      </c>
      <c r="C177" s="321">
        <v>163.09</v>
      </c>
      <c r="D177" s="321"/>
      <c r="E177" s="321"/>
    </row>
    <row r="178" spans="1:5" s="151" customFormat="1">
      <c r="A178" s="165">
        <v>41915</v>
      </c>
      <c r="B178" s="321">
        <v>1300319</v>
      </c>
      <c r="C178" s="321">
        <v>164.06</v>
      </c>
      <c r="D178" s="321"/>
      <c r="E178" s="321"/>
    </row>
    <row r="179" spans="1:5" s="151" customFormat="1">
      <c r="A179" s="165">
        <v>41922</v>
      </c>
      <c r="B179" s="321">
        <v>1290045</v>
      </c>
      <c r="C179" s="321">
        <v>163.80000000000001</v>
      </c>
      <c r="D179" s="321"/>
      <c r="E179" s="321"/>
    </row>
    <row r="180" spans="1:5" s="151" customFormat="1">
      <c r="A180" s="165">
        <v>41929</v>
      </c>
      <c r="B180" s="321">
        <v>1280086</v>
      </c>
      <c r="C180" s="321">
        <v>162.38999999999999</v>
      </c>
      <c r="D180" s="321"/>
      <c r="E180" s="321"/>
    </row>
    <row r="181" spans="1:5" s="151" customFormat="1">
      <c r="A181" s="165">
        <v>41936</v>
      </c>
      <c r="B181" s="321">
        <v>1298500</v>
      </c>
      <c r="C181" s="321">
        <v>165.28</v>
      </c>
      <c r="D181" s="321"/>
      <c r="E181" s="321"/>
    </row>
    <row r="182" spans="1:5" s="151" customFormat="1">
      <c r="A182" s="165">
        <v>41943</v>
      </c>
      <c r="B182" s="321">
        <v>1318888</v>
      </c>
      <c r="C182" s="321">
        <v>168.95</v>
      </c>
      <c r="D182" s="321"/>
      <c r="E182" s="321"/>
    </row>
    <row r="183" spans="1:5" s="151" customFormat="1">
      <c r="A183" s="165">
        <v>41950</v>
      </c>
      <c r="B183" s="321">
        <v>1317152</v>
      </c>
      <c r="C183" s="321">
        <v>168.55</v>
      </c>
      <c r="D183" s="321"/>
      <c r="E183" s="321"/>
    </row>
    <row r="184" spans="1:5" s="151" customFormat="1">
      <c r="A184" s="165">
        <v>41957</v>
      </c>
      <c r="B184" s="321">
        <v>1311733</v>
      </c>
      <c r="C184" s="321">
        <v>167.47</v>
      </c>
      <c r="D184" s="321"/>
      <c r="E184" s="321"/>
    </row>
    <row r="185" spans="1:5" s="151" customFormat="1">
      <c r="A185" s="165">
        <v>41964</v>
      </c>
      <c r="B185" s="321">
        <v>1327317</v>
      </c>
      <c r="C185" s="321">
        <v>170.7</v>
      </c>
      <c r="D185" s="321"/>
      <c r="E185" s="321"/>
    </row>
    <row r="186" spans="1:5" s="151" customFormat="1">
      <c r="A186" s="165">
        <v>41971</v>
      </c>
      <c r="B186" s="321">
        <v>1299819</v>
      </c>
      <c r="C186" s="321">
        <v>169.86</v>
      </c>
      <c r="D186" s="321"/>
      <c r="E186" s="321"/>
    </row>
    <row r="187" spans="1:5" s="151" customFormat="1">
      <c r="A187" s="165">
        <v>41978</v>
      </c>
      <c r="B187" s="321">
        <v>1301919</v>
      </c>
      <c r="C187" s="321">
        <v>169.63</v>
      </c>
      <c r="D187" s="321"/>
      <c r="E187" s="321"/>
    </row>
    <row r="188" spans="1:5" s="151" customFormat="1">
      <c r="A188" s="165">
        <v>41985</v>
      </c>
      <c r="B188" s="321">
        <v>1247396</v>
      </c>
      <c r="C188" s="321">
        <v>160.38</v>
      </c>
      <c r="D188" s="321"/>
      <c r="E188" s="321"/>
    </row>
    <row r="189" spans="1:5" s="151" customFormat="1">
      <c r="A189" s="165">
        <v>41992</v>
      </c>
      <c r="B189" s="321">
        <v>1269326</v>
      </c>
      <c r="C189" s="321">
        <v>164.91</v>
      </c>
      <c r="D189" s="321"/>
      <c r="E189" s="321"/>
    </row>
    <row r="190" spans="1:5" s="151" customFormat="1">
      <c r="A190" s="165">
        <v>41999</v>
      </c>
      <c r="B190" s="321">
        <v>1303488</v>
      </c>
      <c r="C190" s="321">
        <v>172.27</v>
      </c>
      <c r="D190" s="321"/>
      <c r="E190" s="321"/>
    </row>
    <row r="191" spans="1:5" s="151" customFormat="1">
      <c r="A191" s="165">
        <v>42006</v>
      </c>
      <c r="B191" s="321">
        <v>1306500</v>
      </c>
      <c r="C191" s="321">
        <v>172.67999</v>
      </c>
      <c r="D191" s="321"/>
      <c r="E191" s="321"/>
    </row>
    <row r="192" spans="1:5" s="151" customFormat="1">
      <c r="A192" s="165">
        <v>42013</v>
      </c>
      <c r="B192" s="321">
        <v>1337197</v>
      </c>
      <c r="C192" s="321">
        <v>177.63</v>
      </c>
      <c r="D192" s="321"/>
      <c r="E192" s="321"/>
    </row>
    <row r="193" spans="1:5" s="151" customFormat="1">
      <c r="A193" s="165">
        <v>42020</v>
      </c>
      <c r="B193" s="321">
        <v>1367197</v>
      </c>
      <c r="C193" s="321">
        <v>180.47</v>
      </c>
      <c r="D193" s="321"/>
      <c r="E193" s="321"/>
    </row>
    <row r="194" spans="1:5" s="151" customFormat="1">
      <c r="A194" s="165">
        <v>42027</v>
      </c>
      <c r="B194" s="321">
        <v>1425525</v>
      </c>
      <c r="C194" s="321">
        <v>187.78</v>
      </c>
      <c r="D194" s="321"/>
      <c r="E194" s="321"/>
    </row>
    <row r="195" spans="1:5" s="151" customFormat="1">
      <c r="A195" s="165">
        <v>42034</v>
      </c>
      <c r="B195" s="321">
        <v>1397621</v>
      </c>
      <c r="C195" s="321">
        <v>182.23</v>
      </c>
      <c r="D195" s="321"/>
      <c r="E195" s="321"/>
    </row>
    <row r="196" spans="1:5" s="151" customFormat="1">
      <c r="A196" s="165">
        <v>42041</v>
      </c>
      <c r="B196" s="321">
        <v>1400388</v>
      </c>
      <c r="C196" s="321">
        <v>181.28998999999999</v>
      </c>
      <c r="D196" s="321"/>
      <c r="E196" s="321"/>
    </row>
    <row r="197" spans="1:5" s="151" customFormat="1">
      <c r="A197" s="165">
        <v>42048</v>
      </c>
      <c r="B197" s="321">
        <v>1404988</v>
      </c>
      <c r="C197" s="321">
        <v>179.42999</v>
      </c>
      <c r="D197" s="321"/>
      <c r="E197" s="321"/>
    </row>
    <row r="198" spans="1:5" s="151" customFormat="1">
      <c r="A198" s="165">
        <v>42055</v>
      </c>
      <c r="B198" s="321">
        <v>1416375</v>
      </c>
      <c r="C198" s="321">
        <v>182.17</v>
      </c>
      <c r="D198" s="321"/>
      <c r="E198" s="321"/>
    </row>
    <row r="199" spans="1:5" s="151" customFormat="1">
      <c r="A199" s="165">
        <v>42062</v>
      </c>
      <c r="B199" s="321">
        <v>1437589</v>
      </c>
      <c r="C199" s="321">
        <v>187.89999</v>
      </c>
      <c r="D199" s="321"/>
      <c r="E199" s="321"/>
    </row>
    <row r="200" spans="1:5" s="151" customFormat="1">
      <c r="A200" s="165">
        <v>42069</v>
      </c>
      <c r="B200" s="321">
        <v>1451796</v>
      </c>
      <c r="C200" s="321">
        <v>195.96001000000001</v>
      </c>
      <c r="D200" s="321"/>
      <c r="E200" s="321"/>
    </row>
    <row r="201" spans="1:5" s="151" customFormat="1">
      <c r="A201" s="165">
        <v>42076</v>
      </c>
      <c r="B201" s="321">
        <v>1471544</v>
      </c>
      <c r="C201" s="321">
        <v>201.57001</v>
      </c>
      <c r="D201" s="321"/>
      <c r="E201" s="321"/>
    </row>
    <row r="202" spans="1:5" s="151" customFormat="1">
      <c r="A202" s="165">
        <v>42083</v>
      </c>
      <c r="B202" s="321">
        <v>1449732</v>
      </c>
      <c r="C202" s="321">
        <v>195.67999</v>
      </c>
      <c r="D202" s="321"/>
      <c r="E202" s="321"/>
    </row>
    <row r="203" spans="1:5" s="151" customFormat="1">
      <c r="A203" s="165">
        <v>42090</v>
      </c>
      <c r="B203" s="321">
        <v>1438805</v>
      </c>
      <c r="C203" s="321">
        <v>194.95</v>
      </c>
      <c r="D203" s="321"/>
      <c r="E203" s="321"/>
    </row>
    <row r="204" spans="1:5" s="151" customFormat="1">
      <c r="A204" s="165">
        <v>42097</v>
      </c>
      <c r="B204" s="321">
        <v>1453697</v>
      </c>
      <c r="C204" s="321">
        <v>192.74001000000001</v>
      </c>
      <c r="D204" s="321"/>
      <c r="E204" s="321"/>
    </row>
    <row r="205" spans="1:5" s="151" customFormat="1">
      <c r="A205" s="165">
        <v>42104</v>
      </c>
      <c r="B205" s="321">
        <v>1509866</v>
      </c>
      <c r="C205" s="321">
        <v>207.50998999999999</v>
      </c>
      <c r="D205" s="321"/>
      <c r="E205" s="321"/>
    </row>
    <row r="206" spans="1:5" s="151" customFormat="1">
      <c r="A206" s="165">
        <v>42111</v>
      </c>
      <c r="B206" s="321">
        <v>1496579</v>
      </c>
      <c r="C206" s="321">
        <v>207.83</v>
      </c>
      <c r="D206" s="321"/>
      <c r="E206" s="321"/>
    </row>
    <row r="207" spans="1:5" s="151" customFormat="1">
      <c r="A207" s="165">
        <v>42118</v>
      </c>
      <c r="B207" s="321">
        <v>1492168</v>
      </c>
      <c r="C207" s="321">
        <v>206.66</v>
      </c>
      <c r="D207" s="321"/>
      <c r="E207" s="321"/>
    </row>
    <row r="208" spans="1:5" s="151" customFormat="1">
      <c r="A208" s="165">
        <v>42125</v>
      </c>
      <c r="B208" s="321">
        <v>1444694</v>
      </c>
      <c r="C208" s="321">
        <v>200.42</v>
      </c>
      <c r="D208" s="321"/>
      <c r="E208" s="321"/>
    </row>
    <row r="209" spans="1:5" s="151" customFormat="1">
      <c r="A209" s="165">
        <v>42132</v>
      </c>
      <c r="B209" s="321">
        <v>1438547</v>
      </c>
      <c r="C209" s="321">
        <v>198.78</v>
      </c>
      <c r="D209" s="321"/>
      <c r="E209" s="321"/>
    </row>
    <row r="210" spans="1:5" s="151" customFormat="1">
      <c r="A210" s="159">
        <v>42139</v>
      </c>
      <c r="B210" s="320">
        <v>1419246</v>
      </c>
      <c r="C210" s="320">
        <v>196.60001</v>
      </c>
      <c r="D210" s="320"/>
      <c r="E210" s="320"/>
    </row>
    <row r="211" spans="1:5" s="151" customFormat="1">
      <c r="A211" s="165">
        <v>42146</v>
      </c>
      <c r="B211" s="321">
        <v>1460724</v>
      </c>
      <c r="C211" s="321">
        <v>204.61</v>
      </c>
      <c r="D211" s="321"/>
      <c r="E211" s="321"/>
    </row>
    <row r="212" spans="1:5" s="151" customFormat="1">
      <c r="A212" s="156">
        <v>42153</v>
      </c>
      <c r="B212" s="321">
        <v>1448377</v>
      </c>
      <c r="C212" s="321">
        <v>203</v>
      </c>
      <c r="D212" s="321"/>
      <c r="E212" s="321"/>
    </row>
    <row r="213" spans="1:5" s="151" customFormat="1">
      <c r="A213" s="156">
        <v>42160</v>
      </c>
      <c r="B213" s="321">
        <v>1391673</v>
      </c>
      <c r="C213" s="321">
        <v>196.44</v>
      </c>
      <c r="D213" s="321"/>
      <c r="E213" s="321"/>
    </row>
    <row r="214" spans="1:5" s="151" customFormat="1">
      <c r="A214" s="156">
        <v>42167</v>
      </c>
      <c r="B214" s="321">
        <v>1393567</v>
      </c>
      <c r="C214" s="321">
        <v>194.53</v>
      </c>
      <c r="D214" s="321"/>
      <c r="E214" s="321"/>
    </row>
    <row r="215" spans="1:5" s="151" customFormat="1">
      <c r="A215" s="156">
        <v>42174</v>
      </c>
      <c r="B215" s="321">
        <v>1395183</v>
      </c>
      <c r="C215" s="321">
        <v>193.14</v>
      </c>
      <c r="D215" s="321"/>
      <c r="E215" s="321"/>
    </row>
    <row r="216" spans="1:5" s="151" customFormat="1">
      <c r="A216" s="156">
        <v>42181</v>
      </c>
      <c r="B216" s="321">
        <v>1410354</v>
      </c>
      <c r="C216" s="321">
        <v>194.46001000000001</v>
      </c>
      <c r="D216" s="321"/>
      <c r="E216" s="321"/>
    </row>
    <row r="217" spans="1:5" s="151" customFormat="1">
      <c r="A217" s="156">
        <v>42188</v>
      </c>
      <c r="B217" s="321">
        <v>1412531</v>
      </c>
      <c r="C217" s="321">
        <v>196.17</v>
      </c>
      <c r="D217" s="321"/>
      <c r="E217" s="321"/>
    </row>
    <row r="218" spans="1:5" s="151" customFormat="1">
      <c r="A218" s="156">
        <v>42195</v>
      </c>
      <c r="B218" s="321">
        <v>1407469</v>
      </c>
      <c r="C218" s="321">
        <v>198.34</v>
      </c>
      <c r="D218" s="321"/>
      <c r="E218" s="321"/>
    </row>
    <row r="219" spans="1:5" s="151" customFormat="1">
      <c r="A219" s="156">
        <v>42202</v>
      </c>
      <c r="B219" s="321">
        <v>1443973</v>
      </c>
      <c r="C219" s="321">
        <v>206.53998999999999</v>
      </c>
      <c r="D219" s="321"/>
      <c r="E219" s="321"/>
    </row>
    <row r="220" spans="1:5" s="151" customFormat="1">
      <c r="A220" s="156">
        <v>42209</v>
      </c>
      <c r="B220" s="321">
        <v>1426312</v>
      </c>
      <c r="C220" s="321">
        <v>199.78</v>
      </c>
      <c r="D220" s="321"/>
      <c r="E220" s="321"/>
    </row>
    <row r="221" spans="1:5" s="151" customFormat="1">
      <c r="A221" s="156">
        <v>42216</v>
      </c>
      <c r="B221" s="321">
        <v>1409937</v>
      </c>
      <c r="C221" s="321">
        <v>195.58</v>
      </c>
      <c r="D221" s="321"/>
      <c r="E221" s="321"/>
    </row>
    <row r="222" spans="1:5" s="151" customFormat="1">
      <c r="A222" s="156">
        <v>42223</v>
      </c>
      <c r="B222" s="321">
        <v>1403724</v>
      </c>
      <c r="C222" s="321">
        <v>192.91</v>
      </c>
      <c r="D222" s="321"/>
      <c r="E222" s="321"/>
    </row>
    <row r="223" spans="1:5" s="151" customFormat="1">
      <c r="A223" s="156">
        <v>42230</v>
      </c>
      <c r="B223" s="321">
        <v>1374939</v>
      </c>
      <c r="C223" s="321">
        <v>187.31</v>
      </c>
      <c r="D223" s="321"/>
      <c r="E223" s="321"/>
    </row>
    <row r="224" spans="1:5" s="151" customFormat="1">
      <c r="A224" s="156">
        <v>42237</v>
      </c>
      <c r="B224" s="321">
        <v>1302203</v>
      </c>
      <c r="C224" s="321">
        <v>178.27</v>
      </c>
      <c r="D224" s="321"/>
      <c r="E224" s="321"/>
    </row>
    <row r="225" spans="1:5" s="151" customFormat="1">
      <c r="A225" s="156">
        <v>42244</v>
      </c>
      <c r="B225" s="321">
        <v>1325354</v>
      </c>
      <c r="C225" s="321">
        <v>177.81</v>
      </c>
      <c r="D225" s="321"/>
      <c r="E225" s="321"/>
    </row>
    <row r="226" spans="1:5" s="151" customFormat="1">
      <c r="A226" s="156">
        <v>42251</v>
      </c>
      <c r="B226" s="321">
        <v>1325354</v>
      </c>
      <c r="C226" s="321">
        <v>169.28998999999999</v>
      </c>
      <c r="D226" s="321"/>
      <c r="E226" s="321"/>
    </row>
    <row r="227" spans="1:5" s="151" customFormat="1">
      <c r="A227" s="156">
        <v>42258</v>
      </c>
      <c r="B227" s="321">
        <v>1269896</v>
      </c>
      <c r="C227" s="321">
        <v>166.46001000000001</v>
      </c>
      <c r="D227" s="321"/>
      <c r="E227" s="321"/>
    </row>
    <row r="228" spans="1:5" s="151" customFormat="1">
      <c r="A228" s="156">
        <v>42265</v>
      </c>
      <c r="B228" s="321">
        <v>1276993</v>
      </c>
      <c r="C228" s="321">
        <v>165.92999</v>
      </c>
      <c r="D228" s="321"/>
      <c r="E228" s="321"/>
    </row>
    <row r="229" spans="1:5" s="151" customFormat="1">
      <c r="A229" s="156">
        <v>42272</v>
      </c>
      <c r="B229" s="321">
        <v>1273178</v>
      </c>
      <c r="C229" s="321">
        <v>161.59</v>
      </c>
      <c r="D229" s="321"/>
      <c r="E229" s="321"/>
    </row>
    <row r="230" spans="1:5" s="151" customFormat="1">
      <c r="A230" s="156">
        <v>42279</v>
      </c>
      <c r="B230" s="321">
        <v>1266875</v>
      </c>
      <c r="C230" s="321">
        <v>162.71001000000001</v>
      </c>
      <c r="D230" s="321"/>
      <c r="E230" s="321"/>
    </row>
    <row r="231" spans="1:5" s="151" customFormat="1">
      <c r="A231" s="156">
        <v>42286</v>
      </c>
      <c r="B231" s="321">
        <v>1353325</v>
      </c>
      <c r="C231" s="321">
        <v>170.69</v>
      </c>
      <c r="D231" s="321"/>
      <c r="E231" s="321"/>
    </row>
    <row r="232" spans="1:5" s="151" customFormat="1">
      <c r="A232" s="156">
        <v>42293</v>
      </c>
      <c r="B232" s="321">
        <v>1333699</v>
      </c>
      <c r="C232" s="321">
        <v>167.69</v>
      </c>
      <c r="D232" s="321"/>
      <c r="E232" s="321"/>
    </row>
    <row r="233" spans="1:5" s="151" customFormat="1">
      <c r="A233" s="156">
        <v>42300</v>
      </c>
      <c r="B233" s="321">
        <v>1369305</v>
      </c>
      <c r="C233" s="321">
        <v>171.53998999999999</v>
      </c>
      <c r="D233" s="321"/>
      <c r="E233" s="321"/>
    </row>
    <row r="234" spans="1:5" s="151" customFormat="1">
      <c r="A234" s="156">
        <v>42307</v>
      </c>
      <c r="B234" s="321">
        <v>1402537</v>
      </c>
      <c r="C234" s="321">
        <v>172.45</v>
      </c>
      <c r="D234" s="321"/>
      <c r="E234" s="321"/>
    </row>
    <row r="235" spans="1:5" s="151" customFormat="1">
      <c r="A235" s="156">
        <v>42314</v>
      </c>
      <c r="B235" s="321">
        <v>1394279</v>
      </c>
      <c r="C235" s="321">
        <v>178.12</v>
      </c>
      <c r="D235" s="321"/>
      <c r="E235" s="321"/>
    </row>
    <row r="236" spans="1:5" s="151" customFormat="1">
      <c r="A236" s="156">
        <v>42321</v>
      </c>
      <c r="B236" s="321">
        <v>1392803</v>
      </c>
      <c r="C236" s="321">
        <v>178.07001</v>
      </c>
      <c r="D236" s="321"/>
      <c r="E236" s="321"/>
    </row>
    <row r="237" spans="1:5" s="151" customFormat="1">
      <c r="A237" s="156">
        <v>42328</v>
      </c>
      <c r="B237" s="321">
        <v>1458884</v>
      </c>
      <c r="C237" s="321">
        <v>186.42</v>
      </c>
      <c r="D237" s="321"/>
      <c r="E237" s="321"/>
    </row>
    <row r="238" spans="1:5" s="151" customFormat="1">
      <c r="A238" s="156">
        <v>42335</v>
      </c>
      <c r="B238" s="321">
        <v>1446993</v>
      </c>
      <c r="C238" s="321">
        <v>185.14999</v>
      </c>
      <c r="D238" s="321"/>
      <c r="E238" s="321"/>
    </row>
    <row r="239" spans="1:5" s="151" customFormat="1">
      <c r="A239" s="156">
        <v>42342</v>
      </c>
      <c r="B239" s="321">
        <v>1406041</v>
      </c>
      <c r="C239" s="321">
        <v>180.60001</v>
      </c>
      <c r="D239" s="321"/>
      <c r="E239" s="321"/>
    </row>
    <row r="240" spans="1:5" s="151" customFormat="1">
      <c r="A240" s="156">
        <v>42349</v>
      </c>
      <c r="B240" s="321">
        <v>1332891</v>
      </c>
      <c r="C240" s="321">
        <v>172.38</v>
      </c>
      <c r="D240" s="321"/>
      <c r="E240" s="321"/>
    </row>
    <row r="241" spans="1:5" s="151" customFormat="1">
      <c r="A241" s="156">
        <v>42356</v>
      </c>
      <c r="B241" s="321">
        <v>1343219</v>
      </c>
      <c r="C241" s="321">
        <v>169.23</v>
      </c>
      <c r="D241" s="321"/>
      <c r="E241" s="321"/>
    </row>
    <row r="242" spans="1:5" s="151" customFormat="1">
      <c r="A242" s="156">
        <v>42363</v>
      </c>
      <c r="B242" s="321">
        <v>1337462</v>
      </c>
      <c r="C242" s="321">
        <v>166.86</v>
      </c>
      <c r="D242" s="321"/>
      <c r="E242" s="321"/>
    </row>
    <row r="243" spans="1:5" s="151" customFormat="1">
      <c r="A243" s="156">
        <v>42369</v>
      </c>
      <c r="B243" s="321">
        <v>1327364</v>
      </c>
      <c r="C243" s="321">
        <v>165.53998999999999</v>
      </c>
      <c r="D243" s="321"/>
      <c r="E243" s="321"/>
    </row>
    <row r="244" spans="1:5" s="151" customFormat="1">
      <c r="A244" s="156">
        <v>42377</v>
      </c>
      <c r="B244" s="321">
        <v>1292845</v>
      </c>
      <c r="C244" s="321">
        <v>161.34</v>
      </c>
      <c r="D244" s="321"/>
      <c r="E244" s="321"/>
    </row>
    <row r="245" spans="1:5" s="151" customFormat="1">
      <c r="A245" s="156">
        <v>42384</v>
      </c>
      <c r="B245" s="321">
        <v>1258689</v>
      </c>
      <c r="C245" s="321">
        <v>156.14999</v>
      </c>
      <c r="D245" s="321"/>
      <c r="E245" s="321"/>
    </row>
    <row r="246" spans="1:5" s="151" customFormat="1">
      <c r="A246" s="156">
        <v>42391</v>
      </c>
      <c r="B246" s="321">
        <v>1263324</v>
      </c>
      <c r="C246" s="321">
        <v>154.82001</v>
      </c>
      <c r="D246" s="321"/>
      <c r="E246" s="321"/>
    </row>
    <row r="247" spans="1:5" s="151" customFormat="1">
      <c r="A247" s="156">
        <v>42398</v>
      </c>
      <c r="B247" s="321">
        <v>1317820</v>
      </c>
      <c r="C247" s="321">
        <v>161.89999</v>
      </c>
      <c r="D247" s="321"/>
      <c r="E247" s="321"/>
    </row>
    <row r="248" spans="1:5" s="151" customFormat="1">
      <c r="A248" s="156">
        <v>42405</v>
      </c>
      <c r="B248" s="321">
        <v>1307820</v>
      </c>
      <c r="C248" s="321">
        <v>160.22</v>
      </c>
      <c r="D248" s="321"/>
      <c r="E248" s="321"/>
    </row>
    <row r="249" spans="1:5" s="151" customFormat="1">
      <c r="A249" s="156">
        <v>42412</v>
      </c>
      <c r="B249" s="321">
        <v>1266889</v>
      </c>
      <c r="C249" s="321">
        <v>155.75</v>
      </c>
      <c r="D249" s="321"/>
      <c r="E249" s="321"/>
    </row>
    <row r="250" spans="1:5" s="151" customFormat="1">
      <c r="A250" s="156">
        <v>42419</v>
      </c>
      <c r="B250" s="321">
        <v>1323501</v>
      </c>
      <c r="C250" s="321">
        <v>161.53998999999999</v>
      </c>
      <c r="D250" s="321"/>
      <c r="E250" s="321"/>
    </row>
    <row r="251" spans="1:5" s="151" customFormat="1">
      <c r="A251" s="156">
        <v>42426</v>
      </c>
      <c r="B251" s="321">
        <v>1336148</v>
      </c>
      <c r="C251" s="321">
        <v>166.11</v>
      </c>
      <c r="D251" s="321"/>
      <c r="E251" s="321"/>
    </row>
    <row r="252" spans="1:5" s="151" customFormat="1">
      <c r="A252" s="156">
        <v>42433</v>
      </c>
      <c r="B252" s="321">
        <v>1432575</v>
      </c>
      <c r="C252" s="321">
        <v>180.03998999999999</v>
      </c>
      <c r="D252" s="321"/>
      <c r="E252" s="321"/>
    </row>
    <row r="253" spans="1:5" s="151" customFormat="1">
      <c r="A253" s="156">
        <v>42440</v>
      </c>
      <c r="B253" s="321">
        <v>1511396</v>
      </c>
      <c r="C253" s="321">
        <v>189.28998999999999</v>
      </c>
      <c r="D253" s="321"/>
      <c r="E253" s="321"/>
    </row>
    <row r="254" spans="1:5" s="151" customFormat="1">
      <c r="A254" s="156">
        <v>42447</v>
      </c>
      <c r="B254" s="321">
        <v>1530450</v>
      </c>
      <c r="C254" s="321">
        <v>189.05</v>
      </c>
      <c r="D254" s="321"/>
      <c r="E254" s="321"/>
    </row>
    <row r="255" spans="1:5" s="151" customFormat="1">
      <c r="A255" s="156">
        <v>42454</v>
      </c>
      <c r="B255" s="321">
        <v>1523312</v>
      </c>
      <c r="C255" s="321">
        <v>188.78</v>
      </c>
      <c r="D255" s="321"/>
      <c r="E255" s="321"/>
    </row>
    <row r="256" spans="1:5" s="151" customFormat="1">
      <c r="A256" s="156">
        <v>42461</v>
      </c>
      <c r="B256" s="321">
        <v>1532674</v>
      </c>
      <c r="C256" s="321">
        <v>186.28998999999999</v>
      </c>
      <c r="D256" s="321"/>
      <c r="E256" s="321"/>
    </row>
    <row r="257" spans="1:5" s="151" customFormat="1">
      <c r="A257" s="156">
        <v>42468</v>
      </c>
      <c r="B257" s="321">
        <v>1515806</v>
      </c>
      <c r="C257" s="321">
        <v>185.64999</v>
      </c>
      <c r="D257" s="321"/>
      <c r="E257" s="321"/>
    </row>
    <row r="258" spans="1:5" s="151" customFormat="1">
      <c r="A258" s="156">
        <v>42475</v>
      </c>
      <c r="B258" s="321">
        <v>1587074</v>
      </c>
      <c r="C258" s="321">
        <v>195.71001000000001</v>
      </c>
      <c r="D258" s="321"/>
      <c r="E258" s="321"/>
    </row>
    <row r="259" spans="1:5" s="151" customFormat="1">
      <c r="A259" s="156">
        <v>42482</v>
      </c>
      <c r="B259" s="321">
        <v>1613426</v>
      </c>
      <c r="C259" s="321">
        <v>195.33</v>
      </c>
      <c r="D259" s="321"/>
      <c r="E259" s="321"/>
    </row>
    <row r="260" spans="1:5" s="151" customFormat="1">
      <c r="A260" s="156">
        <v>42489</v>
      </c>
      <c r="B260" s="321">
        <v>1625301</v>
      </c>
      <c r="C260" s="321">
        <v>196.92999</v>
      </c>
      <c r="D260" s="321"/>
      <c r="E260" s="321"/>
    </row>
    <row r="261" spans="1:5" s="151" customFormat="1">
      <c r="A261" s="156">
        <v>42496</v>
      </c>
      <c r="B261" s="321">
        <v>1590952</v>
      </c>
      <c r="C261" s="321">
        <v>191.03998999999999</v>
      </c>
      <c r="D261" s="321"/>
      <c r="E261" s="321"/>
    </row>
    <row r="262" spans="1:5" s="151" customFormat="1">
      <c r="A262" s="157">
        <v>42503</v>
      </c>
      <c r="B262" s="320">
        <v>1613395</v>
      </c>
      <c r="C262" s="320">
        <v>192.64</v>
      </c>
      <c r="D262" s="320"/>
      <c r="E262" s="320"/>
    </row>
    <row r="263" spans="1:5" s="151" customFormat="1">
      <c r="A263" s="153">
        <v>42510</v>
      </c>
      <c r="B263" s="321">
        <v>1594529</v>
      </c>
      <c r="C263" s="321">
        <v>189.31</v>
      </c>
      <c r="D263" s="321"/>
      <c r="E263" s="321"/>
    </row>
    <row r="264" spans="1:5" s="151" customFormat="1">
      <c r="A264" s="153">
        <v>42517</v>
      </c>
      <c r="B264" s="321">
        <v>1613744</v>
      </c>
      <c r="C264" s="321">
        <v>190.38</v>
      </c>
      <c r="D264" s="321"/>
      <c r="E264" s="321"/>
    </row>
    <row r="265" spans="1:5" s="151" customFormat="1">
      <c r="A265" s="153">
        <v>42524</v>
      </c>
      <c r="B265" s="321">
        <v>1610253</v>
      </c>
      <c r="C265" s="321">
        <v>193.62</v>
      </c>
      <c r="D265" s="321"/>
      <c r="E265" s="321"/>
    </row>
    <row r="266" spans="1:5" s="151" customFormat="1">
      <c r="A266" s="153">
        <v>42531</v>
      </c>
      <c r="B266" s="321">
        <v>1651572</v>
      </c>
      <c r="C266" s="321">
        <v>199.97</v>
      </c>
      <c r="D266" s="321"/>
      <c r="E266" s="321"/>
    </row>
    <row r="267" spans="1:5" s="151" customFormat="1">
      <c r="A267" s="153">
        <v>42538</v>
      </c>
      <c r="B267" s="321">
        <v>1651712.2474539401</v>
      </c>
      <c r="C267" s="321">
        <v>198.10001</v>
      </c>
      <c r="D267" s="321"/>
      <c r="E267" s="321"/>
    </row>
    <row r="268" spans="1:5" s="151" customFormat="1">
      <c r="A268" s="153">
        <v>42545</v>
      </c>
      <c r="B268" s="321">
        <v>1651852.4949078802</v>
      </c>
      <c r="C268" s="321">
        <v>198.47</v>
      </c>
      <c r="D268" s="321"/>
      <c r="E268" s="321"/>
    </row>
    <row r="269" spans="1:5" s="151" customFormat="1">
      <c r="A269" s="153">
        <v>42552</v>
      </c>
      <c r="B269" s="321">
        <v>1774068</v>
      </c>
      <c r="C269" s="321">
        <v>210.23</v>
      </c>
      <c r="D269" s="321"/>
      <c r="E269" s="321"/>
    </row>
    <row r="270" spans="1:5" s="151" customFormat="1">
      <c r="A270" s="153">
        <v>42559</v>
      </c>
      <c r="B270" s="321">
        <v>1775969</v>
      </c>
      <c r="C270" s="321">
        <v>210.13</v>
      </c>
      <c r="D270" s="321"/>
      <c r="E270" s="321"/>
    </row>
    <row r="271" spans="1:5" s="151" customFormat="1">
      <c r="A271" s="153">
        <v>42566</v>
      </c>
      <c r="B271" s="321">
        <v>1805593</v>
      </c>
      <c r="C271" s="321">
        <v>213.47</v>
      </c>
      <c r="D271" s="321"/>
      <c r="E271" s="321"/>
    </row>
    <row r="272" spans="1:5" s="151" customFormat="1">
      <c r="A272" s="153">
        <v>42573</v>
      </c>
      <c r="B272" s="321">
        <v>1786642</v>
      </c>
      <c r="C272" s="321">
        <v>215.12</v>
      </c>
      <c r="D272" s="321"/>
      <c r="E272" s="321"/>
    </row>
    <row r="273" spans="1:5" s="151" customFormat="1">
      <c r="A273" s="153">
        <v>42580</v>
      </c>
      <c r="B273" s="321">
        <v>1758893</v>
      </c>
      <c r="C273" s="321">
        <v>212.37</v>
      </c>
      <c r="D273" s="321"/>
      <c r="E273" s="321"/>
    </row>
    <row r="274" spans="1:5" s="151" customFormat="1">
      <c r="A274" s="153">
        <v>42587</v>
      </c>
      <c r="B274" s="321">
        <v>1790540.5</v>
      </c>
      <c r="C274" s="321">
        <v>215.69</v>
      </c>
      <c r="D274" s="321"/>
      <c r="E274" s="321"/>
    </row>
    <row r="275" spans="1:5" s="151" customFormat="1">
      <c r="A275" s="153">
        <v>42594</v>
      </c>
      <c r="B275" s="321">
        <v>1822188</v>
      </c>
      <c r="C275" s="321">
        <v>218.8</v>
      </c>
      <c r="D275" s="321"/>
      <c r="E275" s="321"/>
    </row>
    <row r="276" spans="1:5" s="151" customFormat="1">
      <c r="A276" s="153">
        <v>42601</v>
      </c>
      <c r="B276" s="321">
        <v>1789482</v>
      </c>
      <c r="C276" s="321">
        <v>218.64999</v>
      </c>
      <c r="D276" s="321"/>
      <c r="E276" s="321"/>
    </row>
    <row r="277" spans="1:5" s="151" customFormat="1">
      <c r="A277" s="153">
        <v>42608</v>
      </c>
      <c r="B277" s="321">
        <v>1762958</v>
      </c>
      <c r="C277" s="321">
        <v>215.41</v>
      </c>
      <c r="D277" s="321"/>
      <c r="E277" s="321"/>
    </row>
    <row r="278" spans="1:5" s="151" customFormat="1">
      <c r="A278" s="153">
        <v>42615</v>
      </c>
      <c r="B278" s="321">
        <v>1756157</v>
      </c>
      <c r="C278" s="321">
        <v>215.39999</v>
      </c>
      <c r="D278" s="321"/>
      <c r="E278" s="321"/>
    </row>
    <row r="279" spans="1:5" s="151" customFormat="1">
      <c r="A279" s="153">
        <v>42622</v>
      </c>
      <c r="B279" s="321">
        <v>1770067</v>
      </c>
      <c r="C279" s="321">
        <v>218.00998999999999</v>
      </c>
      <c r="D279" s="321"/>
      <c r="E279" s="321"/>
    </row>
    <row r="280" spans="1:5" s="151" customFormat="1">
      <c r="A280" s="153">
        <v>42629</v>
      </c>
      <c r="B280" s="321">
        <v>1742349</v>
      </c>
      <c r="C280" s="321">
        <v>215.67</v>
      </c>
      <c r="D280" s="321"/>
      <c r="E280" s="321"/>
    </row>
    <row r="281" spans="1:5" s="151" customFormat="1">
      <c r="A281" s="153">
        <v>42636</v>
      </c>
      <c r="B281" s="321">
        <v>1797135</v>
      </c>
      <c r="C281" s="321">
        <v>223.56</v>
      </c>
      <c r="D281" s="321"/>
      <c r="E281" s="321"/>
    </row>
    <row r="282" spans="1:5" s="151" customFormat="1">
      <c r="A282" s="153">
        <v>42643</v>
      </c>
      <c r="B282" s="321">
        <v>1814216</v>
      </c>
      <c r="C282" s="321">
        <v>225.11</v>
      </c>
      <c r="D282" s="321"/>
      <c r="E282" s="321"/>
    </row>
    <row r="283" spans="1:5" s="151" customFormat="1">
      <c r="A283" s="153">
        <v>42650</v>
      </c>
      <c r="B283" s="321">
        <v>1858640</v>
      </c>
      <c r="C283" s="321">
        <v>227.10001</v>
      </c>
      <c r="D283" s="321"/>
      <c r="E283" s="321"/>
    </row>
    <row r="284" spans="1:5" s="151" customFormat="1">
      <c r="A284" s="153">
        <v>42657</v>
      </c>
      <c r="B284" s="321">
        <v>1862899</v>
      </c>
      <c r="C284" s="321">
        <v>227.89999</v>
      </c>
      <c r="D284" s="321"/>
      <c r="E284" s="321"/>
    </row>
    <row r="285" spans="1:5" s="151" customFormat="1">
      <c r="A285" s="153">
        <v>42664</v>
      </c>
      <c r="B285" s="321">
        <v>1926102</v>
      </c>
      <c r="C285" s="321">
        <v>233.75998999999999</v>
      </c>
      <c r="D285" s="321"/>
      <c r="E285" s="321"/>
    </row>
    <row r="286" spans="1:5" s="151" customFormat="1">
      <c r="A286" s="153">
        <v>42671</v>
      </c>
      <c r="B286" s="321">
        <v>1909378</v>
      </c>
      <c r="C286" s="321">
        <v>234.85001</v>
      </c>
      <c r="D286" s="321"/>
      <c r="E286" s="321"/>
    </row>
    <row r="287" spans="1:5" s="151" customFormat="1">
      <c r="A287" s="153">
        <v>42678</v>
      </c>
      <c r="B287" s="321">
        <v>1852676</v>
      </c>
      <c r="C287" s="321">
        <v>229.37</v>
      </c>
      <c r="D287" s="321"/>
      <c r="E287" s="321"/>
    </row>
    <row r="288" spans="1:5" s="151" customFormat="1">
      <c r="A288" s="153">
        <v>42685</v>
      </c>
      <c r="B288" s="321">
        <v>1853408</v>
      </c>
      <c r="C288" s="321">
        <v>223.3</v>
      </c>
      <c r="D288" s="321"/>
      <c r="E288" s="321"/>
    </row>
    <row r="289" spans="1:5" s="151" customFormat="1">
      <c r="A289" s="153">
        <v>42692</v>
      </c>
      <c r="B289" s="321">
        <v>1821570</v>
      </c>
      <c r="C289" s="321">
        <v>222.14</v>
      </c>
      <c r="D289" s="321"/>
      <c r="E289" s="321"/>
    </row>
    <row r="290" spans="1:5" s="151" customFormat="1">
      <c r="A290" s="153">
        <v>42699</v>
      </c>
      <c r="B290" s="321">
        <v>1831518.5</v>
      </c>
      <c r="C290" s="321">
        <v>221.11</v>
      </c>
      <c r="D290" s="321"/>
      <c r="E290" s="321"/>
    </row>
    <row r="291" spans="1:5" s="151" customFormat="1">
      <c r="A291" s="153">
        <v>42706</v>
      </c>
      <c r="B291" s="321">
        <v>1841467</v>
      </c>
      <c r="C291" s="321">
        <v>218.28998999999999</v>
      </c>
      <c r="D291" s="321"/>
      <c r="E291" s="321"/>
    </row>
    <row r="292" spans="1:5" s="151" customFormat="1">
      <c r="A292" s="153">
        <v>42713</v>
      </c>
      <c r="B292" s="321">
        <v>1870376</v>
      </c>
      <c r="C292" s="321">
        <v>226.62</v>
      </c>
      <c r="D292" s="321"/>
      <c r="E292" s="321"/>
    </row>
    <row r="293" spans="1:5" s="151" customFormat="1">
      <c r="A293" s="153">
        <v>42720</v>
      </c>
      <c r="B293" s="321">
        <v>1926464</v>
      </c>
      <c r="C293" s="321">
        <v>229</v>
      </c>
      <c r="D293" s="321"/>
      <c r="E293" s="321"/>
    </row>
    <row r="294" spans="1:5" s="151" customFormat="1">
      <c r="A294" s="153">
        <v>42727</v>
      </c>
      <c r="B294" s="321">
        <v>1942008</v>
      </c>
      <c r="C294" s="321">
        <v>233.92999</v>
      </c>
      <c r="D294" s="321"/>
      <c r="E294" s="321"/>
    </row>
    <row r="295" spans="1:5" s="151" customFormat="1">
      <c r="A295" s="153">
        <v>42734</v>
      </c>
      <c r="B295" s="321">
        <v>1959527</v>
      </c>
      <c r="C295" s="321">
        <v>234.36</v>
      </c>
      <c r="D295" s="321"/>
      <c r="E295" s="321"/>
    </row>
    <row r="296" spans="1:5" s="151" customFormat="1">
      <c r="A296" s="153">
        <v>42741</v>
      </c>
      <c r="B296" s="321">
        <v>1940409</v>
      </c>
      <c r="C296" s="321">
        <v>237.52</v>
      </c>
      <c r="D296" s="321"/>
      <c r="E296" s="321"/>
    </row>
    <row r="297" spans="1:5" s="151" customFormat="1">
      <c r="A297" s="153">
        <v>42748</v>
      </c>
      <c r="B297" s="321">
        <v>1940263</v>
      </c>
      <c r="C297" s="321">
        <v>239.38</v>
      </c>
      <c r="D297" s="321"/>
      <c r="E297" s="321"/>
    </row>
    <row r="298" spans="1:5" s="151" customFormat="1">
      <c r="A298" s="153">
        <v>42755</v>
      </c>
      <c r="B298" s="321">
        <v>1931553</v>
      </c>
      <c r="C298" s="321">
        <v>239.81</v>
      </c>
      <c r="D298" s="321"/>
      <c r="E298" s="321"/>
    </row>
    <row r="299" spans="1:5" s="151" customFormat="1">
      <c r="A299" s="153">
        <v>42762</v>
      </c>
      <c r="B299" s="321">
        <v>1935789</v>
      </c>
      <c r="C299" s="321">
        <v>242.66</v>
      </c>
      <c r="D299" s="321"/>
      <c r="E299" s="321"/>
    </row>
    <row r="300" spans="1:5" s="151" customFormat="1">
      <c r="A300" s="153">
        <v>42769</v>
      </c>
      <c r="B300" s="321">
        <v>1949864</v>
      </c>
      <c r="C300" s="321">
        <v>244.42999</v>
      </c>
      <c r="D300" s="321"/>
      <c r="E300" s="321"/>
    </row>
    <row r="301" spans="1:5" s="151" customFormat="1">
      <c r="A301" s="153">
        <v>42776</v>
      </c>
      <c r="B301" s="321">
        <v>2006836</v>
      </c>
      <c r="C301" s="321">
        <v>252.45</v>
      </c>
      <c r="D301" s="321"/>
      <c r="E301" s="321"/>
    </row>
    <row r="302" spans="1:5" s="151" customFormat="1">
      <c r="A302" s="153">
        <v>42783</v>
      </c>
      <c r="B302" s="321">
        <v>2074529</v>
      </c>
      <c r="C302" s="321">
        <v>256.70001000000002</v>
      </c>
      <c r="D302" s="321"/>
      <c r="E302" s="321"/>
    </row>
    <row r="303" spans="1:5" s="151" customFormat="1">
      <c r="A303" s="153">
        <v>42790</v>
      </c>
      <c r="B303" s="321">
        <v>2105727</v>
      </c>
      <c r="C303" s="321">
        <v>262.63</v>
      </c>
      <c r="D303" s="321"/>
      <c r="E303" s="321"/>
    </row>
    <row r="304" spans="1:5" s="151" customFormat="1">
      <c r="A304" s="153">
        <v>42797</v>
      </c>
      <c r="B304" s="321">
        <v>2099775</v>
      </c>
      <c r="C304" s="321">
        <v>260.70001000000002</v>
      </c>
      <c r="D304" s="321"/>
      <c r="E304" s="321"/>
    </row>
    <row r="305" spans="1:5" s="151" customFormat="1">
      <c r="A305" s="153">
        <v>42804</v>
      </c>
      <c r="B305" s="321">
        <v>2055858</v>
      </c>
      <c r="C305" s="321">
        <v>260.5</v>
      </c>
      <c r="D305" s="321"/>
      <c r="E305" s="321"/>
    </row>
    <row r="306" spans="1:5" s="151" customFormat="1">
      <c r="A306" s="153">
        <v>42811</v>
      </c>
      <c r="B306" s="321">
        <v>2082352</v>
      </c>
      <c r="C306" s="321">
        <v>265.48000999999999</v>
      </c>
      <c r="D306" s="321"/>
      <c r="E306" s="321"/>
    </row>
    <row r="307" spans="1:5" s="151" customFormat="1">
      <c r="A307" s="153">
        <v>42818</v>
      </c>
      <c r="B307" s="321">
        <v>2111897</v>
      </c>
      <c r="C307" s="321">
        <v>269.73000999999999</v>
      </c>
      <c r="D307" s="321"/>
      <c r="E307" s="321"/>
    </row>
    <row r="308" spans="1:5" s="151" customFormat="1">
      <c r="A308" s="153">
        <v>42825</v>
      </c>
      <c r="B308" s="321">
        <v>2140995</v>
      </c>
      <c r="C308" s="321">
        <v>271.73000999999999</v>
      </c>
      <c r="D308" s="321"/>
      <c r="E308" s="321"/>
    </row>
    <row r="309" spans="1:5" s="151" customFormat="1">
      <c r="A309" s="153">
        <v>42832</v>
      </c>
      <c r="B309" s="321">
        <v>2154348</v>
      </c>
      <c r="C309" s="321">
        <v>266.77999999999997</v>
      </c>
      <c r="D309" s="321"/>
      <c r="E309" s="321"/>
    </row>
    <row r="310" spans="1:5" s="151" customFormat="1">
      <c r="A310" s="153">
        <v>42839</v>
      </c>
      <c r="B310" s="321">
        <v>2166649</v>
      </c>
      <c r="C310" s="321">
        <v>270.13</v>
      </c>
      <c r="D310" s="321"/>
      <c r="E310" s="321"/>
    </row>
    <row r="311" spans="1:5" s="151" customFormat="1">
      <c r="A311" s="153">
        <v>42846</v>
      </c>
      <c r="B311" s="321">
        <v>2138136</v>
      </c>
      <c r="C311" s="321">
        <v>270.27999999999997</v>
      </c>
      <c r="D311" s="321"/>
      <c r="E311" s="321"/>
    </row>
    <row r="312" spans="1:5" s="151" customFormat="1">
      <c r="A312" s="153">
        <v>42853</v>
      </c>
      <c r="B312" s="321">
        <v>2106669</v>
      </c>
      <c r="C312" s="321">
        <v>267.89999</v>
      </c>
      <c r="D312" s="321"/>
      <c r="E312" s="321"/>
    </row>
    <row r="313" spans="1:5" s="151" customFormat="1">
      <c r="A313" s="153">
        <v>42860</v>
      </c>
      <c r="B313" s="321">
        <v>2080503</v>
      </c>
      <c r="C313" s="321">
        <v>267.20999</v>
      </c>
      <c r="D313" s="321"/>
      <c r="E313" s="321"/>
    </row>
    <row r="314" spans="1:5" s="151" customFormat="1">
      <c r="A314" s="157">
        <v>42867</v>
      </c>
      <c r="B314" s="320">
        <v>2105606</v>
      </c>
      <c r="C314" s="320">
        <v>261.98000999999999</v>
      </c>
      <c r="D314" s="320"/>
      <c r="E314" s="320"/>
    </row>
    <row r="315" spans="1:5" s="151" customFormat="1">
      <c r="A315" s="153">
        <v>42874</v>
      </c>
      <c r="B315" s="321">
        <v>2036856</v>
      </c>
      <c r="C315" s="321">
        <v>248.78</v>
      </c>
      <c r="D315" s="321"/>
      <c r="E315" s="321"/>
    </row>
    <row r="316" spans="1:5" s="151" customFormat="1">
      <c r="A316" s="153">
        <v>42881</v>
      </c>
      <c r="B316" s="321">
        <v>2055738</v>
      </c>
      <c r="C316" s="321">
        <v>256.45999</v>
      </c>
      <c r="D316" s="321"/>
      <c r="E316" s="321"/>
    </row>
    <row r="317" spans="1:5" s="151" customFormat="1">
      <c r="A317" s="153">
        <v>42888</v>
      </c>
      <c r="B317" s="321">
        <v>2055744</v>
      </c>
      <c r="C317" s="321">
        <v>255.85001</v>
      </c>
      <c r="D317" s="321"/>
      <c r="E317" s="321"/>
    </row>
    <row r="318" spans="1:5" s="151" customFormat="1">
      <c r="A318" s="153">
        <v>42895</v>
      </c>
      <c r="B318" s="321">
        <v>2067121</v>
      </c>
      <c r="C318" s="321">
        <v>259.20999</v>
      </c>
      <c r="D318" s="321"/>
      <c r="E318" s="321"/>
    </row>
    <row r="319" spans="1:5" s="151" customFormat="1">
      <c r="A319" s="153">
        <v>42902</v>
      </c>
      <c r="B319" s="321">
        <v>2089264</v>
      </c>
      <c r="C319" s="321">
        <v>265.17998999999998</v>
      </c>
      <c r="D319" s="321"/>
      <c r="E319" s="321"/>
    </row>
    <row r="320" spans="1:5" s="151" customFormat="1">
      <c r="A320" s="153">
        <v>42909</v>
      </c>
      <c r="B320" s="321">
        <v>2067408</v>
      </c>
      <c r="C320" s="321">
        <v>263.94</v>
      </c>
      <c r="D320" s="321"/>
      <c r="E320" s="321"/>
    </row>
    <row r="321" spans="1:5" s="151" customFormat="1">
      <c r="A321" s="153">
        <v>42916</v>
      </c>
      <c r="B321" s="321">
        <v>2082403</v>
      </c>
      <c r="C321" s="321">
        <v>257.38</v>
      </c>
      <c r="D321" s="321"/>
      <c r="E321" s="321"/>
    </row>
    <row r="322" spans="1:5" s="151" customFormat="1">
      <c r="A322" s="153">
        <v>42923</v>
      </c>
      <c r="B322" s="321">
        <v>2034638</v>
      </c>
      <c r="C322" s="321">
        <v>255.72</v>
      </c>
      <c r="D322" s="321"/>
      <c r="E322" s="321"/>
    </row>
    <row r="323" spans="1:5" s="151" customFormat="1">
      <c r="A323" s="153">
        <v>42930</v>
      </c>
      <c r="B323" s="321">
        <v>2068390</v>
      </c>
      <c r="C323" s="321">
        <v>259.98998999999998</v>
      </c>
      <c r="D323" s="321"/>
      <c r="E323" s="321"/>
    </row>
    <row r="324" spans="1:5" s="151" customFormat="1">
      <c r="A324" s="153">
        <v>42937</v>
      </c>
      <c r="B324" s="321">
        <v>2060798</v>
      </c>
      <c r="C324" s="321">
        <v>257.04001</v>
      </c>
      <c r="D324" s="321"/>
      <c r="E324" s="321"/>
    </row>
    <row r="325" spans="1:5" s="151" customFormat="1">
      <c r="A325" s="153">
        <v>42944</v>
      </c>
      <c r="B325" s="321">
        <v>2043689</v>
      </c>
      <c r="C325" s="321">
        <v>253.95</v>
      </c>
      <c r="D325" s="321"/>
      <c r="E325" s="321"/>
    </row>
    <row r="326" spans="1:5" s="151" customFormat="1">
      <c r="A326" s="153">
        <v>42951</v>
      </c>
      <c r="B326" s="321">
        <v>1945839</v>
      </c>
      <c r="C326" s="321">
        <v>252.22</v>
      </c>
      <c r="D326" s="321"/>
      <c r="E326" s="321"/>
    </row>
    <row r="327" spans="1:5" s="151" customFormat="1">
      <c r="A327" s="153">
        <v>42958</v>
      </c>
      <c r="B327" s="321">
        <v>1980893</v>
      </c>
      <c r="C327" s="321">
        <v>252.16</v>
      </c>
      <c r="D327" s="321"/>
      <c r="E327" s="321"/>
    </row>
    <row r="328" spans="1:5" s="151" customFormat="1">
      <c r="A328" s="153">
        <v>42965</v>
      </c>
      <c r="B328" s="321">
        <v>2005088</v>
      </c>
      <c r="C328" s="321">
        <v>257.89001000000002</v>
      </c>
      <c r="D328" s="321"/>
      <c r="E328" s="321"/>
    </row>
    <row r="329" spans="1:5" s="151" customFormat="1">
      <c r="A329" s="153">
        <v>42972</v>
      </c>
      <c r="B329" s="321">
        <v>2002921</v>
      </c>
      <c r="C329" s="321">
        <v>256.62</v>
      </c>
      <c r="D329" s="321"/>
      <c r="E329" s="321"/>
    </row>
    <row r="330" spans="1:5" s="151" customFormat="1">
      <c r="A330" s="153">
        <v>42979</v>
      </c>
      <c r="B330" s="321">
        <v>2014727</v>
      </c>
      <c r="C330" s="321">
        <v>259.48000999999999</v>
      </c>
      <c r="D330" s="321"/>
      <c r="E330" s="321"/>
    </row>
    <row r="331" spans="1:5" s="151" customFormat="1">
      <c r="A331" s="153">
        <v>42986</v>
      </c>
      <c r="B331" s="321">
        <v>2034205</v>
      </c>
      <c r="C331" s="321">
        <v>259.35001</v>
      </c>
      <c r="D331" s="321"/>
      <c r="E331" s="321"/>
    </row>
    <row r="332" spans="1:5" s="151" customFormat="1">
      <c r="A332" s="153">
        <v>42993</v>
      </c>
      <c r="B332" s="321">
        <v>2053869</v>
      </c>
      <c r="C332" s="321">
        <v>261.04001</v>
      </c>
      <c r="D332" s="321"/>
      <c r="E332" s="321"/>
    </row>
    <row r="333" spans="1:5" s="151" customFormat="1">
      <c r="A333" s="153">
        <v>43000</v>
      </c>
      <c r="B333" s="321">
        <v>1998906</v>
      </c>
      <c r="C333" s="321">
        <v>260.98998999999998</v>
      </c>
      <c r="D333" s="321"/>
      <c r="E333" s="321"/>
    </row>
    <row r="334" spans="1:5" s="151" customFormat="1">
      <c r="A334" s="153">
        <v>43007</v>
      </c>
      <c r="B334" s="321">
        <v>2022871</v>
      </c>
      <c r="C334" s="321">
        <v>264.20999</v>
      </c>
      <c r="D334" s="321"/>
      <c r="E334" s="321"/>
    </row>
    <row r="335" spans="1:5" s="151" customFormat="1">
      <c r="A335" s="153">
        <v>43014</v>
      </c>
      <c r="B335" s="321">
        <v>2051077</v>
      </c>
      <c r="C335" s="321">
        <v>266.95001000000002</v>
      </c>
      <c r="D335" s="321"/>
      <c r="E335" s="321"/>
    </row>
    <row r="336" spans="1:5" s="151" customFormat="1">
      <c r="A336" s="153">
        <v>43021</v>
      </c>
      <c r="B336" s="321">
        <v>2024897</v>
      </c>
      <c r="C336" s="321">
        <v>266.39999</v>
      </c>
      <c r="D336" s="321"/>
      <c r="E336" s="321"/>
    </row>
    <row r="337" spans="1:5" s="151" customFormat="1">
      <c r="A337" s="153">
        <v>43026</v>
      </c>
      <c r="B337" s="321">
        <v>2038131</v>
      </c>
      <c r="C337" s="321">
        <v>266.60000000000002</v>
      </c>
      <c r="D337" s="321"/>
      <c r="E337" s="321"/>
    </row>
    <row r="338" spans="1:5" s="151" customFormat="1">
      <c r="A338" s="153">
        <v>43028</v>
      </c>
      <c r="B338" s="321">
        <v>2028535</v>
      </c>
      <c r="C338" s="321">
        <v>266.64999</v>
      </c>
      <c r="D338" s="321"/>
      <c r="E338" s="321"/>
    </row>
    <row r="339" spans="1:5" s="151" customFormat="1">
      <c r="A339" s="153">
        <v>43035</v>
      </c>
      <c r="B339" s="321">
        <v>2030633</v>
      </c>
      <c r="C339" s="321">
        <v>265.27999999999997</v>
      </c>
      <c r="D339" s="321"/>
      <c r="E339" s="321"/>
    </row>
    <row r="340" spans="1:5" s="151" customFormat="1">
      <c r="A340" s="153">
        <v>43042</v>
      </c>
      <c r="B340" s="321">
        <v>2032462</v>
      </c>
      <c r="C340" s="321">
        <v>265.06</v>
      </c>
      <c r="D340" s="321"/>
      <c r="E340" s="321"/>
    </row>
    <row r="341" spans="1:5" s="151" customFormat="1">
      <c r="A341" s="153">
        <v>43049</v>
      </c>
      <c r="B341" s="321">
        <v>2035132</v>
      </c>
      <c r="C341" s="321">
        <v>263.37</v>
      </c>
      <c r="D341" s="321"/>
      <c r="E341" s="321"/>
    </row>
    <row r="342" spans="1:5" s="151" customFormat="1">
      <c r="A342" s="153">
        <v>43056</v>
      </c>
      <c r="B342" s="321">
        <v>2001422</v>
      </c>
      <c r="C342" s="321">
        <v>261.48000999999999</v>
      </c>
      <c r="D342" s="321"/>
      <c r="E342" s="321"/>
    </row>
    <row r="343" spans="1:5" s="151" customFormat="1">
      <c r="A343" s="153">
        <v>43063</v>
      </c>
      <c r="B343" s="321">
        <v>2014506</v>
      </c>
      <c r="C343" s="321">
        <v>261.08999999999997</v>
      </c>
      <c r="D343" s="321"/>
      <c r="E343" s="321"/>
    </row>
    <row r="344" spans="1:5" s="151" customFormat="1">
      <c r="A344" s="153">
        <v>43070</v>
      </c>
      <c r="B344" s="321">
        <v>2019672</v>
      </c>
      <c r="C344" s="321">
        <v>263.07999000000001</v>
      </c>
      <c r="D344" s="321"/>
      <c r="E344" s="321"/>
    </row>
    <row r="345" spans="1:5" s="151" customFormat="1">
      <c r="A345" s="153">
        <v>43077</v>
      </c>
      <c r="B345" s="321">
        <v>2060880</v>
      </c>
      <c r="C345" s="321">
        <v>267.44</v>
      </c>
      <c r="D345" s="321"/>
      <c r="E345" s="321"/>
    </row>
    <row r="346" spans="1:5" s="151" customFormat="1">
      <c r="A346" s="153">
        <v>43084</v>
      </c>
      <c r="B346" s="321">
        <v>2079782</v>
      </c>
      <c r="C346" s="321">
        <v>269.14001000000002</v>
      </c>
      <c r="D346" s="321"/>
      <c r="E346" s="321"/>
    </row>
    <row r="347" spans="1:5" s="151" customFormat="1">
      <c r="A347" s="153">
        <v>43091</v>
      </c>
      <c r="B347" s="321">
        <v>2062477</v>
      </c>
      <c r="C347" s="321">
        <v>269.60998999999998</v>
      </c>
      <c r="D347" s="321"/>
      <c r="E347" s="321"/>
    </row>
    <row r="348" spans="1:5" s="151" customFormat="1">
      <c r="A348" s="153">
        <v>43098</v>
      </c>
      <c r="B348" s="321">
        <v>2009046</v>
      </c>
      <c r="C348" s="321">
        <v>267.32999000000001</v>
      </c>
      <c r="D348" s="321"/>
      <c r="E348" s="321"/>
    </row>
    <row r="349" spans="1:5" s="151" customFormat="1">
      <c r="A349" s="153">
        <v>43105</v>
      </c>
      <c r="B349" s="321">
        <v>2033484</v>
      </c>
      <c r="C349" s="321">
        <v>270.73000999999999</v>
      </c>
      <c r="D349" s="321"/>
      <c r="E349" s="321"/>
    </row>
    <row r="350" spans="1:5" s="151" customFormat="1">
      <c r="A350" s="153">
        <v>43112</v>
      </c>
      <c r="B350" s="321">
        <v>2051971</v>
      </c>
      <c r="C350" s="321">
        <v>273.39999</v>
      </c>
      <c r="D350" s="321"/>
      <c r="E350" s="321"/>
    </row>
    <row r="351" spans="1:5" s="151" customFormat="1">
      <c r="A351" s="153">
        <v>43119</v>
      </c>
      <c r="B351" s="321">
        <v>2037387</v>
      </c>
      <c r="C351" s="321">
        <v>273.5</v>
      </c>
      <c r="D351" s="321"/>
      <c r="E351" s="321"/>
    </row>
    <row r="352" spans="1:5" s="151" customFormat="1">
      <c r="A352" s="153">
        <v>43126</v>
      </c>
      <c r="B352" s="321">
        <v>1975091</v>
      </c>
      <c r="C352" s="321">
        <v>272.66000000000003</v>
      </c>
      <c r="D352" s="321"/>
      <c r="E352" s="321"/>
    </row>
    <row r="353" spans="1:5" s="151" customFormat="1">
      <c r="A353" s="153">
        <v>43133</v>
      </c>
      <c r="B353" s="321">
        <v>1997910</v>
      </c>
      <c r="C353" s="321">
        <v>272.04998999999998</v>
      </c>
      <c r="D353" s="321"/>
      <c r="E353" s="321"/>
    </row>
    <row r="354" spans="1:5" s="151" customFormat="1">
      <c r="A354" s="153">
        <v>43140</v>
      </c>
      <c r="B354" s="321">
        <v>1967718</v>
      </c>
      <c r="C354" s="321">
        <v>272.70001000000002</v>
      </c>
      <c r="D354" s="321"/>
      <c r="E354" s="321"/>
    </row>
    <row r="355" spans="1:5" s="151" customFormat="1">
      <c r="A355" s="153">
        <v>43147</v>
      </c>
      <c r="B355" s="321">
        <v>1973295</v>
      </c>
      <c r="C355" s="321">
        <v>272.63</v>
      </c>
      <c r="D355" s="321"/>
      <c r="E355" s="321"/>
    </row>
    <row r="356" spans="1:5" s="151" customFormat="1">
      <c r="A356" s="153">
        <v>43154</v>
      </c>
      <c r="B356" s="321">
        <v>1987201.5</v>
      </c>
      <c r="C356" s="321">
        <v>276.06</v>
      </c>
      <c r="D356" s="321"/>
      <c r="E356" s="321"/>
    </row>
    <row r="357" spans="1:5" s="151" customFormat="1">
      <c r="A357" s="153">
        <v>43160</v>
      </c>
      <c r="B357" s="321">
        <v>2001108</v>
      </c>
      <c r="C357" s="321">
        <v>276.10000000000002</v>
      </c>
      <c r="D357" s="321"/>
      <c r="E357" s="321"/>
    </row>
    <row r="358" spans="1:5" s="151" customFormat="1">
      <c r="A358" s="153">
        <v>43168</v>
      </c>
      <c r="B358" s="321">
        <v>1978631</v>
      </c>
      <c r="C358" s="321">
        <v>276.39001000000002</v>
      </c>
      <c r="D358" s="321"/>
      <c r="E358" s="321"/>
    </row>
    <row r="359" spans="1:5" s="151" customFormat="1">
      <c r="A359" s="153">
        <v>43175</v>
      </c>
      <c r="B359" s="321">
        <v>1956271</v>
      </c>
      <c r="C359" s="321">
        <v>277.57001000000002</v>
      </c>
      <c r="D359" s="321"/>
      <c r="E359" s="321"/>
    </row>
    <row r="360" spans="1:5" s="151" customFormat="1">
      <c r="A360" s="153">
        <v>43182</v>
      </c>
      <c r="B360" s="321">
        <v>1945661</v>
      </c>
      <c r="C360" s="321">
        <v>276.23998999999998</v>
      </c>
      <c r="D360" s="321"/>
      <c r="E360" s="321"/>
    </row>
    <row r="361" spans="1:5" s="151" customFormat="1">
      <c r="A361" s="153">
        <v>43192</v>
      </c>
      <c r="B361" s="321">
        <v>1943394</v>
      </c>
      <c r="C361" s="321">
        <v>274.90996999999999</v>
      </c>
      <c r="D361" s="321"/>
      <c r="E361" s="321"/>
    </row>
    <row r="362" spans="1:5" s="151" customFormat="1">
      <c r="A362" s="153">
        <v>43195</v>
      </c>
      <c r="B362" s="321">
        <v>1974727</v>
      </c>
      <c r="C362" s="321">
        <v>273.57995</v>
      </c>
      <c r="D362" s="321"/>
      <c r="E362" s="321"/>
    </row>
    <row r="363" spans="1:5" s="151" customFormat="1">
      <c r="A363" s="153">
        <v>43202</v>
      </c>
      <c r="B363" s="321">
        <v>1978894</v>
      </c>
      <c r="C363" s="321">
        <v>272.24993000000001</v>
      </c>
      <c r="D363" s="321"/>
      <c r="E363" s="321"/>
    </row>
    <row r="364" spans="1:5" s="151" customFormat="1">
      <c r="A364" s="153">
        <v>43209</v>
      </c>
      <c r="B364" s="321">
        <v>1984238</v>
      </c>
      <c r="C364" s="321">
        <v>270.91991000000002</v>
      </c>
      <c r="D364" s="321"/>
      <c r="E364" s="321"/>
    </row>
    <row r="365" spans="1:5" s="151" customFormat="1">
      <c r="A365" s="153">
        <v>43216</v>
      </c>
      <c r="B365" s="321">
        <v>2011262</v>
      </c>
      <c r="C365" s="321">
        <v>269.58989000000003</v>
      </c>
      <c r="D365" s="321"/>
      <c r="E365" s="321"/>
    </row>
    <row r="366" spans="1:5" s="151" customFormat="1">
      <c r="A366" s="153">
        <v>43220</v>
      </c>
      <c r="B366" s="321">
        <v>2006147</v>
      </c>
      <c r="C366" s="321">
        <v>268.25986999999998</v>
      </c>
      <c r="D366" s="321"/>
      <c r="E366" s="321"/>
    </row>
    <row r="367" spans="1:5" s="151" customFormat="1">
      <c r="A367" s="153">
        <v>43224</v>
      </c>
      <c r="B367" s="321">
        <v>1951019</v>
      </c>
      <c r="C367" s="321">
        <v>261.39001000000002</v>
      </c>
      <c r="D367" s="321"/>
      <c r="E367" s="321"/>
    </row>
    <row r="368" spans="1:5" s="151" customFormat="1">
      <c r="A368" s="157">
        <v>43231</v>
      </c>
      <c r="B368" s="320">
        <v>1891420</v>
      </c>
      <c r="C368" s="320">
        <v>253.34</v>
      </c>
      <c r="D368" s="320"/>
      <c r="E368" s="320"/>
    </row>
    <row r="369" spans="1:5" s="151" customFormat="1">
      <c r="A369" s="153">
        <v>43243</v>
      </c>
      <c r="B369" s="321">
        <v>1866387</v>
      </c>
      <c r="C369" s="321">
        <v>249.24006</v>
      </c>
      <c r="D369" s="321"/>
      <c r="E369" s="321"/>
    </row>
    <row r="370" spans="1:5" s="151" customFormat="1">
      <c r="A370" s="153">
        <v>43251</v>
      </c>
      <c r="B370" s="321">
        <v>1871427</v>
      </c>
      <c r="C370" s="321">
        <v>243.67810700000001</v>
      </c>
      <c r="D370" s="321"/>
      <c r="E370" s="321"/>
    </row>
    <row r="371" spans="1:5" s="151" customFormat="1">
      <c r="A371" s="153">
        <v>43266</v>
      </c>
      <c r="B371" s="321">
        <v>1790047</v>
      </c>
      <c r="C371" s="321">
        <v>227.23</v>
      </c>
      <c r="D371" s="321"/>
      <c r="E371" s="321"/>
    </row>
    <row r="372" spans="1:5" s="151" customFormat="1">
      <c r="A372" s="153">
        <v>43272</v>
      </c>
      <c r="B372" s="321">
        <v>1788607</v>
      </c>
      <c r="C372" s="321">
        <v>228.64360275000001</v>
      </c>
      <c r="D372" s="321"/>
      <c r="E372" s="321"/>
    </row>
    <row r="373" spans="1:5" s="151" customFormat="1">
      <c r="A373" s="153">
        <v>43280</v>
      </c>
      <c r="B373" s="321">
        <v>1775942</v>
      </c>
      <c r="C373" s="321">
        <v>220.05</v>
      </c>
      <c r="D373" s="321"/>
      <c r="E373" s="321"/>
    </row>
    <row r="374" spans="1:5" s="151" customFormat="1">
      <c r="A374" s="153">
        <v>43287</v>
      </c>
      <c r="B374" s="321">
        <v>1763528</v>
      </c>
      <c r="C374" s="321">
        <v>214.82001</v>
      </c>
      <c r="D374" s="321"/>
      <c r="E374" s="321"/>
    </row>
    <row r="375" spans="1:5" s="151" customFormat="1">
      <c r="A375" s="153">
        <v>43294</v>
      </c>
      <c r="B375" s="321">
        <v>1778081</v>
      </c>
      <c r="C375" s="321">
        <v>214.74001000000001</v>
      </c>
      <c r="D375" s="321"/>
      <c r="E375" s="321"/>
    </row>
    <row r="376" spans="1:5" s="151" customFormat="1">
      <c r="A376" s="153">
        <v>43301</v>
      </c>
      <c r="B376" s="321">
        <v>1777680</v>
      </c>
      <c r="C376" s="321">
        <v>219.2</v>
      </c>
      <c r="D376" s="321"/>
      <c r="E376" s="321"/>
    </row>
    <row r="377" spans="1:5" s="151" customFormat="1">
      <c r="A377" s="153">
        <v>43308</v>
      </c>
      <c r="B377" s="321">
        <v>1777809</v>
      </c>
      <c r="C377" s="321">
        <v>218.57001</v>
      </c>
      <c r="D377" s="321"/>
      <c r="E377" s="321"/>
    </row>
    <row r="378" spans="1:5" s="151" customFormat="1">
      <c r="A378" s="153">
        <v>43313</v>
      </c>
      <c r="B378" s="321">
        <v>1768413</v>
      </c>
      <c r="C378" s="321">
        <v>206.664803270833</v>
      </c>
      <c r="D378" s="321"/>
      <c r="E378" s="321"/>
    </row>
    <row r="379" spans="1:5" s="151" customFormat="1">
      <c r="A379" s="153">
        <v>43321</v>
      </c>
      <c r="B379" s="321">
        <v>1738221</v>
      </c>
      <c r="C379" s="321">
        <v>202.74950170833301</v>
      </c>
      <c r="D379" s="321"/>
      <c r="E379" s="321"/>
    </row>
    <row r="380" spans="1:5" s="151" customFormat="1">
      <c r="A380" s="153">
        <v>43329</v>
      </c>
      <c r="B380" s="321">
        <v>1670467</v>
      </c>
      <c r="C380" s="321">
        <v>176.06</v>
      </c>
      <c r="D380" s="321"/>
      <c r="E380" s="321"/>
    </row>
    <row r="381" spans="1:5" s="151" customFormat="1">
      <c r="A381" s="153">
        <v>43335</v>
      </c>
      <c r="B381" s="321">
        <v>1641607</v>
      </c>
      <c r="C381" s="321">
        <v>168.045819462797</v>
      </c>
      <c r="D381" s="321"/>
      <c r="E381" s="321"/>
    </row>
    <row r="382" spans="1:5" s="151" customFormat="1">
      <c r="A382" s="153">
        <v>43342</v>
      </c>
      <c r="B382" s="321">
        <v>1486739</v>
      </c>
      <c r="C382" s="321">
        <v>153.36560337177599</v>
      </c>
      <c r="D382" s="321"/>
      <c r="E382" s="321"/>
    </row>
    <row r="383" spans="1:5" s="151" customFormat="1">
      <c r="A383" s="153">
        <v>43350</v>
      </c>
      <c r="B383" s="321">
        <v>1515207</v>
      </c>
      <c r="C383" s="321">
        <v>142.89999</v>
      </c>
      <c r="D383" s="321"/>
      <c r="E383" s="321"/>
    </row>
    <row r="384" spans="1:5" s="151" customFormat="1">
      <c r="A384" s="153">
        <v>43356</v>
      </c>
      <c r="B384" s="321">
        <v>1483244</v>
      </c>
      <c r="C384" s="321">
        <v>139.62464148206101</v>
      </c>
      <c r="D384" s="321"/>
      <c r="E384" s="321"/>
    </row>
    <row r="385" spans="1:5" s="151" customFormat="1">
      <c r="A385" s="153">
        <v>43363</v>
      </c>
      <c r="B385" s="321">
        <v>1469216</v>
      </c>
      <c r="C385" s="321">
        <v>140.051726750662</v>
      </c>
      <c r="D385" s="321"/>
      <c r="E385" s="321"/>
    </row>
    <row r="386" spans="1:5" s="151" customFormat="1">
      <c r="A386" s="153">
        <v>43371</v>
      </c>
      <c r="B386" s="321">
        <v>1516368</v>
      </c>
      <c r="C386" s="321">
        <v>141.49001000000001</v>
      </c>
      <c r="D386" s="321"/>
      <c r="E386" s="321"/>
    </row>
    <row r="387" spans="1:5" s="151" customFormat="1">
      <c r="A387" s="153">
        <v>43377</v>
      </c>
      <c r="B387" s="321">
        <v>1507112</v>
      </c>
      <c r="C387" s="321">
        <v>144.30000000000001</v>
      </c>
      <c r="D387" s="321"/>
      <c r="E387" s="321"/>
    </row>
    <row r="388" spans="1:5" s="151" customFormat="1">
      <c r="A388" s="153">
        <v>43385</v>
      </c>
      <c r="B388" s="321">
        <v>1542963</v>
      </c>
      <c r="C388" s="321">
        <v>144.69999999999999</v>
      </c>
      <c r="D388" s="321"/>
      <c r="E388" s="321"/>
    </row>
    <row r="389" spans="1:5" s="151" customFormat="1">
      <c r="A389" s="153">
        <v>43392</v>
      </c>
      <c r="B389" s="321">
        <v>1584394</v>
      </c>
      <c r="C389" s="321">
        <v>160.28</v>
      </c>
      <c r="D389" s="321"/>
      <c r="E389" s="321"/>
    </row>
    <row r="390" spans="1:5" s="151" customFormat="1">
      <c r="A390" s="153">
        <v>43399</v>
      </c>
      <c r="B390" s="321">
        <v>1606020</v>
      </c>
      <c r="C390" s="321">
        <v>169.83</v>
      </c>
      <c r="D390" s="321"/>
      <c r="E390" s="321"/>
    </row>
    <row r="391" spans="1:5" s="151" customFormat="1">
      <c r="A391" s="153">
        <v>43406</v>
      </c>
      <c r="B391" s="321">
        <v>1644191</v>
      </c>
      <c r="C391" s="321">
        <v>180.22</v>
      </c>
      <c r="D391" s="321"/>
      <c r="E391" s="321"/>
    </row>
    <row r="392" spans="1:5" s="151" customFormat="1">
      <c r="A392" s="153">
        <v>43409</v>
      </c>
      <c r="B392" s="321">
        <v>1674186</v>
      </c>
      <c r="C392" s="321">
        <v>180.2</v>
      </c>
      <c r="D392" s="321"/>
      <c r="E392" s="321"/>
    </row>
    <row r="393" spans="1:5" s="151" customFormat="1">
      <c r="A393" s="153">
        <v>43416</v>
      </c>
      <c r="B393" s="321">
        <v>1657318</v>
      </c>
      <c r="C393" s="321">
        <v>181.3</v>
      </c>
      <c r="D393" s="321"/>
      <c r="E393" s="321"/>
    </row>
    <row r="394" spans="1:5" s="151" customFormat="1">
      <c r="A394" s="153">
        <v>43423</v>
      </c>
      <c r="B394" s="321">
        <v>1677677</v>
      </c>
      <c r="C394" s="321">
        <v>181.5</v>
      </c>
      <c r="D394" s="321"/>
      <c r="E394" s="321"/>
    </row>
    <row r="395" spans="1:5" s="151" customFormat="1">
      <c r="A395" s="153">
        <v>43430</v>
      </c>
      <c r="B395" s="321">
        <v>1683698</v>
      </c>
      <c r="C395" s="321">
        <v>181.8</v>
      </c>
      <c r="D395" s="321"/>
      <c r="E395" s="321"/>
    </row>
    <row r="396" spans="1:5" s="151" customFormat="1">
      <c r="A396" s="153">
        <v>43434</v>
      </c>
      <c r="B396" s="321">
        <v>1701672</v>
      </c>
      <c r="C396" s="321">
        <v>181.58</v>
      </c>
      <c r="D396" s="321"/>
      <c r="E396" s="321"/>
    </row>
    <row r="397" spans="1:5" s="151" customFormat="1">
      <c r="A397" s="153">
        <v>43444</v>
      </c>
      <c r="B397" s="321">
        <v>1699540</v>
      </c>
      <c r="C397" s="321">
        <v>183.6</v>
      </c>
      <c r="D397" s="321"/>
      <c r="E397" s="321"/>
    </row>
    <row r="398" spans="1:5" s="151" customFormat="1">
      <c r="A398" s="153">
        <v>43451</v>
      </c>
      <c r="B398" s="321">
        <v>1676971</v>
      </c>
      <c r="C398" s="321">
        <v>185.4</v>
      </c>
      <c r="D398" s="321"/>
      <c r="E398" s="321"/>
    </row>
    <row r="399" spans="1:5" s="151" customFormat="1">
      <c r="A399" s="153">
        <v>43458</v>
      </c>
      <c r="B399" s="321">
        <v>1690730</v>
      </c>
      <c r="C399" s="321">
        <v>189.2</v>
      </c>
      <c r="D399" s="321"/>
      <c r="E399" s="321"/>
    </row>
    <row r="400" spans="1:5" s="151" customFormat="1">
      <c r="A400" s="153">
        <v>43467</v>
      </c>
      <c r="B400" s="321">
        <v>1680242</v>
      </c>
      <c r="C400" s="321">
        <v>188.2</v>
      </c>
      <c r="D400" s="321"/>
      <c r="E400" s="321"/>
    </row>
    <row r="401" spans="1:5" s="151" customFormat="1">
      <c r="A401" s="153">
        <v>43479</v>
      </c>
      <c r="B401" s="321">
        <v>1661415</v>
      </c>
      <c r="C401" s="321">
        <v>188.8</v>
      </c>
      <c r="D401" s="321"/>
      <c r="E401" s="321"/>
    </row>
    <row r="402" spans="1:5" s="151" customFormat="1">
      <c r="A402" s="153">
        <v>43486</v>
      </c>
      <c r="B402" s="321">
        <v>1708751</v>
      </c>
      <c r="C402" s="321">
        <v>191.1</v>
      </c>
      <c r="D402" s="321"/>
      <c r="E402" s="321"/>
    </row>
    <row r="403" spans="1:5" s="151" customFormat="1">
      <c r="A403" s="153">
        <v>43490</v>
      </c>
      <c r="B403" s="321">
        <v>1734244</v>
      </c>
      <c r="C403" s="321">
        <v>191.77</v>
      </c>
      <c r="D403" s="321"/>
      <c r="E403" s="321"/>
    </row>
    <row r="404" spans="1:5" s="151" customFormat="1">
      <c r="A404" s="153">
        <v>43500</v>
      </c>
      <c r="B404" s="321">
        <v>1745922</v>
      </c>
      <c r="C404" s="321">
        <v>193.52666666666701</v>
      </c>
      <c r="D404" s="321"/>
      <c r="E404" s="321"/>
    </row>
    <row r="405" spans="1:5" s="151" customFormat="1">
      <c r="A405" s="153">
        <v>43521</v>
      </c>
      <c r="B405" s="321">
        <v>1754678</v>
      </c>
      <c r="C405" s="321">
        <v>195.011666666667</v>
      </c>
      <c r="D405" s="321"/>
      <c r="E405" s="321"/>
    </row>
    <row r="406" spans="1:5" s="151" customFormat="1">
      <c r="A406" s="153">
        <v>43528</v>
      </c>
      <c r="B406" s="321">
        <v>1696689</v>
      </c>
      <c r="C406" s="321">
        <v>196.49666666666701</v>
      </c>
      <c r="D406" s="321"/>
      <c r="E406" s="321"/>
    </row>
    <row r="407" spans="1:5" s="151" customFormat="1">
      <c r="A407" s="153">
        <v>43542</v>
      </c>
      <c r="B407" s="321">
        <v>1725954</v>
      </c>
      <c r="C407" s="321">
        <v>189.53</v>
      </c>
      <c r="D407" s="321"/>
      <c r="E407" s="321"/>
    </row>
    <row r="408" spans="1:5" s="151" customFormat="1">
      <c r="A408" s="153">
        <v>43549</v>
      </c>
      <c r="B408" s="321">
        <v>1721110</v>
      </c>
      <c r="C408" s="321">
        <v>170.65</v>
      </c>
      <c r="D408" s="321"/>
      <c r="E408" s="321"/>
    </row>
    <row r="409" spans="1:5" s="151" customFormat="1">
      <c r="A409" s="153">
        <v>43556</v>
      </c>
      <c r="B409" s="321">
        <v>1655060</v>
      </c>
      <c r="C409" s="321">
        <v>166.76</v>
      </c>
      <c r="D409" s="321"/>
      <c r="E409" s="321"/>
    </row>
    <row r="410" spans="1:5" s="151" customFormat="1">
      <c r="A410" s="153">
        <v>43567</v>
      </c>
      <c r="B410" s="321">
        <v>1666805</v>
      </c>
      <c r="C410" s="321">
        <v>164.49001000000001</v>
      </c>
      <c r="D410" s="321"/>
      <c r="E410" s="321"/>
    </row>
    <row r="411" spans="1:5" s="151" customFormat="1">
      <c r="A411" s="153">
        <v>43573</v>
      </c>
      <c r="B411" s="321">
        <v>1652687</v>
      </c>
      <c r="C411" s="321">
        <v>161.140013333333</v>
      </c>
      <c r="D411" s="321"/>
      <c r="E411" s="321"/>
    </row>
    <row r="412" spans="1:5" s="151" customFormat="1">
      <c r="A412" s="153">
        <v>43585</v>
      </c>
      <c r="B412" s="321">
        <v>1618460</v>
      </c>
      <c r="C412" s="321">
        <v>158.06001833333301</v>
      </c>
      <c r="D412" s="321"/>
      <c r="E412" s="321"/>
    </row>
    <row r="413" spans="1:5" s="151" customFormat="1">
      <c r="A413" s="157">
        <v>43595</v>
      </c>
      <c r="B413" s="320">
        <v>1597452</v>
      </c>
      <c r="C413" s="320">
        <v>150.16999999999999</v>
      </c>
      <c r="D413" s="320"/>
      <c r="E413" s="320"/>
    </row>
    <row r="414" spans="1:5" s="151" customFormat="1">
      <c r="A414" s="153">
        <v>43602</v>
      </c>
      <c r="B414" s="321">
        <v>1641680</v>
      </c>
      <c r="C414" s="321">
        <v>156.34</v>
      </c>
      <c r="D414" s="321"/>
      <c r="E414" s="321"/>
    </row>
    <row r="415" spans="1:5" s="151" customFormat="1">
      <c r="A415" s="153">
        <v>43609</v>
      </c>
      <c r="B415" s="321">
        <v>1647583</v>
      </c>
      <c r="C415" s="321">
        <v>159.06</v>
      </c>
      <c r="D415" s="321"/>
      <c r="E415" s="321"/>
    </row>
    <row r="416" spans="1:5" s="151" customFormat="1">
      <c r="A416" s="153">
        <v>43616</v>
      </c>
      <c r="B416" s="321">
        <v>1692857</v>
      </c>
      <c r="C416" s="321">
        <v>166.44</v>
      </c>
      <c r="D416" s="321"/>
      <c r="E416" s="321"/>
    </row>
    <row r="417" spans="1:5" s="151" customFormat="1">
      <c r="A417" s="153">
        <v>43622</v>
      </c>
      <c r="B417" s="321">
        <v>1692373</v>
      </c>
      <c r="C417" s="321">
        <v>170.713333333333</v>
      </c>
      <c r="D417" s="321"/>
      <c r="E417" s="321"/>
    </row>
    <row r="418" spans="1:5" s="151" customFormat="1">
      <c r="A418" s="153">
        <v>43629</v>
      </c>
      <c r="B418" s="321">
        <v>1678352</v>
      </c>
      <c r="C418" s="321">
        <v>175.76333333333301</v>
      </c>
      <c r="D418" s="321"/>
      <c r="E418" s="321"/>
    </row>
    <row r="419" spans="1:5" s="151" customFormat="1">
      <c r="A419" s="153">
        <v>43636</v>
      </c>
      <c r="B419" s="321">
        <v>1713910</v>
      </c>
      <c r="C419" s="321">
        <v>180.81333333333299</v>
      </c>
      <c r="D419" s="321"/>
      <c r="E419" s="321"/>
    </row>
    <row r="420" spans="1:5" s="151" customFormat="1">
      <c r="A420" s="153">
        <v>43643</v>
      </c>
      <c r="B420" s="321">
        <v>1716371</v>
      </c>
      <c r="C420" s="321">
        <v>185.863333333333</v>
      </c>
      <c r="D420" s="321"/>
      <c r="E420" s="321"/>
    </row>
    <row r="421" spans="1:5" s="151" customFormat="1">
      <c r="A421" s="153">
        <v>43647</v>
      </c>
      <c r="B421" s="321">
        <v>1714941</v>
      </c>
      <c r="C421" s="321">
        <v>190.91333333333299</v>
      </c>
      <c r="D421" s="321"/>
      <c r="E421" s="321"/>
    </row>
    <row r="422" spans="1:5" s="151" customFormat="1">
      <c r="A422" s="153">
        <v>43650</v>
      </c>
      <c r="B422" s="321">
        <v>1759163</v>
      </c>
      <c r="C422" s="321">
        <v>186.73</v>
      </c>
      <c r="D422" s="321"/>
      <c r="E422" s="321"/>
    </row>
    <row r="423" spans="1:5" s="151" customFormat="1">
      <c r="A423" s="153">
        <v>43658</v>
      </c>
      <c r="B423" s="321">
        <v>1754408</v>
      </c>
      <c r="C423" s="321">
        <v>185.02</v>
      </c>
      <c r="D423" s="321"/>
      <c r="E423" s="321"/>
    </row>
    <row r="424" spans="1:5" s="151" customFormat="1">
      <c r="A424" s="153">
        <v>43665</v>
      </c>
      <c r="B424" s="321">
        <v>1762843</v>
      </c>
      <c r="C424" s="321">
        <v>188.96001000000001</v>
      </c>
      <c r="D424" s="321"/>
      <c r="E424" s="321"/>
    </row>
    <row r="425" spans="1:5" s="151" customFormat="1">
      <c r="A425" s="153">
        <v>43671</v>
      </c>
      <c r="B425" s="321">
        <v>1774487</v>
      </c>
      <c r="C425" s="321">
        <v>187.587341333334</v>
      </c>
      <c r="D425" s="321"/>
      <c r="E425" s="321"/>
    </row>
    <row r="426" spans="1:5" s="151" customFormat="1">
      <c r="A426" s="153">
        <v>43678</v>
      </c>
      <c r="B426" s="321">
        <v>1803105</v>
      </c>
      <c r="C426" s="321">
        <v>187.61734333333399</v>
      </c>
      <c r="D426" s="321"/>
      <c r="E426" s="321"/>
    </row>
    <row r="427" spans="1:5" s="151" customFormat="1">
      <c r="A427" s="153">
        <v>43678</v>
      </c>
      <c r="B427" s="321">
        <v>1803105</v>
      </c>
      <c r="C427" s="321">
        <v>187.64734533333399</v>
      </c>
      <c r="D427" s="321"/>
      <c r="E427" s="321"/>
    </row>
    <row r="428" spans="1:5" s="151" customFormat="1">
      <c r="A428" s="153">
        <v>43685</v>
      </c>
      <c r="B428" s="321">
        <v>1793573</v>
      </c>
      <c r="C428" s="321">
        <v>187.67734733333401</v>
      </c>
      <c r="D428" s="321"/>
      <c r="E428" s="321"/>
    </row>
    <row r="429" spans="1:5" s="151" customFormat="1">
      <c r="A429" s="153">
        <v>43692</v>
      </c>
      <c r="B429" s="321">
        <v>1736762</v>
      </c>
      <c r="C429" s="321">
        <v>183.24</v>
      </c>
      <c r="D429" s="321"/>
      <c r="E429" s="321"/>
    </row>
    <row r="430" spans="1:5" s="151" customFormat="1">
      <c r="A430" s="153">
        <v>43699</v>
      </c>
      <c r="B430" s="321">
        <v>1730742</v>
      </c>
      <c r="C430" s="321">
        <v>177.77</v>
      </c>
      <c r="D430" s="321"/>
      <c r="E430" s="321"/>
    </row>
    <row r="431" spans="1:5" s="151" customFormat="1">
      <c r="A431" s="153">
        <v>43707</v>
      </c>
      <c r="B431" s="321">
        <v>1738451</v>
      </c>
      <c r="C431" s="321">
        <v>172.67</v>
      </c>
      <c r="D431" s="321"/>
      <c r="E431" s="321"/>
    </row>
    <row r="432" spans="1:5" s="151" customFormat="1">
      <c r="A432" s="153">
        <v>43713</v>
      </c>
      <c r="B432" s="321">
        <v>1770154</v>
      </c>
      <c r="C432" s="321">
        <v>179.99</v>
      </c>
      <c r="D432" s="321"/>
      <c r="E432" s="321"/>
    </row>
    <row r="433" spans="1:5" s="151" customFormat="1">
      <c r="A433" s="153">
        <v>43720</v>
      </c>
      <c r="B433" s="321">
        <v>1729251</v>
      </c>
      <c r="C433" s="321">
        <v>187.31</v>
      </c>
      <c r="D433" s="321"/>
      <c r="E433" s="321"/>
    </row>
    <row r="434" spans="1:5" s="151" customFormat="1">
      <c r="A434" s="153">
        <v>43727</v>
      </c>
      <c r="B434" s="321">
        <v>1742786</v>
      </c>
      <c r="C434" s="321">
        <v>194.63</v>
      </c>
      <c r="D434" s="321"/>
      <c r="E434" s="321"/>
    </row>
    <row r="435" spans="1:5" s="151" customFormat="1">
      <c r="A435" s="153">
        <v>43734</v>
      </c>
      <c r="B435" s="321">
        <v>1758772</v>
      </c>
      <c r="C435" s="321">
        <v>201.95</v>
      </c>
      <c r="D435" s="321"/>
      <c r="E435" s="321"/>
    </row>
    <row r="436" spans="1:5" s="151" customFormat="1">
      <c r="A436" s="153">
        <v>43741</v>
      </c>
      <c r="B436" s="321">
        <v>1748193</v>
      </c>
      <c r="C436" s="321">
        <v>209.27</v>
      </c>
      <c r="D436" s="321"/>
      <c r="E436" s="321"/>
    </row>
    <row r="437" spans="1:5" s="151" customFormat="1">
      <c r="A437" s="153">
        <v>43748</v>
      </c>
      <c r="B437" s="321">
        <v>1734234</v>
      </c>
      <c r="C437" s="321">
        <v>216.59</v>
      </c>
      <c r="D437" s="321"/>
      <c r="E437" s="321"/>
    </row>
    <row r="438" spans="1:5" s="151" customFormat="1">
      <c r="A438" s="153">
        <v>43755</v>
      </c>
      <c r="B438" s="321">
        <v>1718449</v>
      </c>
      <c r="C438" s="321">
        <v>221.91</v>
      </c>
      <c r="D438" s="321"/>
      <c r="E438" s="321"/>
    </row>
    <row r="439" spans="1:5" s="151" customFormat="1">
      <c r="A439" s="153">
        <v>43762</v>
      </c>
      <c r="B439" s="321">
        <v>1756422</v>
      </c>
      <c r="C439" s="321">
        <v>213.23</v>
      </c>
      <c r="D439" s="321"/>
      <c r="E439" s="321"/>
    </row>
    <row r="440" spans="1:5" s="151" customFormat="1">
      <c r="A440" s="153">
        <v>43769</v>
      </c>
      <c r="B440" s="321">
        <v>1755391</v>
      </c>
      <c r="C440" s="321">
        <v>218.55</v>
      </c>
      <c r="D440" s="321"/>
      <c r="E440" s="321"/>
    </row>
    <row r="441" spans="1:5" s="151" customFormat="1">
      <c r="A441" s="153">
        <v>43777</v>
      </c>
      <c r="B441" s="321">
        <v>1764944</v>
      </c>
      <c r="C441" s="321">
        <v>214.58</v>
      </c>
      <c r="D441" s="321"/>
      <c r="E441" s="321"/>
    </row>
    <row r="442" spans="1:5" s="151" customFormat="1">
      <c r="A442" s="153">
        <v>43784</v>
      </c>
      <c r="B442" s="321">
        <v>1775409</v>
      </c>
      <c r="C442" s="321">
        <v>213.17999</v>
      </c>
      <c r="D442" s="321"/>
      <c r="E442" s="321"/>
    </row>
    <row r="443" spans="1:5" s="151" customFormat="1">
      <c r="A443" s="153">
        <v>43791</v>
      </c>
      <c r="B443" s="321">
        <v>1772048</v>
      </c>
      <c r="C443" s="321">
        <v>214.24001000000001</v>
      </c>
      <c r="D443" s="321"/>
      <c r="E443" s="321"/>
    </row>
    <row r="444" spans="1:5" s="151" customFormat="1">
      <c r="A444" s="153">
        <v>43798</v>
      </c>
      <c r="B444" s="321">
        <v>1775975</v>
      </c>
      <c r="C444" s="321">
        <v>211.67999</v>
      </c>
      <c r="D444" s="321"/>
      <c r="E444" s="321"/>
    </row>
    <row r="445" spans="1:5" s="151" customFormat="1">
      <c r="A445" s="153">
        <v>43805</v>
      </c>
      <c r="B445" s="321">
        <v>1764332</v>
      </c>
      <c r="C445" s="321">
        <v>209.56</v>
      </c>
      <c r="D445" s="321"/>
      <c r="E445" s="321"/>
    </row>
    <row r="446" spans="1:5" s="151" customFormat="1">
      <c r="A446" s="153">
        <v>43812</v>
      </c>
      <c r="B446" s="321">
        <v>1777423</v>
      </c>
      <c r="C446" s="321">
        <v>216.38</v>
      </c>
      <c r="D446" s="321"/>
      <c r="E446" s="321"/>
    </row>
    <row r="447" spans="1:5" s="151" customFormat="1">
      <c r="A447" s="153">
        <v>43819</v>
      </c>
      <c r="B447" s="321">
        <v>1783676</v>
      </c>
      <c r="C447" s="321">
        <v>223.53</v>
      </c>
      <c r="D447" s="321"/>
      <c r="E447" s="321"/>
    </row>
    <row r="448" spans="1:5" s="151" customFormat="1">
      <c r="A448" s="153">
        <v>43826</v>
      </c>
      <c r="B448" s="321">
        <v>1803960</v>
      </c>
      <c r="C448" s="321">
        <v>228.45</v>
      </c>
      <c r="D448" s="321"/>
      <c r="E448" s="321"/>
    </row>
    <row r="449" spans="1:5" s="151" customFormat="1">
      <c r="A449" s="153">
        <v>43830</v>
      </c>
      <c r="B449" s="321">
        <v>1790865</v>
      </c>
      <c r="C449" s="321">
        <v>230.86</v>
      </c>
      <c r="D449" s="321"/>
      <c r="E449" s="321"/>
    </row>
    <row r="450" spans="1:5" s="151" customFormat="1">
      <c r="A450" s="153">
        <v>43840</v>
      </c>
      <c r="B450" s="321">
        <v>1834829</v>
      </c>
      <c r="C450" s="321">
        <v>233.74001000000001</v>
      </c>
      <c r="D450" s="321"/>
      <c r="E450" s="321"/>
    </row>
    <row r="451" spans="1:5" s="151" customFormat="1">
      <c r="A451" s="153">
        <v>43846</v>
      </c>
      <c r="B451" s="321">
        <v>1838889</v>
      </c>
      <c r="C451" s="321">
        <v>233.77</v>
      </c>
      <c r="D451" s="321"/>
      <c r="E451" s="321"/>
    </row>
    <row r="452" spans="1:5" s="151" customFormat="1">
      <c r="A452" s="153">
        <v>43854</v>
      </c>
      <c r="B452" s="321">
        <v>1848851</v>
      </c>
      <c r="C452" s="321">
        <v>233.8</v>
      </c>
      <c r="D452" s="321"/>
      <c r="E452" s="321"/>
    </row>
    <row r="453" spans="1:5" s="151" customFormat="1">
      <c r="A453" s="153">
        <v>43868</v>
      </c>
      <c r="B453" s="321">
        <v>1842492</v>
      </c>
      <c r="C453" s="321">
        <v>232.12</v>
      </c>
      <c r="D453" s="321"/>
      <c r="E453" s="321"/>
    </row>
    <row r="454" spans="1:5" s="151" customFormat="1">
      <c r="A454" s="153">
        <v>43875</v>
      </c>
      <c r="B454" s="321">
        <v>1860980</v>
      </c>
      <c r="C454" s="321">
        <v>229.62</v>
      </c>
      <c r="D454" s="321"/>
      <c r="E454" s="321"/>
    </row>
    <row r="455" spans="1:5" s="151" customFormat="1">
      <c r="A455" s="153">
        <v>43903</v>
      </c>
      <c r="B455" s="321">
        <v>1538253</v>
      </c>
      <c r="C455" s="321">
        <v>204.27</v>
      </c>
      <c r="D455" s="321"/>
      <c r="E455" s="321"/>
    </row>
    <row r="456" spans="1:5" s="151" customFormat="1">
      <c r="A456" s="153">
        <v>43910</v>
      </c>
      <c r="B456" s="321">
        <v>1542782</v>
      </c>
      <c r="C456" s="321">
        <v>185.00998999999999</v>
      </c>
      <c r="D456" s="321"/>
      <c r="E456" s="321"/>
    </row>
    <row r="457" spans="1:5" s="151" customFormat="1">
      <c r="A457" s="153">
        <v>43916</v>
      </c>
      <c r="B457" s="321">
        <v>1547610</v>
      </c>
      <c r="C457" s="321">
        <v>188.58</v>
      </c>
      <c r="D457" s="321"/>
      <c r="E457" s="321"/>
    </row>
    <row r="458" spans="1:5" s="151" customFormat="1">
      <c r="A458" s="153">
        <v>43924</v>
      </c>
      <c r="B458" s="321">
        <v>1545626</v>
      </c>
      <c r="C458" s="321">
        <v>172.28</v>
      </c>
      <c r="D458" s="321"/>
      <c r="E458" s="321"/>
    </row>
    <row r="459" spans="1:5" s="151" customFormat="1">
      <c r="A459" s="153">
        <v>43930</v>
      </c>
      <c r="B459" s="321">
        <v>1574865</v>
      </c>
      <c r="C459" s="321">
        <v>185.46</v>
      </c>
      <c r="D459" s="321"/>
      <c r="E459" s="321"/>
    </row>
    <row r="460" spans="1:5" s="151" customFormat="1">
      <c r="A460" s="153">
        <v>43938</v>
      </c>
      <c r="B460" s="321">
        <v>1567022</v>
      </c>
      <c r="C460" s="321">
        <v>182.42</v>
      </c>
      <c r="D460" s="321"/>
      <c r="E460" s="321"/>
    </row>
    <row r="461" spans="1:5" s="151" customFormat="1">
      <c r="A461" s="153">
        <v>43945</v>
      </c>
      <c r="B461" s="321">
        <v>1582508</v>
      </c>
      <c r="C461" s="321">
        <v>182.87</v>
      </c>
      <c r="D461" s="321"/>
      <c r="E461" s="321"/>
    </row>
    <row r="462" spans="1:5" s="151" customFormat="1">
      <c r="A462" s="153">
        <v>43952</v>
      </c>
      <c r="B462" s="321">
        <v>1596350</v>
      </c>
      <c r="C462" s="321">
        <v>191.7</v>
      </c>
      <c r="D462" s="321"/>
      <c r="E462" s="321"/>
    </row>
    <row r="463" spans="1:5" s="151" customFormat="1">
      <c r="A463" s="157">
        <v>43959</v>
      </c>
      <c r="B463" s="320">
        <v>1606474</v>
      </c>
      <c r="C463" s="320">
        <v>193.63</v>
      </c>
      <c r="D463" s="320"/>
      <c r="E463" s="320"/>
    </row>
    <row r="464" spans="1:5" s="151" customFormat="1">
      <c r="A464" s="153">
        <v>43966</v>
      </c>
      <c r="B464" s="321">
        <v>1595623</v>
      </c>
      <c r="C464" s="321">
        <v>194.5</v>
      </c>
      <c r="D464" s="321"/>
      <c r="E464" s="321"/>
    </row>
    <row r="465" spans="1:5" s="151" customFormat="1">
      <c r="A465" s="153">
        <v>43973</v>
      </c>
      <c r="B465" s="321">
        <v>1634699</v>
      </c>
      <c r="C465" s="321">
        <v>205.67</v>
      </c>
      <c r="D465" s="321"/>
      <c r="E465" s="321"/>
    </row>
    <row r="466" spans="1:5" s="151" customFormat="1">
      <c r="A466" s="153">
        <v>43980</v>
      </c>
      <c r="B466" s="321">
        <v>1658568</v>
      </c>
      <c r="C466" s="321">
        <v>210.87</v>
      </c>
      <c r="D466" s="321"/>
      <c r="E466" s="321"/>
    </row>
    <row r="467" spans="1:5" s="151" customFormat="1">
      <c r="A467" s="153">
        <v>43987</v>
      </c>
      <c r="B467" s="321">
        <v>1652167</v>
      </c>
      <c r="C467" s="321">
        <v>223.06</v>
      </c>
      <c r="D467" s="321"/>
      <c r="E467" s="321"/>
    </row>
    <row r="468" spans="1:5" s="151" customFormat="1">
      <c r="A468" s="153">
        <v>43994</v>
      </c>
      <c r="B468" s="321">
        <v>1627328</v>
      </c>
      <c r="C468" s="321">
        <v>215.06</v>
      </c>
      <c r="D468" s="321"/>
      <c r="E468" s="321"/>
    </row>
    <row r="469" spans="1:5" s="151" customFormat="1">
      <c r="A469" s="153">
        <v>44001</v>
      </c>
      <c r="B469" s="321">
        <v>1660526</v>
      </c>
      <c r="C469" s="321">
        <v>216.35001</v>
      </c>
      <c r="D469" s="321"/>
      <c r="E469" s="321"/>
    </row>
    <row r="470" spans="1:5" s="151" customFormat="1">
      <c r="A470" s="153">
        <v>44008</v>
      </c>
      <c r="B470" s="321">
        <v>1657768</v>
      </c>
      <c r="C470" s="321">
        <v>212.87</v>
      </c>
      <c r="D470" s="321"/>
      <c r="E470" s="321"/>
    </row>
    <row r="471" spans="1:5" s="151" customFormat="1">
      <c r="A471" s="153">
        <v>44015</v>
      </c>
      <c r="B471" s="321">
        <v>1664978</v>
      </c>
      <c r="C471" s="321">
        <v>217.02</v>
      </c>
      <c r="D471" s="321"/>
      <c r="E471" s="321"/>
    </row>
    <row r="472" spans="1:5" s="151" customFormat="1">
      <c r="A472" s="153">
        <v>44022</v>
      </c>
      <c r="B472" s="321">
        <v>1668704</v>
      </c>
      <c r="C472" s="321">
        <v>216.14999</v>
      </c>
      <c r="D472" s="321"/>
      <c r="E472" s="321"/>
    </row>
    <row r="473" spans="1:5" s="151" customFormat="1">
      <c r="A473" s="153">
        <v>44029</v>
      </c>
      <c r="B473" s="321">
        <v>1651956</v>
      </c>
      <c r="C473" s="321">
        <v>213.64</v>
      </c>
      <c r="D473" s="321"/>
      <c r="E473" s="321"/>
    </row>
    <row r="474" spans="1:5" s="151" customFormat="1">
      <c r="A474" s="153">
        <v>44036</v>
      </c>
      <c r="B474" s="321">
        <v>1657155</v>
      </c>
      <c r="C474" s="321">
        <v>216.62</v>
      </c>
      <c r="D474" s="321"/>
      <c r="E474" s="321"/>
    </row>
    <row r="475" spans="1:5" s="151" customFormat="1">
      <c r="A475" s="153">
        <v>44043</v>
      </c>
      <c r="B475" s="321">
        <v>1634726</v>
      </c>
      <c r="C475" s="321">
        <v>211.64</v>
      </c>
      <c r="D475" s="321"/>
      <c r="E475" s="321"/>
    </row>
    <row r="476" spans="1:5" s="151" customFormat="1">
      <c r="A476" s="153">
        <v>44050</v>
      </c>
      <c r="B476" s="321">
        <v>1649661</v>
      </c>
      <c r="C476" s="321">
        <v>210.77</v>
      </c>
      <c r="D476" s="321"/>
      <c r="E476" s="321"/>
    </row>
    <row r="477" spans="1:5" s="151" customFormat="1">
      <c r="A477" s="153">
        <v>44057</v>
      </c>
      <c r="B477" s="321">
        <v>1649661</v>
      </c>
      <c r="C477" s="321">
        <v>214.67999</v>
      </c>
      <c r="D477" s="321"/>
      <c r="E477" s="321"/>
    </row>
    <row r="478" spans="1:5" s="151" customFormat="1">
      <c r="A478" s="153">
        <v>44064</v>
      </c>
      <c r="B478" s="321">
        <v>1649661</v>
      </c>
      <c r="C478" s="321">
        <v>212.49001000000001</v>
      </c>
      <c r="D478" s="321"/>
      <c r="E478" s="321"/>
    </row>
    <row r="479" spans="1:5" s="151" customFormat="1">
      <c r="A479" s="153">
        <v>44071</v>
      </c>
      <c r="B479" s="321">
        <v>1646482</v>
      </c>
      <c r="C479" s="321">
        <v>213.44</v>
      </c>
      <c r="D479" s="321"/>
      <c r="E479" s="321"/>
    </row>
    <row r="480" spans="1:5" s="151" customFormat="1">
      <c r="A480" s="153">
        <v>44078</v>
      </c>
      <c r="B480" s="321">
        <v>1641340</v>
      </c>
      <c r="C480" s="321">
        <v>212.7</v>
      </c>
      <c r="D480" s="321"/>
      <c r="E480" s="321"/>
    </row>
    <row r="481" spans="1:5" s="151" customFormat="1">
      <c r="A481" s="153">
        <v>44085</v>
      </c>
      <c r="B481" s="321">
        <v>1663109</v>
      </c>
      <c r="C481" s="321">
        <v>211.14999</v>
      </c>
      <c r="D481" s="321"/>
      <c r="E481" s="321"/>
    </row>
    <row r="482" spans="1:5" s="151" customFormat="1">
      <c r="A482" s="153">
        <v>44092</v>
      </c>
      <c r="B482" s="321">
        <v>1622172</v>
      </c>
      <c r="C482" s="321">
        <v>212.57001</v>
      </c>
      <c r="D482" s="321"/>
      <c r="E482" s="321"/>
    </row>
    <row r="483" spans="1:5" s="151" customFormat="1">
      <c r="A483" s="153">
        <v>44099</v>
      </c>
      <c r="B483" s="321">
        <v>1638604</v>
      </c>
      <c r="C483" s="321">
        <v>204.95</v>
      </c>
      <c r="D483" s="321"/>
      <c r="E483" s="321"/>
    </row>
    <row r="484" spans="1:5" s="151" customFormat="1">
      <c r="A484" s="153">
        <v>44106</v>
      </c>
      <c r="B484" s="321">
        <v>1600664</v>
      </c>
      <c r="C484" s="321">
        <v>203.77</v>
      </c>
      <c r="D484" s="321"/>
      <c r="E484" s="321"/>
    </row>
    <row r="485" spans="1:5" s="151" customFormat="1">
      <c r="A485" s="153">
        <v>44113</v>
      </c>
      <c r="B485" s="321">
        <v>1620128</v>
      </c>
      <c r="C485" s="321">
        <v>208.35001</v>
      </c>
      <c r="D485" s="321"/>
      <c r="E485" s="321"/>
    </row>
    <row r="486" spans="1:5" s="151" customFormat="1">
      <c r="A486" s="153">
        <v>44120</v>
      </c>
      <c r="B486" s="321">
        <v>1620693</v>
      </c>
      <c r="C486" s="321">
        <v>206.99001000000001</v>
      </c>
      <c r="D486" s="321"/>
      <c r="E486" s="321"/>
    </row>
    <row r="487" spans="1:5" s="151" customFormat="1">
      <c r="A487" s="153">
        <v>44127</v>
      </c>
      <c r="B487" s="321">
        <v>1614450</v>
      </c>
      <c r="C487" s="321">
        <v>208.42999</v>
      </c>
      <c r="D487" s="321"/>
      <c r="E487" s="321"/>
    </row>
    <row r="488" spans="1:5" s="151" customFormat="1">
      <c r="A488" s="153">
        <v>44134</v>
      </c>
      <c r="B488" s="321">
        <v>1602194</v>
      </c>
      <c r="C488" s="321">
        <v>198.88</v>
      </c>
      <c r="D488" s="321"/>
      <c r="E488" s="321"/>
    </row>
    <row r="489" spans="1:5" s="151" customFormat="1">
      <c r="A489" s="153">
        <v>44141</v>
      </c>
      <c r="B489" s="321">
        <v>1625253</v>
      </c>
      <c r="C489" s="321">
        <v>211.58</v>
      </c>
      <c r="D489" s="321"/>
      <c r="E489" s="321"/>
    </row>
    <row r="490" spans="1:5" s="151" customFormat="1">
      <c r="A490" s="153">
        <v>44148</v>
      </c>
      <c r="B490" s="321">
        <v>1637810</v>
      </c>
      <c r="C490" s="321">
        <v>222.74001000000001</v>
      </c>
      <c r="D490" s="321"/>
      <c r="E490" s="321"/>
    </row>
    <row r="491" spans="1:5" s="151" customFormat="1">
      <c r="A491" s="153">
        <v>44149</v>
      </c>
      <c r="B491" s="321">
        <v>1641706</v>
      </c>
      <c r="C491" s="321">
        <v>226.3</v>
      </c>
      <c r="D491" s="321"/>
      <c r="E491" s="321"/>
    </row>
    <row r="492" spans="1:5" s="151" customFormat="1">
      <c r="A492" s="153">
        <v>44162</v>
      </c>
      <c r="B492" s="321">
        <v>1648985</v>
      </c>
      <c r="C492" s="321">
        <v>228.85001</v>
      </c>
      <c r="D492" s="321"/>
      <c r="E492" s="321"/>
    </row>
    <row r="493" spans="1:5" s="151" customFormat="1">
      <c r="A493" s="153">
        <v>44169</v>
      </c>
      <c r="B493" s="321">
        <v>1639359</v>
      </c>
      <c r="C493" s="321">
        <v>234.23</v>
      </c>
      <c r="D493" s="321"/>
      <c r="E493" s="321"/>
    </row>
    <row r="494" spans="1:5" s="151" customFormat="1">
      <c r="A494" s="153">
        <v>44176</v>
      </c>
      <c r="B494" s="321">
        <v>1665244</v>
      </c>
      <c r="C494" s="321">
        <v>235.82001</v>
      </c>
      <c r="D494" s="321"/>
      <c r="E494" s="321"/>
    </row>
    <row r="495" spans="1:5" s="151" customFormat="1">
      <c r="A495" s="153">
        <v>44183</v>
      </c>
      <c r="B495" s="321">
        <v>1669675</v>
      </c>
      <c r="C495" s="321">
        <v>239.78998999999999</v>
      </c>
      <c r="D495" s="321"/>
      <c r="E495" s="321"/>
    </row>
    <row r="496" spans="1:5" s="151" customFormat="1">
      <c r="A496" s="153">
        <v>44196</v>
      </c>
      <c r="B496" s="321">
        <v>1668016</v>
      </c>
      <c r="C496" s="321">
        <v>241.07001</v>
      </c>
      <c r="D496" s="321"/>
      <c r="E496" s="321"/>
    </row>
    <row r="497" spans="1:5" s="151" customFormat="1">
      <c r="A497" s="153">
        <v>44204</v>
      </c>
      <c r="B497" s="321">
        <v>1685642</v>
      </c>
      <c r="C497" s="321">
        <v>245</v>
      </c>
      <c r="D497" s="321"/>
      <c r="E497" s="321"/>
    </row>
    <row r="498" spans="1:5" s="151" customFormat="1">
      <c r="A498" s="153">
        <v>44211</v>
      </c>
      <c r="B498" s="321">
        <v>1715723</v>
      </c>
      <c r="C498" s="321">
        <v>243.98</v>
      </c>
      <c r="D498" s="321"/>
      <c r="E498" s="321"/>
    </row>
    <row r="499" spans="1:5" s="151" customFormat="1">
      <c r="A499" s="153">
        <v>44218</v>
      </c>
      <c r="B499" s="321">
        <v>1699021</v>
      </c>
      <c r="C499" s="321">
        <v>242.2</v>
      </c>
      <c r="D499" s="321"/>
      <c r="E499" s="321"/>
    </row>
    <row r="500" spans="1:5" s="151" customFormat="1">
      <c r="A500" s="153">
        <v>44225</v>
      </c>
      <c r="B500" s="321">
        <v>1679946</v>
      </c>
      <c r="C500" s="321">
        <v>238.35001</v>
      </c>
      <c r="D500" s="321"/>
      <c r="E500" s="321"/>
    </row>
    <row r="501" spans="1:5" s="151" customFormat="1">
      <c r="A501" s="153">
        <v>44232</v>
      </c>
      <c r="B501" s="321">
        <v>1717345</v>
      </c>
      <c r="C501" s="321">
        <v>247.2</v>
      </c>
      <c r="D501" s="321"/>
      <c r="E501" s="321"/>
    </row>
    <row r="502" spans="1:5" s="151" customFormat="1">
      <c r="A502" s="153">
        <v>44246</v>
      </c>
      <c r="B502" s="321">
        <v>1745195</v>
      </c>
      <c r="C502" s="321">
        <v>249.66</v>
      </c>
      <c r="D502" s="321"/>
      <c r="E502" s="321"/>
    </row>
    <row r="503" spans="1:5" s="151" customFormat="1">
      <c r="A503" s="153">
        <v>44253</v>
      </c>
      <c r="B503" s="321">
        <v>1695904</v>
      </c>
      <c r="C503" s="321">
        <v>239.74001000000001</v>
      </c>
      <c r="D503" s="321"/>
      <c r="E503" s="321"/>
    </row>
    <row r="504" spans="1:5" s="151" customFormat="1">
      <c r="A504" s="153">
        <v>44260</v>
      </c>
      <c r="B504" s="321">
        <v>1687546</v>
      </c>
      <c r="C504" s="321">
        <v>241.03</v>
      </c>
      <c r="D504" s="321"/>
      <c r="E504" s="321"/>
    </row>
    <row r="505" spans="1:5" s="151" customFormat="1">
      <c r="A505" s="153">
        <v>44267</v>
      </c>
      <c r="B505" s="321">
        <v>1726296</v>
      </c>
      <c r="C505" s="321">
        <v>244.22</v>
      </c>
      <c r="D505" s="321"/>
      <c r="E505" s="321"/>
    </row>
    <row r="506" spans="1:5" s="151" customFormat="1">
      <c r="A506" s="153">
        <v>44274</v>
      </c>
      <c r="B506" s="321">
        <v>1746968</v>
      </c>
      <c r="C506" s="321">
        <v>246.28998999999999</v>
      </c>
      <c r="D506" s="321"/>
      <c r="E506" s="321"/>
    </row>
    <row r="507" spans="1:5" s="151" customFormat="1">
      <c r="A507" s="153">
        <v>44281</v>
      </c>
      <c r="B507" s="321">
        <v>1708928</v>
      </c>
      <c r="C507" s="321">
        <v>233.38</v>
      </c>
      <c r="D507" s="321"/>
      <c r="E507" s="321"/>
    </row>
    <row r="508" spans="1:5" s="151" customFormat="1">
      <c r="A508" s="153">
        <v>44288</v>
      </c>
      <c r="B508" s="321">
        <v>1720446</v>
      </c>
      <c r="C508" s="321">
        <v>226.24001000000001</v>
      </c>
      <c r="D508" s="321"/>
      <c r="E508" s="321"/>
    </row>
    <row r="509" spans="1:5" s="151" customFormat="1">
      <c r="A509" s="153">
        <v>44295</v>
      </c>
      <c r="B509" s="321">
        <v>1730747</v>
      </c>
      <c r="C509" s="321">
        <v>227.47</v>
      </c>
      <c r="D509" s="321"/>
      <c r="E509" s="321"/>
    </row>
    <row r="510" spans="1:5" s="151" customFormat="1">
      <c r="A510" s="153">
        <v>44302</v>
      </c>
      <c r="B510" s="321">
        <v>1766275</v>
      </c>
      <c r="C510" s="321">
        <v>233.52</v>
      </c>
      <c r="D510" s="321"/>
      <c r="E510" s="321"/>
    </row>
    <row r="511" spans="1:5" s="151" customFormat="1">
      <c r="A511" s="153">
        <v>44309</v>
      </c>
      <c r="B511" s="321">
        <v>1743019</v>
      </c>
      <c r="C511" s="321">
        <v>232.06</v>
      </c>
      <c r="D511" s="321"/>
      <c r="E511" s="321"/>
    </row>
    <row r="512" spans="1:5" s="151" customFormat="1">
      <c r="A512" s="153">
        <v>44316</v>
      </c>
      <c r="B512" s="321">
        <v>1746741</v>
      </c>
      <c r="C512" s="321">
        <v>232.10001</v>
      </c>
      <c r="D512" s="321"/>
      <c r="E512" s="321"/>
    </row>
    <row r="513" spans="1:5" s="151" customFormat="1">
      <c r="A513" s="157">
        <v>44323</v>
      </c>
      <c r="B513" s="320">
        <v>1764677</v>
      </c>
      <c r="C513" s="320">
        <v>240.14</v>
      </c>
      <c r="D513" s="320"/>
      <c r="E513" s="320"/>
    </row>
    <row r="514" spans="1:5" s="151" customFormat="1">
      <c r="A514" s="153">
        <v>44330</v>
      </c>
      <c r="B514" s="321">
        <v>1749437</v>
      </c>
      <c r="C514" s="321">
        <v>239.28</v>
      </c>
      <c r="D514" s="321"/>
      <c r="E514" s="321"/>
    </row>
    <row r="515" spans="1:5" s="151" customFormat="1">
      <c r="A515" s="153">
        <v>44337</v>
      </c>
      <c r="B515" s="321">
        <v>1744713.5080883184</v>
      </c>
      <c r="C515" s="321">
        <v>239.89999</v>
      </c>
      <c r="D515" s="321"/>
      <c r="E515" s="321"/>
    </row>
    <row r="516" spans="1:5" s="151" customFormat="1">
      <c r="A516" s="153">
        <v>44347</v>
      </c>
      <c r="B516" s="321">
        <v>1753696.5388804686</v>
      </c>
      <c r="C516" s="321">
        <v>242.3</v>
      </c>
      <c r="D516" s="321"/>
      <c r="E516" s="321"/>
    </row>
    <row r="517" spans="1:5" s="151" customFormat="1">
      <c r="A517" s="153">
        <v>44351</v>
      </c>
      <c r="B517" s="321">
        <v>1777945.4612109866</v>
      </c>
      <c r="C517" s="321">
        <v>245.2</v>
      </c>
      <c r="D517" s="321"/>
      <c r="E517" s="321"/>
    </row>
    <row r="518" spans="1:5" s="151" customFormat="1">
      <c r="A518" s="153">
        <v>44358</v>
      </c>
      <c r="B518" s="321">
        <v>1787958.7181431807</v>
      </c>
      <c r="C518" s="321">
        <v>251.61</v>
      </c>
      <c r="D518" s="321"/>
      <c r="E518" s="321"/>
    </row>
    <row r="519" spans="1:5" s="151" customFormat="1">
      <c r="A519" s="153">
        <v>44365</v>
      </c>
      <c r="B519" s="321">
        <v>1778973.5162355243</v>
      </c>
      <c r="C519" s="321">
        <v>246.50998999999999</v>
      </c>
      <c r="D519" s="321"/>
      <c r="E519" s="321"/>
    </row>
    <row r="520" spans="1:5" s="151" customFormat="1">
      <c r="A520" s="153">
        <v>44377</v>
      </c>
      <c r="B520" s="321">
        <v>1789527.8285815353</v>
      </c>
      <c r="C520" s="321">
        <v>250.01</v>
      </c>
      <c r="D520" s="321"/>
      <c r="E520" s="321"/>
    </row>
    <row r="521" spans="1:5" s="151" customFormat="1">
      <c r="A521" s="153">
        <v>44379</v>
      </c>
      <c r="B521" s="321">
        <v>1790567.6615376852</v>
      </c>
      <c r="C521" s="321">
        <v>249.48</v>
      </c>
      <c r="D521" s="321"/>
      <c r="E521" s="321"/>
    </row>
    <row r="522" spans="1:5" s="151" customFormat="1">
      <c r="A522" s="153">
        <v>44386</v>
      </c>
      <c r="B522" s="321">
        <v>1780849.1081229737</v>
      </c>
      <c r="C522" s="321">
        <v>246.92</v>
      </c>
      <c r="D522" s="321"/>
      <c r="E522" s="321"/>
    </row>
    <row r="523" spans="1:5" s="151" customFormat="1">
      <c r="A523" s="153">
        <v>44393</v>
      </c>
      <c r="B523" s="321">
        <v>1874250.7677716373</v>
      </c>
      <c r="C523" s="321">
        <v>249.00998999999999</v>
      </c>
      <c r="D523" s="321"/>
      <c r="E523" s="321"/>
    </row>
    <row r="524" spans="1:5" s="151" customFormat="1">
      <c r="A524" s="153">
        <v>44400</v>
      </c>
      <c r="B524" s="321">
        <v>1780492.2106226448</v>
      </c>
      <c r="C524" s="321">
        <v>249.03998999999999</v>
      </c>
      <c r="D524" s="321"/>
      <c r="E524" s="321"/>
    </row>
    <row r="525" spans="1:5" s="151" customFormat="1">
      <c r="A525" s="153">
        <v>44407</v>
      </c>
      <c r="B525" s="321">
        <v>1779081.5071984967</v>
      </c>
      <c r="C525" s="321">
        <v>253.64</v>
      </c>
      <c r="D525" s="321"/>
      <c r="E525" s="321"/>
    </row>
    <row r="526" spans="1:5" s="151" customFormat="1">
      <c r="A526" s="153">
        <v>44414</v>
      </c>
      <c r="B526" s="321">
        <v>1789601.2040682882</v>
      </c>
      <c r="C526" s="321">
        <v>253.36</v>
      </c>
      <c r="D526" s="321"/>
      <c r="E526" s="321"/>
    </row>
    <row r="527" spans="1:5" s="151" customFormat="1">
      <c r="A527" s="153">
        <v>44421</v>
      </c>
      <c r="B527" s="321">
        <v>1793373.6754480037</v>
      </c>
      <c r="C527" s="321">
        <v>257.64001000000002</v>
      </c>
      <c r="D527" s="321"/>
      <c r="E527" s="321"/>
    </row>
    <row r="528" spans="1:5" s="151" customFormat="1">
      <c r="A528" s="153">
        <v>44428</v>
      </c>
      <c r="B528" s="321">
        <v>1793478.5844423722</v>
      </c>
      <c r="C528" s="321">
        <v>257.42998999999998</v>
      </c>
      <c r="D528" s="321"/>
      <c r="E528" s="321"/>
    </row>
    <row r="529" spans="1:5" s="151" customFormat="1">
      <c r="A529" s="153">
        <v>44435</v>
      </c>
      <c r="B529" s="321">
        <v>1813391.3279158222</v>
      </c>
      <c r="C529" s="321">
        <v>265.38</v>
      </c>
      <c r="D529" s="321"/>
      <c r="E529" s="321"/>
    </row>
    <row r="530" spans="1:5" s="151" customFormat="1">
      <c r="A530" s="153">
        <v>44442</v>
      </c>
      <c r="B530" s="321">
        <v>1830687.235125564</v>
      </c>
      <c r="C530" s="321">
        <v>269.32999000000001</v>
      </c>
      <c r="D530" s="321"/>
      <c r="E530" s="321"/>
    </row>
    <row r="531" spans="1:5" s="151" customFormat="1">
      <c r="A531" s="153">
        <v>44449</v>
      </c>
      <c r="B531" s="321">
        <v>1823212.1466636648</v>
      </c>
      <c r="C531" s="321">
        <v>270.37</v>
      </c>
      <c r="D531" s="321"/>
      <c r="E531" s="321"/>
    </row>
    <row r="532" spans="1:5" s="151" customFormat="1">
      <c r="A532" s="153">
        <v>44456</v>
      </c>
      <c r="B532" s="321">
        <v>1819605.9259302504</v>
      </c>
      <c r="C532" s="321">
        <v>267.91000000000003</v>
      </c>
      <c r="D532" s="321"/>
      <c r="E532" s="321"/>
    </row>
    <row r="533" spans="1:5" s="151" customFormat="1">
      <c r="A533" s="153">
        <v>44463</v>
      </c>
      <c r="B533" s="321">
        <v>1805874.2033947813</v>
      </c>
      <c r="C533" s="321">
        <v>263.17000999999999</v>
      </c>
      <c r="D533" s="321"/>
      <c r="E533" s="321"/>
    </row>
    <row r="534" spans="1:5" s="151" customFormat="1">
      <c r="A534" s="153">
        <v>44470</v>
      </c>
      <c r="B534" s="321">
        <v>1799915.0989767287</v>
      </c>
      <c r="C534" s="321">
        <v>261.67000999999999</v>
      </c>
      <c r="D534" s="321"/>
      <c r="E534" s="321"/>
    </row>
    <row r="535" spans="1:5" s="151" customFormat="1">
      <c r="A535" s="153">
        <v>44477</v>
      </c>
      <c r="B535" s="321">
        <v>1819318.7620711944</v>
      </c>
      <c r="C535" s="321">
        <v>260.41000000000003</v>
      </c>
      <c r="D535" s="321"/>
      <c r="E535" s="321"/>
    </row>
    <row r="536" spans="1:5" s="151" customFormat="1">
      <c r="A536" s="153">
        <v>44484</v>
      </c>
      <c r="B536" s="321">
        <v>1854078.3998251986</v>
      </c>
      <c r="C536" s="321">
        <v>261.44</v>
      </c>
      <c r="D536" s="321"/>
      <c r="E536" s="321"/>
    </row>
    <row r="537" spans="1:5" s="151" customFormat="1">
      <c r="A537" s="153">
        <v>44491</v>
      </c>
      <c r="B537" s="321">
        <v>1853018.845089674</v>
      </c>
      <c r="C537" s="321">
        <v>255.21001000000001</v>
      </c>
      <c r="D537" s="321"/>
      <c r="E537" s="321"/>
    </row>
    <row r="538" spans="1:5" s="151" customFormat="1">
      <c r="A538" s="153">
        <v>44498</v>
      </c>
      <c r="B538" s="321">
        <v>1847591.4813727916</v>
      </c>
      <c r="C538" s="321">
        <v>253.42</v>
      </c>
      <c r="D538" s="321"/>
      <c r="E538" s="321"/>
    </row>
    <row r="539" spans="1:5" s="151" customFormat="1">
      <c r="A539" s="153">
        <v>44505</v>
      </c>
      <c r="B539" s="321">
        <v>1886445.6255441399</v>
      </c>
      <c r="C539" s="321">
        <v>256.42000999999999</v>
      </c>
      <c r="D539" s="321"/>
      <c r="E539" s="321"/>
    </row>
    <row r="540" spans="1:5" s="151" customFormat="1">
      <c r="A540" s="153">
        <v>44512</v>
      </c>
      <c r="B540" s="321">
        <v>1905475.1578095984</v>
      </c>
      <c r="C540" s="321">
        <v>257.29998999999998</v>
      </c>
      <c r="D540" s="321"/>
      <c r="E540" s="321"/>
    </row>
    <row r="541" spans="1:5" s="151" customFormat="1">
      <c r="A541" s="153">
        <v>44519</v>
      </c>
      <c r="B541" s="321">
        <v>1884120.66526721</v>
      </c>
      <c r="C541" s="321">
        <v>245.22</v>
      </c>
      <c r="D541" s="321"/>
      <c r="E541" s="321"/>
    </row>
    <row r="542" spans="1:5" s="151" customFormat="1">
      <c r="A542" s="153">
        <v>44526</v>
      </c>
      <c r="B542" s="321">
        <v>1824764.6132334559</v>
      </c>
      <c r="C542" s="321">
        <v>232.88</v>
      </c>
      <c r="D542" s="321"/>
      <c r="E542" s="321"/>
    </row>
    <row r="543" spans="1:5" s="151" customFormat="1">
      <c r="A543" s="153">
        <v>44533</v>
      </c>
      <c r="B543" s="321">
        <v>1817867.2707584722</v>
      </c>
      <c r="C543" s="321">
        <v>232.59</v>
      </c>
      <c r="D543" s="321"/>
      <c r="E543" s="321"/>
    </row>
    <row r="544" spans="1:5" s="151" customFormat="1">
      <c r="A544" s="153">
        <v>44540</v>
      </c>
      <c r="B544" s="321">
        <v>1848076.4892017189</v>
      </c>
      <c r="C544" s="321">
        <v>240.27</v>
      </c>
      <c r="D544" s="321"/>
      <c r="E544" s="321"/>
    </row>
    <row r="545" spans="1:5" s="151" customFormat="1">
      <c r="A545" s="153">
        <v>44547</v>
      </c>
      <c r="B545" s="321">
        <v>1834399.2494624136</v>
      </c>
      <c r="C545" s="321">
        <v>234.22</v>
      </c>
      <c r="D545" s="321"/>
      <c r="E545" s="321"/>
    </row>
    <row r="546" spans="1:5" s="151" customFormat="1">
      <c r="A546" s="153">
        <v>44554</v>
      </c>
      <c r="B546" s="321">
        <v>1843780.6833130242</v>
      </c>
      <c r="C546" s="321">
        <v>243.92</v>
      </c>
      <c r="D546" s="321"/>
      <c r="E546" s="321"/>
    </row>
    <row r="547" spans="1:5" s="151" customFormat="1">
      <c r="A547" s="153">
        <v>44561</v>
      </c>
      <c r="B547" s="321">
        <v>1844519.7499999769</v>
      </c>
      <c r="C547" s="321">
        <v>241.07001</v>
      </c>
      <c r="D547" s="321"/>
      <c r="E547" s="321"/>
    </row>
    <row r="548" spans="1:5" s="151" customFormat="1">
      <c r="A548" s="153">
        <v>44568</v>
      </c>
      <c r="B548" s="321">
        <v>1838732.6170362742</v>
      </c>
      <c r="C548" s="321">
        <v>234.64</v>
      </c>
      <c r="D548" s="321"/>
      <c r="E548" s="321"/>
    </row>
    <row r="549" spans="1:5" s="151" customFormat="1">
      <c r="A549" s="153">
        <v>44575</v>
      </c>
      <c r="B549" s="321">
        <v>1806993.1731745608</v>
      </c>
      <c r="C549" s="321">
        <v>235.08</v>
      </c>
      <c r="D549" s="321"/>
      <c r="E549" s="321"/>
    </row>
    <row r="550" spans="1:5" s="151" customFormat="1">
      <c r="A550" s="153">
        <v>44582</v>
      </c>
      <c r="B550" s="321">
        <v>1801419.0070250682</v>
      </c>
      <c r="C550" s="321">
        <v>232.66</v>
      </c>
      <c r="D550" s="321"/>
      <c r="E550" s="321"/>
    </row>
    <row r="551" spans="1:5" s="151" customFormat="1">
      <c r="A551" s="153">
        <v>44589</v>
      </c>
      <c r="B551" s="321">
        <v>1804211.7343308339</v>
      </c>
      <c r="C551" s="321">
        <v>230.46001000000001</v>
      </c>
      <c r="D551" s="321"/>
      <c r="E551" s="321"/>
    </row>
    <row r="552" spans="1:5" s="151" customFormat="1">
      <c r="A552" s="153">
        <v>44596</v>
      </c>
      <c r="B552" s="321">
        <v>1750049.9028848896</v>
      </c>
      <c r="C552" s="321">
        <v>236.14999</v>
      </c>
      <c r="D552" s="321"/>
      <c r="E552" s="321"/>
    </row>
    <row r="553" spans="1:5" s="151" customFormat="1">
      <c r="A553" s="153">
        <v>44603</v>
      </c>
      <c r="B553" s="321">
        <v>1760529.7755009749</v>
      </c>
      <c r="C553" s="321">
        <v>244.34</v>
      </c>
      <c r="D553" s="321"/>
      <c r="E553" s="321"/>
    </row>
    <row r="554" spans="1:5" s="151" customFormat="1">
      <c r="A554" s="153">
        <v>44610</v>
      </c>
      <c r="B554" s="321">
        <v>1773787.240577939</v>
      </c>
      <c r="C554" s="321">
        <v>244.07001</v>
      </c>
      <c r="D554" s="321"/>
      <c r="E554" s="321"/>
    </row>
    <row r="555" spans="1:5" s="151" customFormat="1">
      <c r="A555" s="153">
        <v>44617</v>
      </c>
      <c r="B555" s="321">
        <v>1695136.3665940757</v>
      </c>
      <c r="C555" s="321">
        <v>221.05</v>
      </c>
      <c r="D555" s="321"/>
      <c r="E555" s="321"/>
    </row>
    <row r="556" spans="1:5" s="151" customFormat="1">
      <c r="A556" s="153">
        <v>44624</v>
      </c>
      <c r="B556" s="321">
        <v>1590182.966518505</v>
      </c>
      <c r="C556" s="321">
        <v>187.75</v>
      </c>
      <c r="D556" s="321"/>
      <c r="E556" s="321"/>
    </row>
    <row r="557" spans="1:5" s="151" customFormat="1">
      <c r="A557" s="153">
        <v>44631</v>
      </c>
      <c r="B557" s="321">
        <v>1570133.1334076491</v>
      </c>
      <c r="C557" s="321">
        <v>171.71001000000001</v>
      </c>
      <c r="D557" s="321"/>
      <c r="E557" s="321"/>
    </row>
    <row r="558" spans="1:5" s="151" customFormat="1">
      <c r="A558" s="153">
        <v>44638</v>
      </c>
      <c r="B558" s="321">
        <v>1588565.6587090443</v>
      </c>
      <c r="C558" s="321">
        <v>172.7</v>
      </c>
      <c r="D558" s="321"/>
      <c r="E558" s="321"/>
    </row>
    <row r="559" spans="1:5" s="151" customFormat="1">
      <c r="A559" s="153">
        <v>44645</v>
      </c>
      <c r="B559" s="321">
        <v>1607916.3602904002</v>
      </c>
      <c r="C559" s="321">
        <v>176.05</v>
      </c>
      <c r="D559" s="321"/>
      <c r="E559" s="321"/>
    </row>
    <row r="560" spans="1:5" s="151" customFormat="1">
      <c r="A560" s="153">
        <v>44652</v>
      </c>
      <c r="B560" s="321">
        <v>1609503.7640171035</v>
      </c>
      <c r="C560" s="321">
        <v>175.67</v>
      </c>
      <c r="D560" s="321"/>
      <c r="E560" s="321"/>
    </row>
    <row r="561" spans="1:15">
      <c r="A561" s="153">
        <v>44659</v>
      </c>
      <c r="B561" s="321">
        <v>1632405.2827546571</v>
      </c>
      <c r="C561" s="321">
        <v>179.46001000000001</v>
      </c>
      <c r="D561" s="321"/>
      <c r="E561" s="321"/>
    </row>
    <row r="562" spans="1:15">
      <c r="A562" s="153">
        <v>44666</v>
      </c>
      <c r="B562" s="321">
        <v>1636337.4959977344</v>
      </c>
      <c r="C562" s="321">
        <v>179.03998999999999</v>
      </c>
      <c r="D562" s="321"/>
      <c r="E562" s="321"/>
    </row>
    <row r="563" spans="1:15">
      <c r="A563" s="153">
        <v>44673</v>
      </c>
      <c r="B563" s="321">
        <v>1605322.0711742593</v>
      </c>
      <c r="C563" s="321">
        <v>175.38</v>
      </c>
      <c r="D563" s="321"/>
      <c r="E563" s="321"/>
    </row>
    <row r="564" spans="1:15">
      <c r="A564" s="153">
        <v>44680</v>
      </c>
      <c r="B564" s="321">
        <v>1608770.6750222873</v>
      </c>
      <c r="C564" s="321">
        <v>173.73</v>
      </c>
      <c r="D564" s="321"/>
      <c r="E564" s="321"/>
      <c r="F564" s="179"/>
      <c r="G564" s="282"/>
      <c r="H564" s="323"/>
      <c r="I564" s="323"/>
    </row>
    <row r="565" spans="1:15">
      <c r="A565" s="166">
        <v>44687</v>
      </c>
      <c r="B565" s="322">
        <v>1585166.86</v>
      </c>
      <c r="C565" s="322">
        <v>174.75</v>
      </c>
      <c r="D565" s="322">
        <v>1585166.86</v>
      </c>
      <c r="E565" s="322">
        <f>B565-D565</f>
        <v>0</v>
      </c>
      <c r="F565" s="324">
        <v>0</v>
      </c>
      <c r="G565" s="324">
        <v>0</v>
      </c>
      <c r="H565" s="325">
        <v>100</v>
      </c>
      <c r="I565" s="325">
        <v>100</v>
      </c>
      <c r="L565" s="151" t="s">
        <v>322</v>
      </c>
      <c r="O565" s="151">
        <v>16978</v>
      </c>
    </row>
    <row r="566" spans="1:15">
      <c r="A566" s="153">
        <v>44694</v>
      </c>
      <c r="B566" s="321">
        <v>1581382.21</v>
      </c>
      <c r="C566" s="321">
        <v>171.39</v>
      </c>
      <c r="D566" s="321">
        <v>1581382.21</v>
      </c>
      <c r="E566" s="321">
        <f t="shared" ref="E566:E612" si="0">B566-D566</f>
        <v>0</v>
      </c>
      <c r="F566" s="281">
        <f>B566/B565-1</f>
        <v>-2.3875404511043419E-3</v>
      </c>
      <c r="G566" s="281">
        <f>B566/$B$565-1</f>
        <v>-2.3875404511043419E-3</v>
      </c>
      <c r="H566" s="122">
        <f>B566/$B$565*100</f>
        <v>99.76124595488956</v>
      </c>
      <c r="I566" s="122">
        <f>C566/$C$565*100</f>
        <v>98.07725321888411</v>
      </c>
      <c r="L566" s="151" t="s">
        <v>323</v>
      </c>
    </row>
    <row r="567" spans="1:15">
      <c r="A567" s="153">
        <v>44701</v>
      </c>
      <c r="B567" s="321">
        <v>1593524</v>
      </c>
      <c r="C567" s="321">
        <v>170.94</v>
      </c>
      <c r="D567" s="321">
        <v>1593524</v>
      </c>
      <c r="E567" s="321">
        <f t="shared" si="0"/>
        <v>0</v>
      </c>
      <c r="F567" s="281">
        <f t="shared" ref="F567:F612" si="1">B567/B566-1</f>
        <v>7.6779604090777553E-3</v>
      </c>
      <c r="G567" s="281">
        <f t="shared" ref="G567:G612" si="2">B567/$B$565-1</f>
        <v>5.2720885169148524E-3</v>
      </c>
      <c r="H567" s="122">
        <f t="shared" ref="H567:H591" si="3">B567/$B$565*100</f>
        <v>100.52720885169148</v>
      </c>
      <c r="I567" s="122">
        <f t="shared" ref="I567:I618" si="4">C567/$C$565*100</f>
        <v>97.819742489270396</v>
      </c>
      <c r="L567" s="151" t="s">
        <v>382</v>
      </c>
      <c r="O567" s="151">
        <v>10948</v>
      </c>
    </row>
    <row r="568" spans="1:15">
      <c r="A568" s="153">
        <v>44708</v>
      </c>
      <c r="B568" s="321">
        <v>1602754</v>
      </c>
      <c r="C568" s="321">
        <v>171.8</v>
      </c>
      <c r="D568" s="321">
        <v>1602754</v>
      </c>
      <c r="E568" s="321">
        <f t="shared" si="0"/>
        <v>0</v>
      </c>
      <c r="F568" s="281">
        <f t="shared" si="1"/>
        <v>5.7921939048297677E-3</v>
      </c>
      <c r="G568" s="281">
        <f t="shared" si="2"/>
        <v>1.1094819380718102E-2</v>
      </c>
      <c r="H568" s="122">
        <f t="shared" si="3"/>
        <v>101.10948193807181</v>
      </c>
      <c r="I568" s="122">
        <f t="shared" si="4"/>
        <v>98.311874105865527</v>
      </c>
    </row>
    <row r="569" spans="1:15">
      <c r="A569" s="153">
        <v>44715</v>
      </c>
      <c r="B569" s="321">
        <v>1602245</v>
      </c>
      <c r="C569" s="321">
        <v>173.5</v>
      </c>
      <c r="D569" s="321">
        <v>1602245</v>
      </c>
      <c r="E569" s="321">
        <f t="shared" si="0"/>
        <v>0</v>
      </c>
      <c r="F569" s="281">
        <f t="shared" si="1"/>
        <v>-3.1757836823365082E-4</v>
      </c>
      <c r="G569" s="281">
        <f t="shared" si="2"/>
        <v>1.0773717537849503E-2</v>
      </c>
      <c r="H569" s="122">
        <f t="shared" si="3"/>
        <v>101.07737175378494</v>
      </c>
      <c r="I569" s="122">
        <f t="shared" si="4"/>
        <v>99.284692417739635</v>
      </c>
    </row>
    <row r="570" spans="1:15">
      <c r="A570" s="153">
        <v>44722</v>
      </c>
      <c r="B570" s="321">
        <v>1594502</v>
      </c>
      <c r="C570" s="321">
        <v>166.3</v>
      </c>
      <c r="D570" s="321">
        <v>1594502</v>
      </c>
      <c r="E570" s="321">
        <f t="shared" si="0"/>
        <v>0</v>
      </c>
      <c r="F570" s="281">
        <f t="shared" si="1"/>
        <v>-4.8325942661703314E-3</v>
      </c>
      <c r="G570" s="281">
        <f t="shared" si="2"/>
        <v>5.889058266080438E-3</v>
      </c>
      <c r="H570" s="122">
        <f t="shared" si="3"/>
        <v>100.58890582660804</v>
      </c>
      <c r="I570" s="122">
        <f t="shared" si="4"/>
        <v>95.164520743919894</v>
      </c>
    </row>
    <row r="571" spans="1:15">
      <c r="A571" s="153">
        <v>44729</v>
      </c>
      <c r="B571" s="321">
        <v>1567414</v>
      </c>
      <c r="C571" s="321">
        <v>161.07</v>
      </c>
      <c r="D571" s="321">
        <v>1567414</v>
      </c>
      <c r="E571" s="321">
        <f t="shared" si="0"/>
        <v>0</v>
      </c>
      <c r="F571" s="281">
        <f t="shared" si="1"/>
        <v>-1.6988376308088693E-2</v>
      </c>
      <c r="G571" s="281">
        <f t="shared" si="2"/>
        <v>-1.1199363579932564E-2</v>
      </c>
      <c r="H571" s="122">
        <f t="shared" si="3"/>
        <v>98.880063642006746</v>
      </c>
      <c r="I571" s="122">
        <f t="shared" si="4"/>
        <v>92.17167381974248</v>
      </c>
    </row>
    <row r="572" spans="1:15">
      <c r="A572" s="153">
        <v>44736</v>
      </c>
      <c r="B572" s="321">
        <v>1560223</v>
      </c>
      <c r="C572" s="321">
        <v>158.72999999999999</v>
      </c>
      <c r="D572" s="321">
        <v>1560223</v>
      </c>
      <c r="E572" s="321">
        <f t="shared" si="0"/>
        <v>0</v>
      </c>
      <c r="F572" s="281">
        <f t="shared" si="1"/>
        <v>-4.5878115162937272E-3</v>
      </c>
      <c r="G572" s="281">
        <f t="shared" si="2"/>
        <v>-1.573579452701912E-2</v>
      </c>
      <c r="H572" s="122">
        <f t="shared" si="3"/>
        <v>98.426420547298093</v>
      </c>
      <c r="I572" s="122">
        <f t="shared" si="4"/>
        <v>90.83261802575106</v>
      </c>
    </row>
    <row r="573" spans="1:15">
      <c r="A573" s="153">
        <v>44743</v>
      </c>
      <c r="B573" s="321">
        <v>1561719</v>
      </c>
      <c r="C573" s="321">
        <v>160.38</v>
      </c>
      <c r="D573" s="321">
        <v>1561719</v>
      </c>
      <c r="E573" s="321">
        <f t="shared" si="0"/>
        <v>0</v>
      </c>
      <c r="F573" s="281">
        <f t="shared" si="1"/>
        <v>9.5883729441248455E-4</v>
      </c>
      <c r="G573" s="281">
        <f t="shared" si="2"/>
        <v>-1.4792045299256484E-2</v>
      </c>
      <c r="H573" s="122">
        <f t="shared" si="3"/>
        <v>98.520795470074347</v>
      </c>
      <c r="I573" s="122">
        <f t="shared" si="4"/>
        <v>91.776824034334766</v>
      </c>
    </row>
    <row r="574" spans="1:15">
      <c r="A574" s="153">
        <v>44750</v>
      </c>
      <c r="B574" s="321">
        <v>1584526</v>
      </c>
      <c r="C574" s="321">
        <v>156.66</v>
      </c>
      <c r="D574" s="321">
        <v>1584526</v>
      </c>
      <c r="E574" s="321">
        <f t="shared" si="0"/>
        <v>0</v>
      </c>
      <c r="F574" s="281">
        <f t="shared" si="1"/>
        <v>1.4603779553171936E-2</v>
      </c>
      <c r="G574" s="281">
        <f t="shared" si="2"/>
        <v>-4.0428551477544872E-4</v>
      </c>
      <c r="H574" s="122">
        <f t="shared" si="3"/>
        <v>99.959571448522453</v>
      </c>
      <c r="I574" s="122">
        <f t="shared" si="4"/>
        <v>89.648068669527888</v>
      </c>
    </row>
    <row r="575" spans="1:15">
      <c r="A575" s="153">
        <v>44757</v>
      </c>
      <c r="B575" s="321">
        <v>1574833</v>
      </c>
      <c r="C575" s="321">
        <v>155.65</v>
      </c>
      <c r="D575" s="321">
        <v>1574833</v>
      </c>
      <c r="E575" s="321">
        <f t="shared" si="0"/>
        <v>0</v>
      </c>
      <c r="F575" s="281">
        <f t="shared" si="1"/>
        <v>-6.1172868100618505E-3</v>
      </c>
      <c r="G575" s="281">
        <f t="shared" si="2"/>
        <v>-6.5190991943901988E-3</v>
      </c>
      <c r="H575" s="122">
        <f t="shared" si="3"/>
        <v>99.348090080560979</v>
      </c>
      <c r="I575" s="122">
        <f t="shared" si="4"/>
        <v>89.070100143061509</v>
      </c>
    </row>
    <row r="576" spans="1:15">
      <c r="A576" s="153">
        <v>44764</v>
      </c>
      <c r="B576" s="321">
        <v>1565716</v>
      </c>
      <c r="C576" s="321">
        <v>153.18</v>
      </c>
      <c r="D576" s="321">
        <v>1565716</v>
      </c>
      <c r="E576" s="321">
        <f t="shared" si="0"/>
        <v>0</v>
      </c>
      <c r="F576" s="281">
        <f t="shared" si="1"/>
        <v>-5.7891852659932574E-3</v>
      </c>
      <c r="G576" s="281">
        <f t="shared" si="2"/>
        <v>-1.2270544187379828E-2</v>
      </c>
      <c r="H576" s="122">
        <f t="shared" si="3"/>
        <v>98.772945581262022</v>
      </c>
      <c r="I576" s="122">
        <f t="shared" si="4"/>
        <v>87.656652360515025</v>
      </c>
    </row>
    <row r="577" spans="1:9">
      <c r="A577" s="153">
        <v>44771</v>
      </c>
      <c r="B577" s="321">
        <v>1604467</v>
      </c>
      <c r="C577" s="321">
        <v>160.41</v>
      </c>
      <c r="D577" s="321">
        <v>1604467</v>
      </c>
      <c r="E577" s="321">
        <f t="shared" si="0"/>
        <v>0</v>
      </c>
      <c r="F577" s="281">
        <f t="shared" si="1"/>
        <v>2.4749699179161588E-2</v>
      </c>
      <c r="G577" s="281">
        <f t="shared" si="2"/>
        <v>1.2175462714379526E-2</v>
      </c>
      <c r="H577" s="122">
        <f t="shared" si="3"/>
        <v>101.21754627143795</v>
      </c>
      <c r="I577" s="122">
        <f t="shared" si="4"/>
        <v>91.793991416309012</v>
      </c>
    </row>
    <row r="578" spans="1:9">
      <c r="A578" s="153">
        <v>44778</v>
      </c>
      <c r="B578" s="321">
        <v>1603176</v>
      </c>
      <c r="C578" s="321">
        <v>161.62</v>
      </c>
      <c r="D578" s="321">
        <v>1603176</v>
      </c>
      <c r="E578" s="321">
        <f t="shared" si="0"/>
        <v>0</v>
      </c>
      <c r="F578" s="281">
        <f t="shared" si="1"/>
        <v>-8.0462857758989426E-4</v>
      </c>
      <c r="G578" s="281">
        <f t="shared" si="2"/>
        <v>1.1361037411544039E-2</v>
      </c>
      <c r="H578" s="122">
        <f t="shared" si="3"/>
        <v>101.1361037411544</v>
      </c>
      <c r="I578" s="122">
        <f t="shared" si="4"/>
        <v>92.486409155937054</v>
      </c>
    </row>
    <row r="579" spans="1:9">
      <c r="A579" s="153">
        <v>44785</v>
      </c>
      <c r="B579" s="321">
        <v>1617795</v>
      </c>
      <c r="C579" s="321">
        <v>168.74</v>
      </c>
      <c r="D579" s="321">
        <v>1617795</v>
      </c>
      <c r="E579" s="321">
        <f t="shared" si="0"/>
        <v>0</v>
      </c>
      <c r="F579" s="281">
        <f t="shared" si="1"/>
        <v>9.1187742331471089E-3</v>
      </c>
      <c r="G579" s="281">
        <f t="shared" si="2"/>
        <v>2.0583410379901412E-2</v>
      </c>
      <c r="H579" s="122">
        <f t="shared" si="3"/>
        <v>102.05834103799015</v>
      </c>
      <c r="I579" s="122">
        <f t="shared" si="4"/>
        <v>96.560801144492132</v>
      </c>
    </row>
    <row r="580" spans="1:9">
      <c r="A580" s="153">
        <v>44792</v>
      </c>
      <c r="B580" s="321">
        <v>1617266</v>
      </c>
      <c r="C580" s="321">
        <v>164.89</v>
      </c>
      <c r="D580" s="321">
        <v>1617266</v>
      </c>
      <c r="E580" s="321">
        <f t="shared" si="0"/>
        <v>0</v>
      </c>
      <c r="F580" s="281">
        <f t="shared" si="1"/>
        <v>-3.2698827725397006E-4</v>
      </c>
      <c r="G580" s="281">
        <f t="shared" si="2"/>
        <v>2.0249691568747563E-2</v>
      </c>
      <c r="H580" s="122">
        <f t="shared" si="3"/>
        <v>102.02496915687476</v>
      </c>
      <c r="I580" s="122">
        <f t="shared" si="4"/>
        <v>94.357653791130176</v>
      </c>
    </row>
    <row r="581" spans="1:9">
      <c r="A581" s="153">
        <v>44799</v>
      </c>
      <c r="B581" s="321">
        <v>1625643</v>
      </c>
      <c r="C581" s="321">
        <v>166.59</v>
      </c>
      <c r="D581" s="321">
        <v>1625643</v>
      </c>
      <c r="E581" s="321">
        <f t="shared" si="0"/>
        <v>0</v>
      </c>
      <c r="F581" s="281">
        <f t="shared" si="1"/>
        <v>5.1797292467659073E-3</v>
      </c>
      <c r="G581" s="281">
        <f t="shared" si="2"/>
        <v>2.5534308735170042E-2</v>
      </c>
      <c r="H581" s="122">
        <f t="shared" si="3"/>
        <v>102.553430873517</v>
      </c>
      <c r="I581" s="122">
        <f t="shared" si="4"/>
        <v>95.330472103004297</v>
      </c>
    </row>
    <row r="582" spans="1:9">
      <c r="A582" s="153">
        <v>44806</v>
      </c>
      <c r="B582" s="321">
        <v>1612682</v>
      </c>
      <c r="C582" s="321">
        <v>165.83</v>
      </c>
      <c r="D582" s="321">
        <v>1612682</v>
      </c>
      <c r="E582" s="321">
        <f t="shared" si="0"/>
        <v>0</v>
      </c>
      <c r="F582" s="281">
        <f t="shared" si="1"/>
        <v>-7.9728452064813382E-3</v>
      </c>
      <c r="G582" s="281">
        <f t="shared" si="2"/>
        <v>1.7357882437688543E-2</v>
      </c>
      <c r="H582" s="122">
        <f t="shared" si="3"/>
        <v>101.73578824376885</v>
      </c>
      <c r="I582" s="122">
        <f t="shared" si="4"/>
        <v>94.895565092989997</v>
      </c>
    </row>
    <row r="583" spans="1:9">
      <c r="A583" s="153">
        <v>44813</v>
      </c>
      <c r="B583" s="321">
        <v>1621096</v>
      </c>
      <c r="C583" s="321">
        <v>169.51</v>
      </c>
      <c r="D583" s="321">
        <v>1621096</v>
      </c>
      <c r="E583" s="321">
        <f t="shared" si="0"/>
        <v>0</v>
      </c>
      <c r="F583" s="281">
        <f t="shared" si="1"/>
        <v>5.2173956179830672E-3</v>
      </c>
      <c r="G583" s="281">
        <f t="shared" si="2"/>
        <v>2.2665840995439446E-2</v>
      </c>
      <c r="H583" s="122">
        <f t="shared" si="3"/>
        <v>102.26658409954395</v>
      </c>
      <c r="I583" s="122">
        <f t="shared" si="4"/>
        <v>97.001430615164523</v>
      </c>
    </row>
    <row r="584" spans="1:9">
      <c r="A584" s="153">
        <v>44820</v>
      </c>
      <c r="B584" s="321">
        <v>1603835</v>
      </c>
      <c r="C584" s="321">
        <v>169.56</v>
      </c>
      <c r="D584" s="321">
        <v>1603835</v>
      </c>
      <c r="E584" s="321">
        <f t="shared" si="0"/>
        <v>0</v>
      </c>
      <c r="F584" s="281">
        <f t="shared" si="1"/>
        <v>-1.0647734619047888E-2</v>
      </c>
      <c r="G584" s="281">
        <f t="shared" si="2"/>
        <v>1.177676651655446E-2</v>
      </c>
      <c r="H584" s="122">
        <f t="shared" si="3"/>
        <v>101.17767665165545</v>
      </c>
      <c r="I584" s="122">
        <f t="shared" si="4"/>
        <v>97.030042918454939</v>
      </c>
    </row>
    <row r="585" spans="1:9">
      <c r="A585" s="153">
        <v>44827</v>
      </c>
      <c r="B585" s="321">
        <v>1622860</v>
      </c>
      <c r="C585" s="321">
        <v>165.9</v>
      </c>
      <c r="D585" s="321">
        <v>1622860</v>
      </c>
      <c r="E585" s="321">
        <f t="shared" si="0"/>
        <v>0</v>
      </c>
      <c r="F585" s="281">
        <f t="shared" si="1"/>
        <v>1.1862192806616711E-2</v>
      </c>
      <c r="G585" s="281">
        <f t="shared" si="2"/>
        <v>2.3778657598229058E-2</v>
      </c>
      <c r="H585" s="122">
        <f t="shared" si="3"/>
        <v>102.37786575982291</v>
      </c>
      <c r="I585" s="122">
        <f t="shared" si="4"/>
        <v>94.935622317596568</v>
      </c>
    </row>
    <row r="586" spans="1:9">
      <c r="A586" s="153">
        <v>44834</v>
      </c>
      <c r="B586" s="321">
        <v>1598758.44</v>
      </c>
      <c r="C586" s="321">
        <v>159.97</v>
      </c>
      <c r="D586" s="321">
        <v>1598247</v>
      </c>
      <c r="E586" s="321">
        <f t="shared" si="0"/>
        <v>511.43999999994412</v>
      </c>
      <c r="F586" s="281">
        <f t="shared" si="1"/>
        <v>-1.4851287233649257E-2</v>
      </c>
      <c r="G586" s="281">
        <f t="shared" si="2"/>
        <v>8.5742266905579623E-3</v>
      </c>
      <c r="H586" s="122">
        <f t="shared" si="3"/>
        <v>100.85742266905579</v>
      </c>
      <c r="I586" s="122">
        <f t="shared" si="4"/>
        <v>91.542203147353362</v>
      </c>
    </row>
    <row r="587" spans="1:9">
      <c r="A587" s="153">
        <v>44841</v>
      </c>
      <c r="B587" s="321">
        <v>1594608.3</v>
      </c>
      <c r="C587" s="321">
        <v>161.86000000000001</v>
      </c>
      <c r="D587" s="321">
        <v>1591253</v>
      </c>
      <c r="E587" s="321">
        <f t="shared" si="0"/>
        <v>3355.3000000000466</v>
      </c>
      <c r="F587" s="281">
        <f t="shared" si="1"/>
        <v>-2.5958518161129929E-3</v>
      </c>
      <c r="G587" s="281">
        <f t="shared" si="2"/>
        <v>5.9561174525184502E-3</v>
      </c>
      <c r="H587" s="122">
        <f t="shared" si="3"/>
        <v>100.59561174525184</v>
      </c>
      <c r="I587" s="122">
        <f t="shared" si="4"/>
        <v>92.623748211731055</v>
      </c>
    </row>
    <row r="588" spans="1:9">
      <c r="A588" s="153">
        <v>44848</v>
      </c>
      <c r="B588" s="321">
        <v>1575951.45</v>
      </c>
      <c r="C588" s="321">
        <v>158.30000000000001</v>
      </c>
      <c r="D588" s="321">
        <v>1573684</v>
      </c>
      <c r="E588" s="321">
        <f t="shared" si="0"/>
        <v>2267.4499999999534</v>
      </c>
      <c r="F588" s="281">
        <f t="shared" si="1"/>
        <v>-1.1699957914429571E-2</v>
      </c>
      <c r="G588" s="281">
        <f t="shared" si="2"/>
        <v>-5.8135267854388939E-3</v>
      </c>
      <c r="H588" s="122">
        <f t="shared" si="3"/>
        <v>99.418647321456106</v>
      </c>
      <c r="I588" s="122">
        <f t="shared" si="4"/>
        <v>90.586552217453516</v>
      </c>
    </row>
    <row r="589" spans="1:9">
      <c r="A589" s="153">
        <v>44855</v>
      </c>
      <c r="B589" s="321">
        <v>1565318.76</v>
      </c>
      <c r="C589" s="321">
        <v>160.66999999999999</v>
      </c>
      <c r="D589" s="321">
        <v>1578252</v>
      </c>
      <c r="E589" s="321">
        <f t="shared" si="0"/>
        <v>-12933.239999999991</v>
      </c>
      <c r="F589" s="281">
        <f t="shared" si="1"/>
        <v>-6.7468385526723296E-3</v>
      </c>
      <c r="G589" s="281">
        <f t="shared" si="2"/>
        <v>-1.2521142411468289E-2</v>
      </c>
      <c r="H589" s="122">
        <f t="shared" si="3"/>
        <v>98.747885758853172</v>
      </c>
      <c r="I589" s="122">
        <f t="shared" si="4"/>
        <v>91.942775393419168</v>
      </c>
    </row>
    <row r="590" spans="1:9">
      <c r="A590" s="153">
        <v>44862</v>
      </c>
      <c r="B590" s="321">
        <v>1577569.44</v>
      </c>
      <c r="C590" s="321">
        <v>164.8</v>
      </c>
      <c r="D590" s="321">
        <v>1576561</v>
      </c>
      <c r="E590" s="321">
        <f t="shared" si="0"/>
        <v>1008.4399999999441</v>
      </c>
      <c r="F590" s="281">
        <f t="shared" si="1"/>
        <v>7.8263164749905467E-3</v>
      </c>
      <c r="G590" s="281">
        <f t="shared" si="2"/>
        <v>-4.792820359618255E-3</v>
      </c>
      <c r="H590" s="122">
        <f t="shared" si="3"/>
        <v>99.52071796403817</v>
      </c>
      <c r="I590" s="122">
        <f t="shared" si="4"/>
        <v>94.30615164520745</v>
      </c>
    </row>
    <row r="591" spans="1:9">
      <c r="A591" s="153">
        <v>44869</v>
      </c>
      <c r="B591" s="321">
        <v>1589772.9554354248</v>
      </c>
      <c r="C591" s="321">
        <v>169.55</v>
      </c>
      <c r="D591" s="321">
        <v>1590713</v>
      </c>
      <c r="E591" s="321">
        <f t="shared" si="0"/>
        <v>-940.04456457518972</v>
      </c>
      <c r="F591" s="281">
        <f t="shared" si="1"/>
        <v>7.7356439127174159E-3</v>
      </c>
      <c r="G591" s="281">
        <f t="shared" si="2"/>
        <v>2.905748001459374E-3</v>
      </c>
      <c r="H591" s="122">
        <f t="shared" si="3"/>
        <v>100.29057480014593</v>
      </c>
      <c r="I591" s="122">
        <f t="shared" si="4"/>
        <v>97.024320457796861</v>
      </c>
    </row>
    <row r="592" spans="1:9">
      <c r="A592" s="153">
        <v>44876</v>
      </c>
      <c r="B592" s="321">
        <v>1550137.56</v>
      </c>
      <c r="C592" s="321">
        <v>166.56</v>
      </c>
      <c r="D592" s="321">
        <v>1549557</v>
      </c>
      <c r="E592" s="321">
        <f t="shared" si="0"/>
        <v>580.56000000005588</v>
      </c>
      <c r="F592" s="281">
        <f t="shared" si="1"/>
        <v>-2.4931481756505947E-2</v>
      </c>
      <c r="G592" s="281">
        <f t="shared" si="2"/>
        <v>-2.2098178358333831E-2</v>
      </c>
      <c r="H592" s="122">
        <f>B592/$B$565*100</f>
        <v>97.790182164166623</v>
      </c>
      <c r="I592" s="122">
        <f t="shared" si="4"/>
        <v>95.31330472103005</v>
      </c>
    </row>
    <row r="593" spans="1:9">
      <c r="A593" s="153">
        <v>44883</v>
      </c>
      <c r="B593" s="321">
        <v>1529523.1030438673</v>
      </c>
      <c r="C593" s="113">
        <v>163.97</v>
      </c>
      <c r="D593" s="321">
        <v>1535575</v>
      </c>
      <c r="E593" s="321">
        <f t="shared" si="0"/>
        <v>-6051.8969561327249</v>
      </c>
      <c r="F593" s="281">
        <f t="shared" si="1"/>
        <v>-1.3298469431405002E-2</v>
      </c>
      <c r="G593" s="281">
        <f t="shared" si="2"/>
        <v>-3.5102775840350819E-2</v>
      </c>
      <c r="H593" s="122">
        <f>B593/$B$565*100</f>
        <v>96.48972241596492</v>
      </c>
      <c r="I593" s="122">
        <f t="shared" si="4"/>
        <v>93.831187410586551</v>
      </c>
    </row>
    <row r="594" spans="1:9">
      <c r="A594" s="153">
        <v>44890</v>
      </c>
      <c r="B594" s="321">
        <v>1535012.61</v>
      </c>
      <c r="C594" s="113">
        <v>165.22</v>
      </c>
      <c r="D594" s="321">
        <f>1567508-16978-10878</f>
        <v>1539652</v>
      </c>
      <c r="E594" s="321">
        <f t="shared" si="0"/>
        <v>-4639.3899999998976</v>
      </c>
      <c r="F594" s="281">
        <f t="shared" si="1"/>
        <v>3.5890317349298595E-3</v>
      </c>
      <c r="G594" s="281">
        <f t="shared" si="2"/>
        <v>-3.1639729081896162E-2</v>
      </c>
      <c r="H594" s="122">
        <f>B594/$B$565*100</f>
        <v>96.836027091810379</v>
      </c>
      <c r="I594" s="122">
        <f t="shared" si="4"/>
        <v>94.546494992846917</v>
      </c>
    </row>
    <row r="595" spans="1:9">
      <c r="A595" s="153">
        <v>44897</v>
      </c>
      <c r="B595" s="136">
        <v>1558578.3148740306</v>
      </c>
      <c r="C595" s="113">
        <v>168.04</v>
      </c>
      <c r="D595" s="321">
        <f>1578628-16978-10515</f>
        <v>1551135</v>
      </c>
      <c r="E595" s="321">
        <f t="shared" si="0"/>
        <v>7443.3148740306497</v>
      </c>
      <c r="F595" s="281">
        <f t="shared" si="1"/>
        <v>1.5352124614813834E-2</v>
      </c>
      <c r="G595" s="281">
        <f t="shared" si="2"/>
        <v>-1.6773341530726626E-2</v>
      </c>
      <c r="H595" s="122">
        <f t="shared" ref="H595:H612" si="5">B595/$B$565*100</f>
        <v>98.322665846927336</v>
      </c>
      <c r="I595" s="122">
        <f t="shared" si="4"/>
        <v>96.160228898426311</v>
      </c>
    </row>
    <row r="596" spans="1:9">
      <c r="A596" s="153">
        <v>44904</v>
      </c>
      <c r="B596" s="321">
        <v>1536717.4091538503</v>
      </c>
      <c r="C596" s="113">
        <v>165.98</v>
      </c>
      <c r="D596" s="321">
        <v>1531824</v>
      </c>
      <c r="E596" s="321">
        <f t="shared" si="0"/>
        <v>4893.4091538502835</v>
      </c>
      <c r="F596" s="281">
        <f t="shared" si="1"/>
        <v>-1.4026183677492754E-2</v>
      </c>
      <c r="G596" s="281">
        <f t="shared" si="2"/>
        <v>-3.0564259239024061E-2</v>
      </c>
      <c r="H596" s="122">
        <f t="shared" si="5"/>
        <v>96.94357407609759</v>
      </c>
      <c r="I596" s="122">
        <f t="shared" si="4"/>
        <v>94.98140200286123</v>
      </c>
    </row>
    <row r="597" spans="1:9">
      <c r="A597" s="153">
        <v>44911</v>
      </c>
      <c r="B597" s="321">
        <v>1517269.1201712103</v>
      </c>
      <c r="C597" s="113">
        <v>167.68</v>
      </c>
      <c r="D597" s="321">
        <f>1551575-13020-16978</f>
        <v>1521577</v>
      </c>
      <c r="E597" s="321">
        <f t="shared" si="0"/>
        <v>-4307.8798287897371</v>
      </c>
      <c r="F597" s="281">
        <f t="shared" si="1"/>
        <v>-1.2655735444130012E-2</v>
      </c>
      <c r="G597" s="281">
        <f t="shared" si="2"/>
        <v>-4.2833181504179252E-2</v>
      </c>
      <c r="H597" s="122">
        <f t="shared" si="5"/>
        <v>95.716681849582073</v>
      </c>
      <c r="I597" s="122">
        <f t="shared" si="4"/>
        <v>95.954220314735338</v>
      </c>
    </row>
    <row r="598" spans="1:9">
      <c r="A598" s="153">
        <v>44918</v>
      </c>
      <c r="B598" s="321">
        <v>1533138.6571620191</v>
      </c>
      <c r="C598" s="425">
        <v>168.2</v>
      </c>
      <c r="D598" s="321">
        <f>1564237-12151-16978</f>
        <v>1535108</v>
      </c>
      <c r="E598" s="321">
        <f t="shared" si="0"/>
        <v>-1969.3428379809484</v>
      </c>
      <c r="F598" s="281">
        <f t="shared" si="1"/>
        <v>1.0459276327338785E-2</v>
      </c>
      <c r="G598" s="281">
        <f t="shared" si="2"/>
        <v>-3.2821909258171744E-2</v>
      </c>
      <c r="H598" s="122">
        <f t="shared" si="5"/>
        <v>96.717809074182824</v>
      </c>
      <c r="I598" s="122">
        <f t="shared" si="4"/>
        <v>96.251788268955636</v>
      </c>
    </row>
    <row r="599" spans="1:9">
      <c r="A599" s="153">
        <v>44925</v>
      </c>
      <c r="B599" s="321">
        <v>1532164.2234144188</v>
      </c>
      <c r="C599" s="113">
        <v>165.41</v>
      </c>
      <c r="D599" s="321">
        <f>1554524-11497-16978</f>
        <v>1526049</v>
      </c>
      <c r="E599" s="321">
        <f t="shared" si="0"/>
        <v>6115.2234144187532</v>
      </c>
      <c r="F599" s="281">
        <f t="shared" si="1"/>
        <v>-6.3558096526250552E-4</v>
      </c>
      <c r="G599" s="281">
        <f t="shared" si="2"/>
        <v>-3.3436629242666216E-2</v>
      </c>
      <c r="H599" s="122">
        <f t="shared" si="5"/>
        <v>96.656337075733376</v>
      </c>
      <c r="I599" s="122">
        <f t="shared" si="4"/>
        <v>94.655221745350502</v>
      </c>
    </row>
    <row r="600" spans="1:9">
      <c r="A600" s="153">
        <v>44932</v>
      </c>
      <c r="B600" s="321">
        <v>1549149.7523026222</v>
      </c>
      <c r="C600" s="113">
        <v>167.95</v>
      </c>
      <c r="D600" s="321">
        <f>1578671-16978-11623</f>
        <v>1550070</v>
      </c>
      <c r="E600" s="321">
        <f t="shared" si="0"/>
        <v>-920.24769737781025</v>
      </c>
      <c r="F600" s="281">
        <f t="shared" si="1"/>
        <v>1.1085971483103307E-2</v>
      </c>
      <c r="G600" s="281">
        <f t="shared" si="2"/>
        <v>-2.2721335277838151E-2</v>
      </c>
      <c r="H600" s="122">
        <f t="shared" si="5"/>
        <v>97.727866472216192</v>
      </c>
      <c r="I600" s="122">
        <f t="shared" si="4"/>
        <v>96.108726752503571</v>
      </c>
    </row>
    <row r="601" spans="1:9">
      <c r="A601" s="153">
        <v>44939</v>
      </c>
      <c r="B601" s="321">
        <v>1562767.7958510735</v>
      </c>
      <c r="C601" s="113">
        <v>171.5</v>
      </c>
      <c r="D601" s="321">
        <f>1609594-12056-16978</f>
        <v>1580560</v>
      </c>
      <c r="E601" s="321">
        <f t="shared" si="0"/>
        <v>-17792.204148926539</v>
      </c>
      <c r="F601" s="281">
        <f t="shared" si="1"/>
        <v>8.7906566348474602E-3</v>
      </c>
      <c r="G601" s="281">
        <f t="shared" si="2"/>
        <v>-1.4130414099703392E-2</v>
      </c>
      <c r="H601" s="122">
        <f t="shared" si="5"/>
        <v>98.586958590029667</v>
      </c>
      <c r="I601" s="122">
        <f t="shared" si="4"/>
        <v>98.140200286123033</v>
      </c>
    </row>
    <row r="602" spans="1:9">
      <c r="A602" s="153">
        <v>44946</v>
      </c>
      <c r="B602" s="321">
        <v>1547330.6309572374</v>
      </c>
      <c r="C602" s="113">
        <v>169.44</v>
      </c>
      <c r="D602" s="321">
        <f>1591920-12006-16978</f>
        <v>1562936</v>
      </c>
      <c r="E602" s="321">
        <f t="shared" si="0"/>
        <v>-15605.369042762555</v>
      </c>
      <c r="F602" s="281">
        <f t="shared" si="1"/>
        <v>-9.8780925322491386E-3</v>
      </c>
      <c r="G602" s="281">
        <f t="shared" si="2"/>
        <v>-2.3868925093956772E-2</v>
      </c>
      <c r="H602" s="122">
        <f t="shared" si="5"/>
        <v>97.613107490604321</v>
      </c>
      <c r="I602" s="122">
        <f t="shared" si="4"/>
        <v>96.961373390557938</v>
      </c>
    </row>
    <row r="603" spans="1:9">
      <c r="A603" s="153">
        <v>44953</v>
      </c>
      <c r="B603" s="321">
        <v>1555054.716</v>
      </c>
      <c r="C603" s="113">
        <v>171.25</v>
      </c>
      <c r="D603" s="321">
        <f>1587724-16978-11813</f>
        <v>1558933</v>
      </c>
      <c r="E603" s="321">
        <f t="shared" si="0"/>
        <v>-3878.2839999999851</v>
      </c>
      <c r="F603" s="281">
        <f t="shared" si="1"/>
        <v>4.991877552365187E-3</v>
      </c>
      <c r="G603" s="281">
        <f t="shared" si="2"/>
        <v>-1.899619829296717E-2</v>
      </c>
      <c r="H603" s="122">
        <f t="shared" si="5"/>
        <v>98.100380170703289</v>
      </c>
      <c r="I603" s="122">
        <f t="shared" si="4"/>
        <v>97.997138769670954</v>
      </c>
    </row>
    <row r="604" spans="1:9">
      <c r="A604" s="153">
        <v>44960</v>
      </c>
      <c r="B604" s="321">
        <v>1554558.8912384007</v>
      </c>
      <c r="C604" s="321">
        <v>172.13</v>
      </c>
      <c r="D604" s="321">
        <f>1581440-16978-11680</f>
        <v>1552782</v>
      </c>
      <c r="E604" s="321">
        <f t="shared" si="0"/>
        <v>1776.8912384007126</v>
      </c>
      <c r="F604" s="281">
        <f t="shared" si="1"/>
        <v>-3.1884714826924121E-4</v>
      </c>
      <c r="G604" s="281">
        <f t="shared" si="2"/>
        <v>-1.9308988557582785E-2</v>
      </c>
      <c r="H604" s="122">
        <f t="shared" si="5"/>
        <v>98.069101144241728</v>
      </c>
      <c r="I604" s="122">
        <f t="shared" si="4"/>
        <v>98.500715307582254</v>
      </c>
    </row>
    <row r="605" spans="1:9">
      <c r="A605" s="153">
        <v>44967</v>
      </c>
      <c r="B605" s="321">
        <v>1535186.7470388028</v>
      </c>
      <c r="C605" s="113">
        <v>171.3</v>
      </c>
      <c r="D605" s="321">
        <f>1566662-11409-16978</f>
        <v>1538275</v>
      </c>
      <c r="E605" s="321">
        <f t="shared" si="0"/>
        <v>-3088.2529611971695</v>
      </c>
      <c r="F605" s="281">
        <f t="shared" si="1"/>
        <v>-1.2461505516954463E-2</v>
      </c>
      <c r="G605" s="281">
        <f t="shared" si="2"/>
        <v>-3.1529875007100028E-2</v>
      </c>
      <c r="H605" s="122">
        <f t="shared" si="5"/>
        <v>96.847012499290003</v>
      </c>
      <c r="I605" s="122">
        <f t="shared" si="4"/>
        <v>98.02575107296137</v>
      </c>
    </row>
    <row r="606" spans="1:9">
      <c r="A606" s="153">
        <v>44974</v>
      </c>
      <c r="B606" s="321">
        <v>1519520.7129420028</v>
      </c>
      <c r="C606" s="113">
        <v>168.55</v>
      </c>
      <c r="D606" s="321">
        <f>1566215-16978-11285</f>
        <v>1537952</v>
      </c>
      <c r="E606" s="321">
        <f t="shared" si="0"/>
        <v>-18431.287057997193</v>
      </c>
      <c r="F606" s="281">
        <f t="shared" si="1"/>
        <v>-1.0204643915157519E-2</v>
      </c>
      <c r="G606" s="281">
        <f t="shared" si="2"/>
        <v>-4.1412767775120707E-2</v>
      </c>
      <c r="H606" s="122">
        <f t="shared" si="5"/>
        <v>95.858723222487924</v>
      </c>
      <c r="I606" s="122">
        <f t="shared" si="4"/>
        <v>96.45207439198856</v>
      </c>
    </row>
    <row r="607" spans="1:9">
      <c r="A607" s="153">
        <v>44981</v>
      </c>
      <c r="B607" s="122">
        <v>1521047.4253639597</v>
      </c>
      <c r="C607" s="113">
        <v>168.62</v>
      </c>
      <c r="D607" s="321">
        <v>1525306</v>
      </c>
      <c r="E607" s="321">
        <f t="shared" si="0"/>
        <v>-4258.5746360402554</v>
      </c>
      <c r="F607" s="281">
        <f t="shared" si="1"/>
        <v>1.0047328798834521E-3</v>
      </c>
      <c r="G607" s="281">
        <f t="shared" si="2"/>
        <v>-4.0449643664667856E-2</v>
      </c>
      <c r="H607" s="122">
        <f t="shared" si="5"/>
        <v>95.955035633533214</v>
      </c>
      <c r="I607" s="122">
        <f t="shared" si="4"/>
        <v>96.492131616595131</v>
      </c>
    </row>
    <row r="608" spans="1:9">
      <c r="A608" s="153">
        <v>44988</v>
      </c>
      <c r="B608" s="321">
        <v>1519319.3523467309</v>
      </c>
      <c r="C608" s="113">
        <v>169.67</v>
      </c>
      <c r="D608" s="321">
        <f>1568965-11202-16978</f>
        <v>1540785</v>
      </c>
      <c r="E608" s="321">
        <f t="shared" si="0"/>
        <v>-21465.647653269116</v>
      </c>
      <c r="F608" s="281">
        <f t="shared" si="1"/>
        <v>-1.1361072563633723E-3</v>
      </c>
      <c r="G608" s="281">
        <f t="shared" si="2"/>
        <v>-4.1539795787346456E-2</v>
      </c>
      <c r="H608" s="122">
        <f t="shared" si="5"/>
        <v>95.846020421265351</v>
      </c>
      <c r="I608" s="122">
        <f t="shared" si="4"/>
        <v>97.092989985693848</v>
      </c>
    </row>
    <row r="609" spans="1:9">
      <c r="A609" s="153">
        <v>44995</v>
      </c>
      <c r="B609" s="321">
        <v>1519265.9480633168</v>
      </c>
      <c r="C609" s="425">
        <v>171.43</v>
      </c>
      <c r="D609" s="321">
        <f>1555571-11167-16978</f>
        <v>1527426</v>
      </c>
      <c r="E609" s="321">
        <f t="shared" si="0"/>
        <v>-8160.051936683245</v>
      </c>
      <c r="F609" s="405">
        <f t="shared" si="1"/>
        <v>-3.5150137021267014E-5</v>
      </c>
      <c r="G609" s="281">
        <f t="shared" si="2"/>
        <v>-4.1573485794853982E-2</v>
      </c>
      <c r="H609" s="122">
        <f t="shared" si="5"/>
        <v>95.842651420514599</v>
      </c>
      <c r="I609" s="122">
        <f t="shared" si="4"/>
        <v>98.100143061516448</v>
      </c>
    </row>
    <row r="610" spans="1:9">
      <c r="A610" s="153">
        <v>45002</v>
      </c>
      <c r="B610" s="321">
        <v>1505714.5246971019</v>
      </c>
      <c r="C610" s="321">
        <v>167</v>
      </c>
      <c r="D610" s="321">
        <f>1527151-10905-16978</f>
        <v>1499268</v>
      </c>
      <c r="E610" s="321">
        <f t="shared" si="0"/>
        <v>6446.5246971019078</v>
      </c>
      <c r="F610" s="405">
        <f t="shared" si="1"/>
        <v>-8.919717698859464E-3</v>
      </c>
      <c r="G610" s="281">
        <f t="shared" si="2"/>
        <v>-5.0122379736665779E-2</v>
      </c>
      <c r="H610" s="122">
        <f t="shared" si="5"/>
        <v>94.987762026333428</v>
      </c>
      <c r="I610" s="122">
        <f t="shared" si="4"/>
        <v>95.565092989985686</v>
      </c>
    </row>
    <row r="611" spans="1:9">
      <c r="A611" s="153">
        <v>45009</v>
      </c>
      <c r="B611" s="321">
        <v>1527032.2490760738</v>
      </c>
      <c r="C611" s="321">
        <v>169.43</v>
      </c>
      <c r="D611" s="321">
        <f>1540104-10790-16978</f>
        <v>1512336</v>
      </c>
      <c r="E611" s="321">
        <f t="shared" si="0"/>
        <v>14696.249076073756</v>
      </c>
      <c r="F611" s="405">
        <f t="shared" si="1"/>
        <v>1.4157879219010905E-2</v>
      </c>
      <c r="G611" s="281">
        <f t="shared" si="2"/>
        <v>-3.6674127116136157E-2</v>
      </c>
      <c r="H611" s="122">
        <f t="shared" si="5"/>
        <v>96.332587288386378</v>
      </c>
      <c r="I611" s="122">
        <f t="shared" si="4"/>
        <v>96.955650929899861</v>
      </c>
    </row>
    <row r="612" spans="1:9">
      <c r="A612" s="153">
        <v>45016</v>
      </c>
      <c r="B612" s="321">
        <v>1554218.2248523387</v>
      </c>
      <c r="C612" s="321">
        <v>167.5</v>
      </c>
      <c r="D612" s="321">
        <f>1572676-10609-16978</f>
        <v>1545089</v>
      </c>
      <c r="E612" s="321">
        <f t="shared" si="0"/>
        <v>9129.2248523386661</v>
      </c>
      <c r="F612" s="405">
        <f t="shared" si="1"/>
        <v>1.7803144493322653E-2</v>
      </c>
      <c r="G612" s="281">
        <f t="shared" si="2"/>
        <v>-1.9523897407028423E-2</v>
      </c>
      <c r="H612" s="122">
        <f t="shared" si="5"/>
        <v>98.047610259297159</v>
      </c>
      <c r="I612" s="122">
        <f t="shared" si="4"/>
        <v>95.851216022889844</v>
      </c>
    </row>
    <row r="613" spans="1:9">
      <c r="A613" s="153">
        <v>45023</v>
      </c>
      <c r="B613" s="321">
        <v>1555670.344891103</v>
      </c>
      <c r="C613" s="113">
        <v>169.1</v>
      </c>
      <c r="D613" s="321">
        <f>1577434-10064-16978</f>
        <v>1550392</v>
      </c>
      <c r="E613" s="321">
        <f t="shared" ref="E613:E619" si="6">B613-D613</f>
        <v>5278.3448911029845</v>
      </c>
      <c r="F613" s="405">
        <f t="shared" ref="F613:F619" si="7">B613/B612-1</f>
        <v>9.3430897640023325E-4</v>
      </c>
      <c r="G613" s="281">
        <f t="shared" ref="G613:G619" si="8">B613/$B$565-1</f>
        <v>-1.8607829783229946E-2</v>
      </c>
      <c r="H613" s="122">
        <f t="shared" ref="H613:H619" si="9">B613/$B$565*100</f>
        <v>98.139217021677013</v>
      </c>
      <c r="I613" s="122">
        <f t="shared" si="4"/>
        <v>96.766809728183105</v>
      </c>
    </row>
    <row r="614" spans="1:9">
      <c r="A614" s="153">
        <v>45030</v>
      </c>
      <c r="B614" s="321">
        <v>1574083.8117229093</v>
      </c>
      <c r="C614" s="113">
        <v>169.37</v>
      </c>
      <c r="D614" s="321">
        <f>1591013-9943-16978</f>
        <v>1564092</v>
      </c>
      <c r="E614" s="321">
        <f t="shared" si="6"/>
        <v>9991.8117229093332</v>
      </c>
      <c r="F614" s="405">
        <f t="shared" si="7"/>
        <v>1.1836355235720131E-2</v>
      </c>
      <c r="G614" s="281">
        <f t="shared" si="8"/>
        <v>-6.9917234309899712E-3</v>
      </c>
      <c r="H614" s="122">
        <f t="shared" si="9"/>
        <v>99.300827656901006</v>
      </c>
      <c r="I614" s="122">
        <f t="shared" si="4"/>
        <v>96.921316165951367</v>
      </c>
    </row>
    <row r="615" spans="1:9">
      <c r="A615" s="153">
        <v>45037</v>
      </c>
      <c r="B615" s="321">
        <v>1563236.7604832097</v>
      </c>
      <c r="C615" s="321">
        <v>168.74</v>
      </c>
      <c r="D615" s="321">
        <f>1585177-9995-16978</f>
        <v>1558204</v>
      </c>
      <c r="E615" s="321">
        <f t="shared" si="6"/>
        <v>5032.7604832097422</v>
      </c>
      <c r="F615" s="405">
        <f t="shared" si="7"/>
        <v>-6.8910252166477504E-3</v>
      </c>
      <c r="G615" s="281">
        <f t="shared" si="8"/>
        <v>-1.3834568505166955E-2</v>
      </c>
      <c r="H615" s="122">
        <f t="shared" si="9"/>
        <v>98.616543149483306</v>
      </c>
      <c r="I615" s="122">
        <f t="shared" si="4"/>
        <v>96.560801144492132</v>
      </c>
    </row>
    <row r="616" spans="1:9">
      <c r="A616" s="153">
        <v>45044</v>
      </c>
      <c r="B616" s="321">
        <v>1574736.7798761507</v>
      </c>
      <c r="C616" s="321">
        <v>169.67</v>
      </c>
      <c r="D616" s="321">
        <f>1599412-12441-16978</f>
        <v>1569993</v>
      </c>
      <c r="E616" s="321">
        <f t="shared" si="6"/>
        <v>4743.7798761506565</v>
      </c>
      <c r="F616" s="405">
        <f t="shared" si="7"/>
        <v>7.3565436046847399E-3</v>
      </c>
      <c r="G616" s="281">
        <f t="shared" si="8"/>
        <v>-6.5797995069424298E-3</v>
      </c>
      <c r="H616" s="122">
        <f t="shared" si="9"/>
        <v>99.342020049305759</v>
      </c>
      <c r="I616" s="122">
        <f t="shared" si="4"/>
        <v>97.092989985693848</v>
      </c>
    </row>
    <row r="617" spans="1:9">
      <c r="A617" s="153">
        <v>45051</v>
      </c>
      <c r="B617" s="321">
        <v>1582578.6413442942</v>
      </c>
      <c r="C617" s="113">
        <v>171.29</v>
      </c>
      <c r="D617" s="321">
        <f>1612258-12951-16978</f>
        <v>1582329</v>
      </c>
      <c r="E617" s="321">
        <f t="shared" si="6"/>
        <v>249.64134429418482</v>
      </c>
      <c r="F617" s="405">
        <f t="shared" si="7"/>
        <v>4.9797919044987093E-3</v>
      </c>
      <c r="G617" s="281">
        <f t="shared" si="8"/>
        <v>-1.6327736347616639E-3</v>
      </c>
      <c r="H617" s="122">
        <f t="shared" si="9"/>
        <v>99.836722636523831</v>
      </c>
      <c r="I617" s="122">
        <f t="shared" si="4"/>
        <v>98.020028612303292</v>
      </c>
    </row>
    <row r="618" spans="1:9">
      <c r="A618" s="153">
        <v>45058</v>
      </c>
      <c r="B618" s="321">
        <v>1605037.8515459434</v>
      </c>
      <c r="C618" s="321">
        <v>173.18</v>
      </c>
      <c r="D618" s="321">
        <f>1619086-16978-13055</f>
        <v>1589053</v>
      </c>
      <c r="E618" s="321">
        <f t="shared" si="6"/>
        <v>15984.851545943413</v>
      </c>
      <c r="F618" s="405">
        <f t="shared" si="7"/>
        <v>1.4191528695579825E-2</v>
      </c>
      <c r="G618" s="281">
        <f t="shared" si="8"/>
        <v>1.2535583506926962E-2</v>
      </c>
      <c r="H618" s="122">
        <f t="shared" si="9"/>
        <v>101.2535583506927</v>
      </c>
      <c r="I618" s="122">
        <f t="shared" si="4"/>
        <v>99.101573676680971</v>
      </c>
    </row>
    <row r="619" spans="1:9">
      <c r="A619" s="153">
        <v>45065</v>
      </c>
      <c r="B619" s="321">
        <v>1603428.2640759391</v>
      </c>
      <c r="C619" s="321"/>
      <c r="D619" s="321">
        <f>1629605-12745-16978</f>
        <v>1599882</v>
      </c>
      <c r="E619" s="321">
        <f t="shared" si="6"/>
        <v>3546.2640759390779</v>
      </c>
      <c r="F619" s="405">
        <f t="shared" si="7"/>
        <v>-1.0028345863956067E-3</v>
      </c>
      <c r="G619" s="281">
        <f t="shared" si="8"/>
        <v>1.1520177803830078E-2</v>
      </c>
      <c r="H619" s="122">
        <f t="shared" si="9"/>
        <v>101.15201778038301</v>
      </c>
      <c r="I619" s="151"/>
    </row>
    <row r="620" spans="1:9">
      <c r="A620" s="153">
        <v>45072</v>
      </c>
      <c r="B620" s="321"/>
      <c r="C620" s="321"/>
      <c r="D620" s="321"/>
      <c r="E620" s="321"/>
      <c r="F620" s="281"/>
      <c r="G620" s="281"/>
      <c r="H620" s="151"/>
      <c r="I620" s="151"/>
    </row>
    <row r="621" spans="1:9">
      <c r="A621" s="153">
        <v>45079</v>
      </c>
      <c r="B621" s="321"/>
      <c r="C621" s="321"/>
      <c r="D621" s="321"/>
      <c r="E621" s="321"/>
      <c r="F621" s="281"/>
      <c r="G621" s="281"/>
      <c r="H621" s="151"/>
      <c r="I621" s="151"/>
    </row>
    <row r="622" spans="1:9">
      <c r="A622" s="8">
        <v>45079</v>
      </c>
      <c r="B622" s="321"/>
      <c r="C622" s="321"/>
      <c r="D622" s="321"/>
      <c r="E622" s="321"/>
      <c r="F622" s="281"/>
      <c r="G622" s="281"/>
      <c r="H622" s="151"/>
      <c r="I622" s="151"/>
    </row>
  </sheetData>
  <conditionalFormatting sqref="G565:G604 G620:G622">
    <cfRule type="cellIs" dxfId="278" priority="14" operator="equal">
      <formula>0</formula>
    </cfRule>
    <cfRule type="cellIs" dxfId="277" priority="15" operator="lessThan">
      <formula>0</formula>
    </cfRule>
  </conditionalFormatting>
  <conditionalFormatting sqref="G565:G604 G620:G622">
    <cfRule type="cellIs" dxfId="276" priority="13" operator="greaterThan">
      <formula>0</formula>
    </cfRule>
  </conditionalFormatting>
  <conditionalFormatting sqref="F566:F604 F620:F622">
    <cfRule type="cellIs" dxfId="275" priority="11" operator="equal">
      <formula>0</formula>
    </cfRule>
    <cfRule type="cellIs" dxfId="274" priority="12" operator="lessThan">
      <formula>0</formula>
    </cfRule>
  </conditionalFormatting>
  <conditionalFormatting sqref="F566:F604 F620:F622">
    <cfRule type="cellIs" dxfId="273" priority="10" operator="greaterThan">
      <formula>0</formula>
    </cfRule>
  </conditionalFormatting>
  <conditionalFormatting sqref="F565">
    <cfRule type="cellIs" dxfId="272" priority="8" operator="equal">
      <formula>0</formula>
    </cfRule>
    <cfRule type="cellIs" dxfId="271" priority="9" operator="lessThan">
      <formula>0</formula>
    </cfRule>
  </conditionalFormatting>
  <conditionalFormatting sqref="F565">
    <cfRule type="cellIs" dxfId="270" priority="7" operator="greaterThan">
      <formula>0</formula>
    </cfRule>
  </conditionalFormatting>
  <conditionalFormatting sqref="G605:G619">
    <cfRule type="cellIs" dxfId="269" priority="5" operator="equal">
      <formula>0</formula>
    </cfRule>
    <cfRule type="cellIs" dxfId="268" priority="6" operator="lessThan">
      <formula>0</formula>
    </cfRule>
  </conditionalFormatting>
  <conditionalFormatting sqref="G605:G619">
    <cfRule type="cellIs" dxfId="267" priority="4" operator="greaterThan">
      <formula>0</formula>
    </cfRule>
  </conditionalFormatting>
  <conditionalFormatting sqref="F605:F619">
    <cfRule type="cellIs" dxfId="266" priority="2" operator="equal">
      <formula>0</formula>
    </cfRule>
    <cfRule type="cellIs" dxfId="265" priority="3" operator="lessThan">
      <formula>0</formula>
    </cfRule>
  </conditionalFormatting>
  <conditionalFormatting sqref="F605:F619">
    <cfRule type="cellIs" dxfId="264" priority="1" operator="greaterThan">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M36"/>
  <sheetViews>
    <sheetView workbookViewId="0">
      <selection sqref="A1:XFD1048576"/>
    </sheetView>
  </sheetViews>
  <sheetFormatPr defaultColWidth="11" defaultRowHeight="15.75"/>
  <cols>
    <col min="2" max="2" width="32.875" bestFit="1" customWidth="1"/>
    <col min="3" max="3" width="20.75" bestFit="1" customWidth="1"/>
  </cols>
  <sheetData>
    <row r="1" spans="2:13">
      <c r="B1" t="s">
        <v>10</v>
      </c>
      <c r="C1" s="6">
        <f ca="1">TODAY()</f>
        <v>45119</v>
      </c>
    </row>
    <row r="2" spans="2:13">
      <c r="B2" s="3" t="s">
        <v>158</v>
      </c>
      <c r="D2" t="s">
        <v>56</v>
      </c>
      <c r="H2" t="s">
        <v>159</v>
      </c>
      <c r="L2" s="151" t="s">
        <v>289</v>
      </c>
      <c r="M2" s="151"/>
    </row>
    <row r="3" spans="2:13">
      <c r="B3" t="s">
        <v>31</v>
      </c>
      <c r="C3">
        <f>_xll.BDP("Eur"&amp;B3&amp;" Curncy","Px_LAST")</f>
        <v>0.97697000000000001</v>
      </c>
      <c r="D3" t="s">
        <v>104</v>
      </c>
      <c r="E3" t="s">
        <v>105</v>
      </c>
      <c r="H3" s="151" t="s">
        <v>31</v>
      </c>
      <c r="I3">
        <f>_xll.BDP("Usd"&amp;B3&amp;" Curncy","Px_LAST")</f>
        <v>0.89559999999999995</v>
      </c>
      <c r="L3" s="151" t="s">
        <v>31</v>
      </c>
      <c r="M3" s="151">
        <f>_xll.BDP("GBP"&amp;L3&amp;" Curncy","Px_LAST")</f>
        <v>1.1368</v>
      </c>
    </row>
    <row r="4" spans="2:13">
      <c r="B4" t="s">
        <v>40</v>
      </c>
      <c r="C4">
        <f>_xll.BDP("Eur"&amp;B4&amp;" Curncy","Px_LAST")</f>
        <v>0.85926999999999998</v>
      </c>
      <c r="H4" s="151" t="s">
        <v>40</v>
      </c>
      <c r="I4" s="151">
        <f>_xll.BDP("Usd"&amp;B4&amp;" Curncy","Px_LAST")</f>
        <v>0.78720000000000001</v>
      </c>
      <c r="L4" s="151" t="s">
        <v>30</v>
      </c>
      <c r="M4" s="151">
        <f>_xll.BDP("GBP"&amp;L4&amp;" Curncy","Px_LAST")</f>
        <v>1.1637</v>
      </c>
    </row>
    <row r="5" spans="2:13">
      <c r="B5" t="s">
        <v>53</v>
      </c>
      <c r="C5">
        <f>_xll.BDP("Eur"&amp;B5&amp;" Curncy","Px_LAST")</f>
        <v>1.0909</v>
      </c>
      <c r="H5" s="151" t="s">
        <v>53</v>
      </c>
      <c r="I5" s="151">
        <v>1</v>
      </c>
      <c r="L5" s="151" t="s">
        <v>53</v>
      </c>
      <c r="M5" s="151">
        <f>_xll.BDP("GBP"&amp;L5&amp;" Curncy","Px_LAST")</f>
        <v>1.2703</v>
      </c>
    </row>
    <row r="6" spans="2:13">
      <c r="B6" t="s">
        <v>41</v>
      </c>
      <c r="C6">
        <f>_xll.BDP("Eur"&amp;B6&amp;" Curncy","Px_LAST")</f>
        <v>157.44</v>
      </c>
      <c r="H6" s="151" t="s">
        <v>41</v>
      </c>
      <c r="I6" s="151">
        <f>_xll.BDP("Usd"&amp;B6&amp;" Curncy","Px_LAST")</f>
        <v>144.31</v>
      </c>
      <c r="L6" s="151" t="s">
        <v>41</v>
      </c>
      <c r="M6" s="151">
        <f>_xll.BDP("GBP"&amp;L6&amp;" Curncy","Px_LAST")</f>
        <v>183.19</v>
      </c>
    </row>
    <row r="7" spans="2:13">
      <c r="B7" t="s">
        <v>42</v>
      </c>
      <c r="C7">
        <f>_xll.BDP("Eur"&amp;B7&amp;" Curncy","Px_LAST")</f>
        <v>7.915</v>
      </c>
      <c r="H7" s="151" t="s">
        <v>42</v>
      </c>
      <c r="I7" s="151">
        <f>_xll.BDP("Usd"&amp;B7&amp;" Curncy","Px_LAST")</f>
        <v>7.2537000000000003</v>
      </c>
      <c r="L7" s="151" t="s">
        <v>42</v>
      </c>
      <c r="M7" s="151">
        <f>_xll.BDP("GBP"&amp;L7&amp;" Curncy","Px_LAST")</f>
        <v>9.2106999999999992</v>
      </c>
    </row>
    <row r="8" spans="2:13">
      <c r="B8" t="s">
        <v>37</v>
      </c>
      <c r="C8">
        <f>_xll.BDP("Eur"&amp;B8&amp;" Curncy","Px_LAST")</f>
        <v>33.714799999999997</v>
      </c>
      <c r="H8" s="151" t="s">
        <v>37</v>
      </c>
      <c r="I8" s="151">
        <f>_xll.BDP("Usd"&amp;B8&amp;" Curncy","Px_LAST")</f>
        <v>30.898499999999999</v>
      </c>
      <c r="L8" s="151" t="s">
        <v>37</v>
      </c>
      <c r="M8" s="151">
        <f>_xll.BDP("GBP"&amp;L8&amp;" Curncy","Px_LAST")</f>
        <v>39.2423</v>
      </c>
    </row>
    <row r="9" spans="2:13">
      <c r="B9" t="s">
        <v>43</v>
      </c>
      <c r="C9">
        <f>_xll.BDP("Eur"&amp;B9&amp;" Curncy","Px_LAST")</f>
        <v>20.586500000000001</v>
      </c>
      <c r="H9" s="151" t="s">
        <v>43</v>
      </c>
      <c r="I9" s="151">
        <f>_xll.BDP("Usd"&amp;B9&amp;" Curncy","Px_LAST")</f>
        <v>18.848500000000001</v>
      </c>
      <c r="L9" s="151" t="s">
        <v>43</v>
      </c>
      <c r="M9" s="151">
        <f>_xll.BDP("GBP"&amp;L9&amp;" Curncy","Px_LAST")</f>
        <v>23.9467</v>
      </c>
    </row>
    <row r="10" spans="2:13">
      <c r="B10" t="s">
        <v>44</v>
      </c>
      <c r="C10">
        <f>_xll.BDP("Eur"&amp;B10&amp;" Curncy","Px_LAST")</f>
        <v>4.4325999999999999</v>
      </c>
      <c r="H10" s="151" t="s">
        <v>44</v>
      </c>
      <c r="I10" s="151">
        <f>_xll.BDP("Usd"&amp;B10&amp;" Curncy","Px_LAST")</f>
        <v>4.0640000000000001</v>
      </c>
      <c r="L10" s="151" t="s">
        <v>44</v>
      </c>
      <c r="M10" s="151">
        <f>_xll.BDP("GBP"&amp;L10&amp;" Curncy","Px_LAST")</f>
        <v>5.1605999999999996</v>
      </c>
    </row>
    <row r="11" spans="2:13">
      <c r="B11" t="s">
        <v>45</v>
      </c>
      <c r="C11">
        <f>_xll.BDP("Eur"&amp;B11&amp;" Curncy","Px_LAST")</f>
        <v>97.117500000000007</v>
      </c>
      <c r="H11" s="151" t="s">
        <v>45</v>
      </c>
      <c r="I11" s="151">
        <f>_xll.BDP("Usd"&amp;B11&amp;" Curncy","Px_LAST")</f>
        <v>118.6895</v>
      </c>
      <c r="L11" s="151" t="s">
        <v>45</v>
      </c>
      <c r="M11" s="151">
        <f>_xll.BDP("GBP"&amp;L11&amp;" Curncy","Px_LAST")</f>
        <v>113.0937</v>
      </c>
    </row>
    <row r="12" spans="2:13">
      <c r="B12" t="s">
        <v>46</v>
      </c>
      <c r="C12">
        <f>_xll.BDP("Eur"&amp;B12&amp;" Curncy","Px_LAST")</f>
        <v>28.221399999999999</v>
      </c>
      <c r="H12" s="151" t="s">
        <v>46</v>
      </c>
      <c r="I12" s="151">
        <f>_xll.BDP("Usd"&amp;B12&amp;" Curncy","Px_LAST")</f>
        <v>26.014500000000002</v>
      </c>
      <c r="L12" s="151" t="s">
        <v>46</v>
      </c>
      <c r="M12" s="151">
        <f>_xll.BDP("GBP"&amp;L12&amp;" Curncy","Px_LAST")</f>
        <v>33.058199999999999</v>
      </c>
    </row>
    <row r="13" spans="2:13">
      <c r="B13" s="5" t="s">
        <v>47</v>
      </c>
      <c r="C13">
        <f>_xll.BDP("Eur"&amp;B13&amp;" Curncy","Px_LAST")</f>
        <v>280.09249999999997</v>
      </c>
      <c r="H13" s="5" t="s">
        <v>47</v>
      </c>
      <c r="I13" s="151">
        <f>_xll.BDP("Usd"&amp;B13&amp;" Curncy","Px_LAST")</f>
        <v>256.73149999999998</v>
      </c>
      <c r="L13" s="5" t="s">
        <v>47</v>
      </c>
      <c r="M13" s="151">
        <f>_xll.BDP("GBP"&amp;L13&amp;" Curncy","Px_LAST")</f>
        <v>326.0111</v>
      </c>
    </row>
    <row r="14" spans="2:13">
      <c r="B14" t="s">
        <v>48</v>
      </c>
      <c r="C14">
        <f>_xll.BDP("Eur"&amp;B14&amp;" Curncy","Px_LAST")</f>
        <v>5.2234999999999996</v>
      </c>
      <c r="H14" s="151" t="s">
        <v>48</v>
      </c>
      <c r="I14" s="151">
        <f>_xll.BDP("Usd"&amp;B14&amp;" Curncy","Px_LAST")</f>
        <v>4.7854000000000001</v>
      </c>
      <c r="L14" s="151" t="s">
        <v>48</v>
      </c>
      <c r="M14" s="151">
        <f>_xll.BDP("GBP"&amp;L14&amp;" Curncy","Px_LAST")</f>
        <v>6.0789999999999997</v>
      </c>
    </row>
    <row r="15" spans="2:13">
      <c r="B15" t="s">
        <v>49</v>
      </c>
      <c r="C15">
        <f>_xll.BDP("Eur"&amp;B15&amp;" Curncy","Px_LAST")</f>
        <v>18.673999999999999</v>
      </c>
      <c r="H15" s="151" t="s">
        <v>49</v>
      </c>
      <c r="I15" s="151">
        <f>_xll.BDP("Usd"&amp;B15&amp;" Curncy","Px_LAST")</f>
        <v>17.1248</v>
      </c>
      <c r="L15" s="151" t="s">
        <v>49</v>
      </c>
      <c r="M15" s="151">
        <f>_xll.BDP("GBP"&amp;L15&amp;" Curncy","Px_LAST")</f>
        <v>21.7408</v>
      </c>
    </row>
    <row r="16" spans="2:13">
      <c r="B16" t="s">
        <v>50</v>
      </c>
      <c r="C16">
        <f>_xll.BDP("Eur"&amp;B16&amp;" Curncy","Px_LAST")</f>
        <v>492.56</v>
      </c>
      <c r="H16" s="151" t="s">
        <v>50</v>
      </c>
      <c r="I16" s="151">
        <f>_xll.BDP("Usd"&amp;B16&amp;" Curncy","Px_LAST")</f>
        <v>451.25</v>
      </c>
      <c r="L16" s="151" t="s">
        <v>50</v>
      </c>
      <c r="M16" s="151">
        <f>_xll.BDP("GBP"&amp;L16&amp;" Curncy","Px_LAST")</f>
        <v>573.16999999999996</v>
      </c>
    </row>
    <row r="17" spans="2:13">
      <c r="B17" t="s">
        <v>51</v>
      </c>
      <c r="C17">
        <f>_xll.BDP("Eur"&amp;B17&amp;" Curncy","Px_LAST")</f>
        <v>825.61429999999996</v>
      </c>
      <c r="H17" s="151" t="s">
        <v>51</v>
      </c>
      <c r="I17" s="151">
        <f>_xll.BDP("Usd"&amp;B17&amp;" Curncy","Px_LAST")</f>
        <v>756.71</v>
      </c>
      <c r="L17" s="151" t="s">
        <v>51</v>
      </c>
      <c r="M17" s="151">
        <f>_xll.BDP("GBP"&amp;L17&amp;" Curncy","Px_LAST")</f>
        <v>960.72569999999996</v>
      </c>
    </row>
    <row r="18" spans="2:13">
      <c r="B18" t="s">
        <v>52</v>
      </c>
      <c r="C18">
        <f>_xll.BDP("Eur"&amp;B18&amp;" Curncy","Px_LAST")</f>
        <v>16328.75</v>
      </c>
      <c r="H18" s="151" t="s">
        <v>52</v>
      </c>
      <c r="I18" s="151">
        <f>_xll.BDP("Usd"&amp;B18&amp;" Curncy","Px_LAST")</f>
        <v>14993</v>
      </c>
      <c r="L18" s="151" t="s">
        <v>52</v>
      </c>
      <c r="M18" s="151">
        <f>_xll.BDP("GBP"&amp;L18&amp;" Curncy","Px_LAST")</f>
        <v>19003.62</v>
      </c>
    </row>
    <row r="19" spans="2:13">
      <c r="B19" t="s">
        <v>30</v>
      </c>
      <c r="C19">
        <v>1</v>
      </c>
      <c r="H19" s="151" t="s">
        <v>30</v>
      </c>
      <c r="I19" s="151">
        <f>_xll.BDP("Usd"&amp;B19&amp;" Curncy","Px_LAST")</f>
        <v>0.91669999999999996</v>
      </c>
      <c r="L19" s="151" t="s">
        <v>30</v>
      </c>
      <c r="M19" s="151">
        <f>_xll.BDP("GBP"&amp;L19&amp;" Curncy","Px_LAST")</f>
        <v>1.1637</v>
      </c>
    </row>
    <row r="20" spans="2:13">
      <c r="B20" t="s">
        <v>54</v>
      </c>
      <c r="C20">
        <f>_xll.BDP("Eur"&amp;B20&amp;" Curncy","Px_LAST")</f>
        <v>40.284799999999997</v>
      </c>
      <c r="H20" s="151" t="s">
        <v>54</v>
      </c>
      <c r="I20" s="151">
        <f>_xll.BDP("Usd"&amp;B20&amp;" Curncy","Px_LAST")</f>
        <v>36.9313</v>
      </c>
      <c r="L20" s="151" t="s">
        <v>54</v>
      </c>
      <c r="M20" s="151">
        <f>_xll.BDP("GBP"&amp;L20&amp;" Curncy","Px_LAST")</f>
        <v>46.890900000000002</v>
      </c>
    </row>
    <row r="21" spans="2:13">
      <c r="B21" t="s">
        <v>55</v>
      </c>
      <c r="C21">
        <f>_xll.BDP("Eur"&amp;B21&amp;" Curncy","Px_LAST")</f>
        <v>19.182300000000001</v>
      </c>
      <c r="H21" s="151" t="s">
        <v>55</v>
      </c>
      <c r="I21" s="151">
        <f>_xll.BDP("Usd"&amp;B21&amp;" Curncy","Px_LAST")</f>
        <v>17.574999999999999</v>
      </c>
      <c r="L21" s="151" t="s">
        <v>55</v>
      </c>
      <c r="M21" s="151">
        <f>_xll.BDP("GBP"&amp;L21&amp;" Curncy","Px_LAST")</f>
        <v>22.326499999999999</v>
      </c>
    </row>
    <row r="22" spans="2:13">
      <c r="B22" t="s">
        <v>78</v>
      </c>
      <c r="C22">
        <f>_xll.BDP("Eur"&amp;B22&amp;" Curncy","Px_LAST")</f>
        <v>4552.63</v>
      </c>
      <c r="H22" s="151" t="s">
        <v>78</v>
      </c>
      <c r="I22" s="151">
        <f>_xll.BDP("Usd"&amp;B22&amp;" Curncy","Px_LAST")</f>
        <v>4171.7</v>
      </c>
      <c r="L22" s="151" t="s">
        <v>78</v>
      </c>
      <c r="M22" s="151">
        <f>_xll.BDP("GBP"&amp;L22&amp;" Curncy","Px_LAST")</f>
        <v>5296.9219000000003</v>
      </c>
    </row>
    <row r="23" spans="2:13">
      <c r="B23" t="s">
        <v>77</v>
      </c>
      <c r="C23">
        <f>_xll.BDP("Eur"&amp;B23&amp;" Curncy","Px_LAST")</f>
        <v>874.66</v>
      </c>
      <c r="H23" s="151" t="s">
        <v>77</v>
      </c>
      <c r="I23" s="151">
        <f>_xll.BDP("Usd"&amp;B23&amp;" Curncy","Px_LAST")</f>
        <v>802.25</v>
      </c>
      <c r="L23" s="151" t="s">
        <v>77</v>
      </c>
      <c r="M23" s="151">
        <f>_xll.BDP("GBP"&amp;L23&amp;" Curncy","Px_LAST")</f>
        <v>1018.0989</v>
      </c>
    </row>
    <row r="24" spans="2:13">
      <c r="B24" t="s">
        <v>62</v>
      </c>
      <c r="C24">
        <f>_xll.BDP("Eur"&amp;B24&amp;" Curncy","Px_LAST")</f>
        <v>1.4448700000000001</v>
      </c>
      <c r="H24" s="151" t="s">
        <v>62</v>
      </c>
      <c r="I24" s="151">
        <f>_xll.BDP("Usd"&amp;B24&amp;" Curncy","Px_LAST")</f>
        <v>1.3242</v>
      </c>
      <c r="L24" s="151" t="s">
        <v>62</v>
      </c>
      <c r="M24" s="151">
        <f>_xll.BDP("GBP"&amp;L24&amp;" Curncy","Px_LAST")</f>
        <v>1.6832</v>
      </c>
    </row>
    <row r="25" spans="2:13">
      <c r="B25" t="s">
        <v>85</v>
      </c>
      <c r="C25">
        <f>_xll.BDP("Eur"&amp;B25&amp;" Curncy","Px_LAST")</f>
        <v>3.9563000000000001</v>
      </c>
      <c r="H25" s="151" t="s">
        <v>85</v>
      </c>
      <c r="I25" s="151">
        <f>_xll.BDP("Usd"&amp;B25&amp;" Curncy","Px_LAST")</f>
        <v>3.625</v>
      </c>
      <c r="L25" s="151" t="s">
        <v>85</v>
      </c>
      <c r="M25" s="151">
        <f>_xll.BDP("GBP"&amp;L25&amp;" Curncy","Px_LAST")</f>
        <v>4.6024000000000003</v>
      </c>
    </row>
    <row r="26" spans="2:13">
      <c r="B26" t="s">
        <v>61</v>
      </c>
      <c r="C26">
        <f>_xll.BDP("Eur"&amp;B26&amp;" Curncy","Px_LAST")</f>
        <v>1.63771</v>
      </c>
      <c r="H26" s="151" t="s">
        <v>61</v>
      </c>
      <c r="I26" s="151">
        <f>_xll.BDP("Usd"&amp;B26&amp;" Curncy","Px_LAST")</f>
        <v>1.5005999999999999</v>
      </c>
      <c r="L26" s="151" t="s">
        <v>61</v>
      </c>
      <c r="M26" s="151">
        <f>_xll.BDP("GBP"&amp;L26&amp;" Curncy","Px_LAST")</f>
        <v>1.9048</v>
      </c>
    </row>
    <row r="27" spans="2:13">
      <c r="B27" t="s">
        <v>67</v>
      </c>
      <c r="C27">
        <f>_xll.BDP("Eur"&amp;B27&amp;" Curncy","Px_LAST")</f>
        <v>11.7171</v>
      </c>
      <c r="H27" s="151" t="s">
        <v>67</v>
      </c>
      <c r="I27" s="151">
        <f>_xll.BDP("Usd"&amp;B27&amp;" Curncy","Px_LAST")</f>
        <v>10.737299999999999</v>
      </c>
      <c r="L27" s="151" t="s">
        <v>67</v>
      </c>
      <c r="M27" s="151">
        <f>_xll.BDP("GBP"&amp;L27&amp;" Curncy","Px_LAST")</f>
        <v>13.636200000000001</v>
      </c>
    </row>
    <row r="28" spans="2:13">
      <c r="B28" t="s">
        <v>58</v>
      </c>
      <c r="C28">
        <f>_xll.BDP("Eur"&amp;B28&amp;" Curncy","Px_LAST")</f>
        <v>7.4443999999999999</v>
      </c>
      <c r="H28" s="151" t="s">
        <v>58</v>
      </c>
      <c r="I28" s="151">
        <f>_xll.BDP("Usd"&amp;B28&amp;" Curncy","Px_LAST")</f>
        <v>6.8243</v>
      </c>
      <c r="L28" s="151" t="s">
        <v>58</v>
      </c>
      <c r="M28" s="151">
        <f>_xll.BDP("GBP"&amp;L28&amp;" Curncy","Px_LAST")</f>
        <v>8.6630000000000003</v>
      </c>
    </row>
    <row r="29" spans="2:13">
      <c r="B29" t="s">
        <v>64</v>
      </c>
      <c r="C29">
        <f>_xll.BDP("Eur"&amp;B29&amp;" Curncy","Px_LAST")</f>
        <v>23.76</v>
      </c>
      <c r="H29" s="151" t="s">
        <v>64</v>
      </c>
      <c r="I29" s="151">
        <f>_xll.BDP("Usd"&amp;B29&amp;" Curncy","Px_LAST")</f>
        <v>21.7789</v>
      </c>
      <c r="L29" s="151" t="s">
        <v>64</v>
      </c>
      <c r="M29" s="151">
        <f>_xll.BDP("GBP"&amp;L29&amp;" Curncy","Px_LAST")</f>
        <v>27.641300000000001</v>
      </c>
    </row>
    <row r="30" spans="2:13">
      <c r="B30" t="s">
        <v>71</v>
      </c>
      <c r="C30">
        <f>_xll.BDP("Eur"&amp;B30&amp;" Curncy","Px_LAST")</f>
        <v>373.06</v>
      </c>
      <c r="H30" s="151" t="s">
        <v>71</v>
      </c>
      <c r="I30" s="151">
        <f>_xll.BDP("Usd"&amp;B30&amp;" Curncy","Px_LAST")</f>
        <v>341.63</v>
      </c>
      <c r="L30" s="151" t="s">
        <v>71</v>
      </c>
      <c r="M30" s="151">
        <f>_xll.BDP("GBP"&amp;L30&amp;" Curncy","Px_LAST")</f>
        <v>433.82100000000003</v>
      </c>
    </row>
    <row r="31" spans="2:13">
      <c r="B31" t="s">
        <v>69</v>
      </c>
      <c r="C31" s="151">
        <f>_xll.BDP("Eur"&amp;B31&amp;" Curncy","Px_LAST")</f>
        <v>11.770899999999999</v>
      </c>
      <c r="H31" s="151" t="s">
        <v>69</v>
      </c>
      <c r="I31" s="151">
        <f>_xll.BDP("Usd"&amp;B31&amp;" Curncy","Px_LAST")</f>
        <v>10.797700000000001</v>
      </c>
    </row>
    <row r="32" spans="2:13">
      <c r="B32" t="s">
        <v>84</v>
      </c>
      <c r="C32" s="151">
        <f>_xll.BDP("Eur"&amp;B32&amp;" Curncy","Px_LAST")</f>
        <v>0.42009999999999997</v>
      </c>
      <c r="H32" s="151" t="s">
        <v>84</v>
      </c>
      <c r="I32" s="151">
        <f>_xll.BDP("Usd"&amp;B32&amp;" Curncy","Px_LAST")</f>
        <v>0.38451000000000002</v>
      </c>
    </row>
    <row r="33" spans="2:9">
      <c r="B33" t="s">
        <v>68</v>
      </c>
      <c r="C33" s="151">
        <f>_xll.BDP("Eur"&amp;B33&amp;" Curncy","Px_LAST")</f>
        <v>1433.18</v>
      </c>
      <c r="H33" s="151" t="s">
        <v>68</v>
      </c>
      <c r="I33" s="151">
        <f>_xll.BDP("Usd"&amp;B33&amp;" Curncy","Px_LAST")</f>
        <v>1317.75</v>
      </c>
    </row>
    <row r="34" spans="2:9">
      <c r="B34" t="s">
        <v>66</v>
      </c>
      <c r="C34" s="151">
        <f>_xll.BDP("Eur"&amp;B34&amp;" Curncy","Px_LAST")</f>
        <v>1.7797000000000001</v>
      </c>
      <c r="H34" s="151" t="s">
        <v>66</v>
      </c>
      <c r="I34" s="151">
        <f>_xll.BDP("Usd"&amp;B34&amp;" Curncy","Px_LAST")</f>
        <v>1.6327</v>
      </c>
    </row>
    <row r="35" spans="2:9" s="151" customFormat="1">
      <c r="B35" s="151" t="s">
        <v>65</v>
      </c>
      <c r="C35" s="151">
        <f>_xll.BDP("Eur"&amp;B35&amp;" Curncy","Px_LAST")</f>
        <v>88.994</v>
      </c>
      <c r="H35" s="151" t="s">
        <v>65</v>
      </c>
      <c r="I35" s="151">
        <f>_xll.BDP("Usd"&amp;B35&amp;" Curncy","Px_LAST")</f>
        <v>82.04</v>
      </c>
    </row>
    <row r="36" spans="2:9">
      <c r="B36" t="s">
        <v>30</v>
      </c>
      <c r="C36">
        <v>1</v>
      </c>
      <c r="H36" s="151" t="s">
        <v>30</v>
      </c>
      <c r="I36" s="151">
        <f>_xll.BDP("Usd"&amp;B36&amp;" Curncy","Px_LAST")</f>
        <v>0.91669999999999996</v>
      </c>
    </row>
  </sheetData>
  <phoneticPr fontId="44"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3"/>
  <sheetViews>
    <sheetView workbookViewId="0">
      <pane xSplit="1" ySplit="1" topLeftCell="B248" activePane="bottomRight" state="frozen"/>
      <selection activeCell="F6" sqref="E6:F7"/>
      <selection pane="topRight" activeCell="F6" sqref="E6:F7"/>
      <selection pane="bottomLeft" activeCell="F6" sqref="E6:F7"/>
      <selection pane="bottomRight" activeCell="B1" sqref="B1"/>
    </sheetView>
  </sheetViews>
  <sheetFormatPr defaultRowHeight="15.75"/>
  <cols>
    <col min="1" max="1" width="9.875" style="154" bestFit="1" customWidth="1"/>
    <col min="2" max="2" width="13.5" style="152" bestFit="1" customWidth="1"/>
    <col min="3" max="3" width="21.375" style="152" bestFit="1" customWidth="1"/>
    <col min="4" max="5" width="16.25" style="152" bestFit="1" customWidth="1"/>
    <col min="6" max="6" width="14.25" style="205" bestFit="1" customWidth="1"/>
    <col min="7" max="7" width="13.125" style="152" bestFit="1" customWidth="1"/>
    <col min="8" max="8" width="18.875" style="152" bestFit="1" customWidth="1"/>
    <col min="9" max="14" width="18.875" style="152" customWidth="1"/>
    <col min="15" max="15" width="25" style="152" bestFit="1" customWidth="1"/>
    <col min="16" max="19" width="25" style="152" customWidth="1"/>
    <col min="20" max="20" width="22.875" style="152" bestFit="1" customWidth="1"/>
    <col min="21" max="21" width="26.25" style="152" bestFit="1" customWidth="1"/>
    <col min="22" max="16384" width="9" style="151"/>
  </cols>
  <sheetData>
    <row r="1" spans="1:21">
      <c r="A1" s="154" t="s">
        <v>10</v>
      </c>
      <c r="B1" s="167" t="s">
        <v>122</v>
      </c>
      <c r="C1" s="167" t="s">
        <v>123</v>
      </c>
      <c r="D1" s="167" t="s">
        <v>124</v>
      </c>
      <c r="E1" s="167" t="s">
        <v>125</v>
      </c>
      <c r="F1" s="204" t="s">
        <v>126</v>
      </c>
      <c r="G1" s="167" t="s">
        <v>178</v>
      </c>
      <c r="H1" s="150" t="s">
        <v>249</v>
      </c>
      <c r="I1" s="150" t="s">
        <v>200</v>
      </c>
      <c r="J1" s="150" t="s">
        <v>409</v>
      </c>
      <c r="K1" s="150" t="s">
        <v>425</v>
      </c>
      <c r="L1" s="150" t="s">
        <v>245</v>
      </c>
      <c r="M1" s="150" t="s">
        <v>454</v>
      </c>
      <c r="N1" s="168" t="s">
        <v>407</v>
      </c>
      <c r="O1" s="168" t="s">
        <v>127</v>
      </c>
      <c r="P1" s="168" t="s">
        <v>449</v>
      </c>
      <c r="Q1" s="168" t="s">
        <v>471</v>
      </c>
      <c r="R1" s="415" t="s">
        <v>479</v>
      </c>
      <c r="S1" s="415" t="s">
        <v>480</v>
      </c>
      <c r="T1" s="10" t="s">
        <v>240</v>
      </c>
      <c r="U1" s="172" t="s">
        <v>388</v>
      </c>
    </row>
    <row r="2" spans="1:21">
      <c r="A2" s="173">
        <v>44687</v>
      </c>
      <c r="B2" s="152">
        <v>2070</v>
      </c>
      <c r="C2" s="152">
        <v>85.337999999999994</v>
      </c>
      <c r="D2" s="152">
        <v>0</v>
      </c>
      <c r="E2" s="152">
        <v>0</v>
      </c>
      <c r="F2" s="205">
        <v>30.605</v>
      </c>
      <c r="G2" s="151">
        <v>15.728999999999999</v>
      </c>
      <c r="H2" s="151">
        <v>86.626999999999995</v>
      </c>
      <c r="I2" s="206">
        <v>64.326999999999998</v>
      </c>
      <c r="J2" s="206">
        <v>86.828000000000003</v>
      </c>
      <c r="K2" s="151">
        <v>59.167999999999999</v>
      </c>
      <c r="L2" s="151">
        <v>60.756</v>
      </c>
      <c r="M2" s="151"/>
      <c r="N2" s="206">
        <v>206.02</v>
      </c>
      <c r="O2" s="151">
        <v>0</v>
      </c>
      <c r="P2" s="151">
        <v>73.31</v>
      </c>
      <c r="Q2" s="151">
        <v>146.22999999999999</v>
      </c>
      <c r="R2" s="151">
        <v>32.335000000000001</v>
      </c>
      <c r="S2" s="151">
        <v>17.885999999999999</v>
      </c>
      <c r="T2" s="151">
        <v>34.76</v>
      </c>
      <c r="U2" s="151">
        <v>31.34</v>
      </c>
    </row>
    <row r="3" spans="1:21">
      <c r="A3" s="173">
        <v>44690</v>
      </c>
      <c r="C3" s="152">
        <v>85.247</v>
      </c>
      <c r="D3" s="152">
        <v>0</v>
      </c>
      <c r="E3" s="152">
        <v>0</v>
      </c>
      <c r="G3" s="151">
        <v>15.69</v>
      </c>
      <c r="H3" s="151">
        <v>86.024000000000001</v>
      </c>
      <c r="I3" s="206">
        <v>63.481999999999999</v>
      </c>
      <c r="J3" s="206">
        <v>86.728999999999999</v>
      </c>
      <c r="K3" s="151">
        <v>57.363999999999997</v>
      </c>
      <c r="L3" s="151">
        <v>59.914999999999999</v>
      </c>
      <c r="M3" s="151"/>
      <c r="N3" s="206">
        <v>205.52</v>
      </c>
      <c r="O3" s="151">
        <v>0</v>
      </c>
      <c r="P3" s="151">
        <v>71.98</v>
      </c>
      <c r="Q3" s="151">
        <v>138.51</v>
      </c>
      <c r="R3" s="151">
        <v>30.93</v>
      </c>
      <c r="S3" s="151">
        <v>17.46</v>
      </c>
      <c r="T3" s="151">
        <v>31.605</v>
      </c>
      <c r="U3" s="151">
        <v>30.01</v>
      </c>
    </row>
    <row r="4" spans="1:21">
      <c r="A4" s="173">
        <v>44691</v>
      </c>
      <c r="C4" s="152">
        <v>86.274000000000001</v>
      </c>
      <c r="D4" s="152">
        <v>0</v>
      </c>
      <c r="E4" s="152">
        <v>0</v>
      </c>
      <c r="G4" s="151">
        <v>15.551</v>
      </c>
      <c r="H4" s="151">
        <v>85.840999999999994</v>
      </c>
      <c r="I4" s="206">
        <v>63.69</v>
      </c>
      <c r="J4" s="206">
        <v>87.685000000000002</v>
      </c>
      <c r="K4" s="151">
        <v>58.768000000000001</v>
      </c>
      <c r="L4" s="151">
        <v>59.19</v>
      </c>
      <c r="M4" s="151"/>
      <c r="N4" s="206">
        <v>204.18</v>
      </c>
      <c r="O4" s="151">
        <v>0</v>
      </c>
      <c r="P4" s="151">
        <v>71.459999999999994</v>
      </c>
      <c r="Q4" s="151">
        <v>137.96</v>
      </c>
      <c r="R4" s="151">
        <v>30.774999999999999</v>
      </c>
      <c r="S4" s="151">
        <v>17.605</v>
      </c>
      <c r="T4" s="151">
        <v>31.545000000000002</v>
      </c>
      <c r="U4" s="151">
        <v>30.04</v>
      </c>
    </row>
    <row r="5" spans="1:21">
      <c r="A5" s="173">
        <v>44692</v>
      </c>
      <c r="C5" s="152">
        <v>87.78</v>
      </c>
      <c r="D5" s="152">
        <v>0</v>
      </c>
      <c r="E5" s="152">
        <v>0</v>
      </c>
      <c r="G5" s="151">
        <v>15.781000000000001</v>
      </c>
      <c r="H5" s="151">
        <v>86.701999999999998</v>
      </c>
      <c r="I5" s="206">
        <v>63.68</v>
      </c>
      <c r="J5" s="206">
        <v>89.408000000000001</v>
      </c>
      <c r="K5" s="151">
        <v>58.121000000000002</v>
      </c>
      <c r="L5" s="151">
        <v>59.408999999999999</v>
      </c>
      <c r="M5" s="151"/>
      <c r="N5" s="206">
        <v>204.36</v>
      </c>
      <c r="O5" s="151">
        <v>0</v>
      </c>
      <c r="P5" s="151">
        <v>72.3</v>
      </c>
      <c r="Q5" s="151">
        <v>139.02000000000001</v>
      </c>
      <c r="R5" s="151">
        <v>31.92</v>
      </c>
      <c r="S5" s="151">
        <v>17.972999999999999</v>
      </c>
      <c r="T5" s="151">
        <v>30.33</v>
      </c>
      <c r="U5" s="151">
        <v>30.036000000000001</v>
      </c>
    </row>
    <row r="6" spans="1:21">
      <c r="A6" s="173">
        <v>44693</v>
      </c>
      <c r="C6" s="152">
        <v>88.438000000000002</v>
      </c>
      <c r="D6" s="152">
        <v>0</v>
      </c>
      <c r="E6" s="152">
        <v>0</v>
      </c>
      <c r="G6" s="151">
        <v>15.66</v>
      </c>
      <c r="H6" s="151">
        <v>86.963999999999999</v>
      </c>
      <c r="I6" s="206">
        <v>65.010999999999996</v>
      </c>
      <c r="J6" s="206">
        <v>90.17</v>
      </c>
      <c r="K6" s="151">
        <v>57.508000000000003</v>
      </c>
      <c r="L6" s="151">
        <v>60.174999999999997</v>
      </c>
      <c r="M6" s="151"/>
      <c r="N6" s="206">
        <v>204.01</v>
      </c>
      <c r="O6" s="151">
        <v>0</v>
      </c>
      <c r="P6" s="151">
        <v>71.37</v>
      </c>
      <c r="Q6" s="151">
        <v>135.59</v>
      </c>
      <c r="R6" s="151">
        <v>31.54</v>
      </c>
      <c r="S6" s="151">
        <v>17.888999999999999</v>
      </c>
      <c r="T6" s="151">
        <v>28.914999999999999</v>
      </c>
      <c r="U6" s="151">
        <v>29.9681</v>
      </c>
    </row>
    <row r="7" spans="1:21">
      <c r="A7" s="173">
        <v>44694</v>
      </c>
      <c r="B7" s="152">
        <v>1767</v>
      </c>
      <c r="C7" s="152">
        <v>88.831999999999994</v>
      </c>
      <c r="D7" s="152">
        <v>0</v>
      </c>
      <c r="E7" s="152">
        <v>0</v>
      </c>
      <c r="F7" s="205">
        <v>30.857099999999999</v>
      </c>
      <c r="G7" s="151">
        <v>15.717000000000001</v>
      </c>
      <c r="H7" s="151">
        <v>86.876999999999995</v>
      </c>
      <c r="I7" s="206">
        <v>64.295000000000002</v>
      </c>
      <c r="J7" s="206">
        <v>90.478999999999999</v>
      </c>
      <c r="K7" s="151">
        <v>57.889000000000003</v>
      </c>
      <c r="L7" s="151">
        <v>60.012999999999998</v>
      </c>
      <c r="M7" s="151"/>
      <c r="N7" s="206">
        <v>206.76</v>
      </c>
      <c r="O7" s="151">
        <v>0</v>
      </c>
      <c r="P7" s="151">
        <v>73.849999999999994</v>
      </c>
      <c r="Q7" s="151">
        <v>136.07</v>
      </c>
      <c r="R7" s="151">
        <v>32.64</v>
      </c>
      <c r="S7" s="151">
        <v>18.309000000000001</v>
      </c>
      <c r="T7" s="151">
        <v>31.445</v>
      </c>
      <c r="U7" s="151">
        <v>31.145900000000001</v>
      </c>
    </row>
    <row r="8" spans="1:21">
      <c r="A8" s="173">
        <v>44697</v>
      </c>
      <c r="C8" s="152">
        <v>88.942999999999998</v>
      </c>
      <c r="D8" s="152">
        <v>0</v>
      </c>
      <c r="E8" s="152">
        <v>0</v>
      </c>
      <c r="G8" s="151">
        <v>15.904</v>
      </c>
      <c r="H8" s="151">
        <v>86.933999999999997</v>
      </c>
      <c r="I8" s="206">
        <v>65.2</v>
      </c>
      <c r="J8" s="206">
        <v>90.7</v>
      </c>
      <c r="K8" s="151">
        <v>57.448999999999998</v>
      </c>
      <c r="L8" s="151">
        <v>60.161000000000001</v>
      </c>
      <c r="M8" s="151"/>
      <c r="N8" s="206">
        <v>208.15</v>
      </c>
      <c r="O8" s="151">
        <v>0</v>
      </c>
      <c r="P8" s="151">
        <v>72.900000000000006</v>
      </c>
      <c r="Q8" s="151">
        <v>136.54</v>
      </c>
      <c r="R8" s="151">
        <v>32.744999999999997</v>
      </c>
      <c r="S8" s="151">
        <v>18.285</v>
      </c>
      <c r="T8" s="151">
        <v>31.75</v>
      </c>
      <c r="U8" s="151">
        <v>31.277999999999999</v>
      </c>
    </row>
    <row r="9" spans="1:21">
      <c r="A9" s="173">
        <v>44698</v>
      </c>
      <c r="C9" s="152">
        <v>87.587999999999994</v>
      </c>
      <c r="D9" s="152">
        <v>0</v>
      </c>
      <c r="E9" s="152">
        <v>0</v>
      </c>
      <c r="G9" s="151">
        <v>15.696</v>
      </c>
      <c r="H9" s="151">
        <v>86.947000000000003</v>
      </c>
      <c r="I9" s="206">
        <v>65.561999999999998</v>
      </c>
      <c r="J9" s="206">
        <v>89.12</v>
      </c>
      <c r="K9" s="151">
        <v>58.006</v>
      </c>
      <c r="L9" s="151">
        <v>60.05</v>
      </c>
      <c r="M9" s="151"/>
      <c r="N9" s="206">
        <v>208.3</v>
      </c>
      <c r="O9" s="151">
        <v>0</v>
      </c>
      <c r="P9" s="151">
        <v>73.849999999999994</v>
      </c>
      <c r="Q9" s="151">
        <v>135.41999999999999</v>
      </c>
      <c r="R9" s="151">
        <v>33.75</v>
      </c>
      <c r="S9" s="151">
        <v>18.638999999999999</v>
      </c>
      <c r="T9" s="151">
        <v>33.159999999999997</v>
      </c>
      <c r="U9" s="151">
        <v>31.833500000000001</v>
      </c>
    </row>
    <row r="10" spans="1:21">
      <c r="A10" s="173">
        <v>44699</v>
      </c>
      <c r="C10" s="152">
        <v>87.72</v>
      </c>
      <c r="D10" s="152">
        <v>0</v>
      </c>
      <c r="E10" s="152">
        <v>0</v>
      </c>
      <c r="G10" s="151">
        <v>15.801</v>
      </c>
      <c r="H10" s="151">
        <v>86.962999999999994</v>
      </c>
      <c r="I10" s="206">
        <v>65.414000000000001</v>
      </c>
      <c r="J10" s="206">
        <v>89.302999999999997</v>
      </c>
      <c r="K10" s="151">
        <v>57.374000000000002</v>
      </c>
      <c r="L10" s="151">
        <v>60.087000000000003</v>
      </c>
      <c r="M10" s="151"/>
      <c r="N10" s="206">
        <v>196.82</v>
      </c>
      <c r="O10" s="151">
        <v>0</v>
      </c>
      <c r="P10" s="151">
        <v>73.040000000000006</v>
      </c>
      <c r="Q10" s="151">
        <v>135.58000000000001</v>
      </c>
      <c r="R10" s="151">
        <v>33.21</v>
      </c>
      <c r="S10" s="151">
        <v>18.513000000000002</v>
      </c>
      <c r="T10" s="151">
        <v>31.285</v>
      </c>
      <c r="U10" s="151">
        <v>31.23</v>
      </c>
    </row>
    <row r="11" spans="1:21">
      <c r="A11" s="173">
        <v>44700</v>
      </c>
      <c r="C11" s="152">
        <v>88.132000000000005</v>
      </c>
      <c r="D11" s="152">
        <v>0</v>
      </c>
      <c r="E11" s="152">
        <v>0</v>
      </c>
      <c r="G11" s="151">
        <v>16.199000000000002</v>
      </c>
      <c r="H11" s="151">
        <v>87.566000000000003</v>
      </c>
      <c r="I11" s="206">
        <v>65.855000000000004</v>
      </c>
      <c r="J11" s="206">
        <v>89.905000000000001</v>
      </c>
      <c r="K11" s="151">
        <v>54.69</v>
      </c>
      <c r="L11" s="151">
        <v>60.844000000000001</v>
      </c>
      <c r="M11" s="151"/>
      <c r="N11" s="206">
        <v>193.34</v>
      </c>
      <c r="O11" s="151">
        <v>0</v>
      </c>
      <c r="P11" s="151">
        <v>72.510000000000005</v>
      </c>
      <c r="Q11" s="151">
        <v>136.16999999999999</v>
      </c>
      <c r="R11" s="151">
        <v>33.49</v>
      </c>
      <c r="S11" s="151">
        <v>18.427</v>
      </c>
      <c r="T11" s="151">
        <v>31.87</v>
      </c>
      <c r="U11" s="151">
        <v>31.382100000000001</v>
      </c>
    </row>
    <row r="12" spans="1:21">
      <c r="A12" s="173">
        <v>44701</v>
      </c>
      <c r="B12" s="152">
        <v>1041</v>
      </c>
      <c r="C12" s="152">
        <v>89.296999999999997</v>
      </c>
      <c r="D12" s="152">
        <v>0</v>
      </c>
      <c r="E12" s="152">
        <v>0</v>
      </c>
      <c r="F12" s="205">
        <v>31.274999999999999</v>
      </c>
      <c r="G12" s="151">
        <v>16.625</v>
      </c>
      <c r="H12" s="151">
        <v>88.146000000000001</v>
      </c>
      <c r="I12" s="206">
        <v>66.305000000000007</v>
      </c>
      <c r="J12" s="206">
        <v>91.042000000000002</v>
      </c>
      <c r="K12" s="151">
        <v>55.570999999999998</v>
      </c>
      <c r="L12" s="151">
        <v>62.835000000000001</v>
      </c>
      <c r="M12" s="151"/>
      <c r="N12" s="206">
        <v>194.33</v>
      </c>
      <c r="O12" s="151">
        <v>0</v>
      </c>
      <c r="P12" s="151">
        <v>73.55</v>
      </c>
      <c r="Q12" s="151">
        <v>135.02000000000001</v>
      </c>
      <c r="R12" s="151">
        <v>34.164999999999999</v>
      </c>
      <c r="S12" s="151">
        <v>18.445</v>
      </c>
      <c r="T12" s="151">
        <v>32.03</v>
      </c>
      <c r="U12" s="151">
        <v>31.45</v>
      </c>
    </row>
    <row r="13" spans="1:21">
      <c r="A13" s="173">
        <v>44704</v>
      </c>
      <c r="C13" s="152">
        <v>89.116</v>
      </c>
      <c r="D13" s="152">
        <v>0</v>
      </c>
      <c r="E13" s="152">
        <v>0</v>
      </c>
      <c r="G13" s="151">
        <v>16.850999999999999</v>
      </c>
      <c r="H13" s="151">
        <v>88.293999999999997</v>
      </c>
      <c r="I13" s="206">
        <v>66.043000000000006</v>
      </c>
      <c r="J13" s="206">
        <v>90.844999999999999</v>
      </c>
      <c r="K13" s="151">
        <v>56.936</v>
      </c>
      <c r="L13" s="151">
        <v>62.640999999999998</v>
      </c>
      <c r="M13" s="151"/>
      <c r="N13" s="206">
        <v>198.05</v>
      </c>
      <c r="O13" s="151">
        <v>0</v>
      </c>
      <c r="P13" s="151">
        <v>73.98</v>
      </c>
      <c r="Q13" s="151">
        <v>133.94</v>
      </c>
      <c r="R13" s="151">
        <v>35.47</v>
      </c>
      <c r="S13" s="151">
        <v>19.05</v>
      </c>
      <c r="T13" s="151">
        <v>33.034999999999997</v>
      </c>
      <c r="U13" s="151">
        <v>31.97</v>
      </c>
    </row>
    <row r="14" spans="1:21">
      <c r="A14" s="173">
        <v>44705</v>
      </c>
      <c r="C14" s="152">
        <v>89.102999999999994</v>
      </c>
      <c r="D14" s="152">
        <v>0</v>
      </c>
      <c r="E14" s="152">
        <v>0</v>
      </c>
      <c r="G14" s="151">
        <v>16.734000000000002</v>
      </c>
      <c r="H14" s="151">
        <v>88.385999999999996</v>
      </c>
      <c r="I14" s="206">
        <v>66.106999999999999</v>
      </c>
      <c r="J14" s="206">
        <v>90.715000000000003</v>
      </c>
      <c r="K14" s="151">
        <v>56.125999999999998</v>
      </c>
      <c r="L14" s="151">
        <v>63.061</v>
      </c>
      <c r="M14" s="151"/>
      <c r="N14" s="206">
        <v>201.23</v>
      </c>
      <c r="O14" s="151">
        <v>0</v>
      </c>
      <c r="P14" s="151">
        <v>71.75</v>
      </c>
      <c r="Q14" s="151">
        <v>134.38999999999999</v>
      </c>
      <c r="R14" s="151">
        <v>34.700000000000003</v>
      </c>
      <c r="S14" s="151">
        <v>19.157</v>
      </c>
      <c r="T14" s="151">
        <v>32.03</v>
      </c>
      <c r="U14" s="151">
        <v>32.03</v>
      </c>
    </row>
    <row r="15" spans="1:21">
      <c r="A15" s="174">
        <v>44706</v>
      </c>
      <c r="C15" s="152">
        <v>89.233000000000004</v>
      </c>
      <c r="D15" s="152">
        <v>0</v>
      </c>
      <c r="E15" s="152">
        <v>0</v>
      </c>
      <c r="G15" s="151">
        <v>16.238</v>
      </c>
      <c r="H15" s="151">
        <v>88.091999999999999</v>
      </c>
      <c r="I15" s="206">
        <v>65.869</v>
      </c>
      <c r="J15" s="206">
        <v>90.94</v>
      </c>
      <c r="K15" s="151">
        <v>56.575000000000003</v>
      </c>
      <c r="L15" s="151">
        <v>63.256999999999998</v>
      </c>
      <c r="M15" s="151"/>
      <c r="N15" s="206">
        <v>201.69</v>
      </c>
      <c r="O15" s="151">
        <v>0</v>
      </c>
      <c r="P15" s="151">
        <v>72.349999999999994</v>
      </c>
      <c r="Q15" s="151">
        <v>134.47999999999999</v>
      </c>
      <c r="R15" s="151">
        <v>35.085000000000001</v>
      </c>
      <c r="S15" s="151">
        <v>19.401</v>
      </c>
      <c r="T15" s="151">
        <v>32.32</v>
      </c>
      <c r="U15" s="151">
        <v>32.369999999999997</v>
      </c>
    </row>
    <row r="16" spans="1:21">
      <c r="A16" s="174">
        <v>44707</v>
      </c>
      <c r="C16" s="152">
        <v>89.284000000000006</v>
      </c>
      <c r="D16" s="152">
        <v>0</v>
      </c>
      <c r="E16" s="152">
        <v>0</v>
      </c>
      <c r="G16" s="151">
        <v>16.143999999999998</v>
      </c>
      <c r="H16" s="151">
        <v>88.01</v>
      </c>
      <c r="I16" s="206">
        <v>65.313999999999993</v>
      </c>
      <c r="J16" s="206">
        <v>91.001000000000005</v>
      </c>
      <c r="K16" s="151">
        <v>57.429000000000002</v>
      </c>
      <c r="L16" s="151">
        <v>62.21</v>
      </c>
      <c r="M16" s="151"/>
      <c r="N16" s="206">
        <v>202.7</v>
      </c>
      <c r="O16" s="151">
        <v>0</v>
      </c>
      <c r="P16" s="151">
        <v>72.599999999999994</v>
      </c>
      <c r="Q16" s="151">
        <v>134.94</v>
      </c>
      <c r="R16" s="151">
        <v>36.055</v>
      </c>
      <c r="S16" s="151">
        <v>19.678999999999998</v>
      </c>
      <c r="T16" s="151">
        <v>33.28</v>
      </c>
      <c r="U16" s="151">
        <v>32.4</v>
      </c>
    </row>
    <row r="17" spans="1:21">
      <c r="A17" s="174">
        <v>44708</v>
      </c>
      <c r="B17" s="152">
        <v>1405</v>
      </c>
      <c r="C17" s="152">
        <v>90.716999999999999</v>
      </c>
      <c r="D17" s="152">
        <v>0</v>
      </c>
      <c r="E17" s="152">
        <v>0</v>
      </c>
      <c r="F17" s="205">
        <v>28.477499999999999</v>
      </c>
      <c r="G17" s="151">
        <v>16.484000000000002</v>
      </c>
      <c r="H17" s="151">
        <v>88.242000000000004</v>
      </c>
      <c r="I17" s="206">
        <v>65.162000000000006</v>
      </c>
      <c r="J17" s="206">
        <v>92.201999999999998</v>
      </c>
      <c r="K17" s="151">
        <v>56.929000000000002</v>
      </c>
      <c r="L17" s="151">
        <v>62.051000000000002</v>
      </c>
      <c r="M17" s="151"/>
      <c r="N17" s="206">
        <v>204.38</v>
      </c>
      <c r="O17" s="151">
        <v>0</v>
      </c>
      <c r="P17" s="151">
        <v>74.11</v>
      </c>
      <c r="Q17" s="151">
        <v>139.27000000000001</v>
      </c>
      <c r="R17" s="151">
        <v>36.604999999999997</v>
      </c>
      <c r="S17" s="151">
        <v>19.783999999999999</v>
      </c>
      <c r="T17" s="151">
        <v>33.975000000000001</v>
      </c>
      <c r="U17" s="151">
        <v>33.159999999999997</v>
      </c>
    </row>
    <row r="18" spans="1:21">
      <c r="A18" s="174">
        <v>44711</v>
      </c>
      <c r="C18" s="152">
        <v>91.003</v>
      </c>
      <c r="D18" s="152">
        <v>0</v>
      </c>
      <c r="E18" s="152">
        <v>0</v>
      </c>
      <c r="G18" s="151">
        <v>16.245000000000001</v>
      </c>
      <c r="H18" s="151">
        <v>88.736000000000004</v>
      </c>
      <c r="I18" s="206">
        <v>65.686999999999998</v>
      </c>
      <c r="J18" s="206">
        <v>92.956999999999994</v>
      </c>
      <c r="K18" s="151">
        <v>56.94</v>
      </c>
      <c r="L18" s="151">
        <v>61.393000000000001</v>
      </c>
      <c r="M18" s="151"/>
      <c r="N18" s="206">
        <v>204.38</v>
      </c>
      <c r="O18" s="151">
        <v>0</v>
      </c>
      <c r="P18" s="151">
        <v>74.66</v>
      </c>
      <c r="Q18" s="151">
        <v>136.44</v>
      </c>
      <c r="R18" s="151">
        <v>36.185000000000002</v>
      </c>
      <c r="S18" s="151">
        <v>19.908000000000001</v>
      </c>
      <c r="T18" s="151">
        <v>33.975000000000001</v>
      </c>
      <c r="U18" s="151">
        <v>33.159999999999997</v>
      </c>
    </row>
    <row r="19" spans="1:21">
      <c r="A19" s="174">
        <v>44712</v>
      </c>
      <c r="C19" s="152">
        <v>89.94</v>
      </c>
      <c r="D19" s="152">
        <v>0</v>
      </c>
      <c r="E19" s="152">
        <v>0</v>
      </c>
      <c r="G19" s="151">
        <v>15.79</v>
      </c>
      <c r="H19" s="151">
        <v>87.74</v>
      </c>
      <c r="I19" s="206">
        <v>65.587999999999994</v>
      </c>
      <c r="J19" s="206">
        <v>91.722999999999999</v>
      </c>
      <c r="K19" s="151">
        <v>55.505000000000003</v>
      </c>
      <c r="L19" s="151">
        <v>61.186</v>
      </c>
      <c r="M19" s="151"/>
      <c r="N19" s="206">
        <v>202.7</v>
      </c>
      <c r="O19" s="151">
        <v>0</v>
      </c>
      <c r="P19" s="151">
        <v>75.040000000000006</v>
      </c>
      <c r="Q19" s="151">
        <v>141.81</v>
      </c>
      <c r="R19" s="151">
        <v>36.075000000000003</v>
      </c>
      <c r="S19" s="151">
        <v>19.699000000000002</v>
      </c>
      <c r="T19" s="151">
        <v>33.965000000000003</v>
      </c>
      <c r="U19" s="151">
        <v>32.93</v>
      </c>
    </row>
    <row r="20" spans="1:21">
      <c r="A20" s="174">
        <v>44713</v>
      </c>
      <c r="C20" s="152">
        <v>89.713999999999999</v>
      </c>
      <c r="D20" s="152">
        <v>0</v>
      </c>
      <c r="E20" s="152">
        <v>0</v>
      </c>
      <c r="G20" s="151">
        <v>15.743</v>
      </c>
      <c r="H20" s="151">
        <v>87.4</v>
      </c>
      <c r="I20" s="206">
        <v>66.164000000000001</v>
      </c>
      <c r="J20" s="206">
        <v>91.471000000000004</v>
      </c>
      <c r="K20" s="151">
        <v>55.512999999999998</v>
      </c>
      <c r="L20" s="151">
        <v>61.357999999999997</v>
      </c>
      <c r="M20" s="151"/>
      <c r="N20" s="206">
        <v>200.45</v>
      </c>
      <c r="O20" s="151">
        <v>0</v>
      </c>
      <c r="P20" s="151">
        <v>74.39</v>
      </c>
      <c r="Q20" s="151">
        <v>142.08000000000001</v>
      </c>
      <c r="R20" s="151">
        <v>35.85</v>
      </c>
      <c r="S20" s="151">
        <v>19.556000000000001</v>
      </c>
      <c r="T20" s="151">
        <v>33.094999999999999</v>
      </c>
      <c r="U20" s="151">
        <v>33.270000000000003</v>
      </c>
    </row>
    <row r="21" spans="1:21">
      <c r="A21" s="174">
        <v>44714</v>
      </c>
      <c r="C21" s="152">
        <v>89.834999999999994</v>
      </c>
      <c r="D21" s="152">
        <v>0</v>
      </c>
      <c r="E21" s="152">
        <v>0</v>
      </c>
      <c r="G21" s="151">
        <v>15.82</v>
      </c>
      <c r="H21" s="151">
        <v>87.613</v>
      </c>
      <c r="I21" s="206">
        <v>65.736000000000004</v>
      </c>
      <c r="J21" s="206">
        <v>91.587000000000003</v>
      </c>
      <c r="K21" s="151">
        <v>55.512999999999998</v>
      </c>
      <c r="L21" s="151">
        <v>61.542999999999999</v>
      </c>
      <c r="M21" s="151"/>
      <c r="N21" s="206">
        <v>202.06</v>
      </c>
      <c r="O21" s="151">
        <v>0</v>
      </c>
      <c r="P21" s="151">
        <v>74.61</v>
      </c>
      <c r="Q21" s="151">
        <v>139.83000000000001</v>
      </c>
      <c r="R21" s="151">
        <v>36.104999999999997</v>
      </c>
      <c r="S21" s="151">
        <v>19.577000000000002</v>
      </c>
      <c r="T21" s="151">
        <v>35.244999999999997</v>
      </c>
      <c r="U21" s="151">
        <v>33.799999999999997</v>
      </c>
    </row>
    <row r="22" spans="1:21">
      <c r="A22" s="174">
        <v>44715</v>
      </c>
      <c r="B22" s="152">
        <v>1177</v>
      </c>
      <c r="C22" s="152">
        <v>89.034000000000006</v>
      </c>
      <c r="D22" s="152">
        <v>0</v>
      </c>
      <c r="E22" s="152">
        <v>0</v>
      </c>
      <c r="F22" s="205">
        <v>28.604700000000001</v>
      </c>
      <c r="G22" s="151">
        <v>15.821</v>
      </c>
      <c r="H22" s="151">
        <v>87.597999999999999</v>
      </c>
      <c r="I22" s="206">
        <v>65.361999999999995</v>
      </c>
      <c r="J22" s="206">
        <v>90.802000000000007</v>
      </c>
      <c r="K22" s="151">
        <v>55.512999999999998</v>
      </c>
      <c r="L22" s="151">
        <v>61.552999999999997</v>
      </c>
      <c r="M22" s="151"/>
      <c r="N22" s="206">
        <v>199.91</v>
      </c>
      <c r="O22" s="151">
        <v>0</v>
      </c>
      <c r="P22" s="151">
        <v>73.459999999999994</v>
      </c>
      <c r="Q22" s="151">
        <v>139.56</v>
      </c>
      <c r="R22" s="151">
        <v>35.914999999999999</v>
      </c>
      <c r="S22" s="151">
        <v>19.47</v>
      </c>
      <c r="T22" s="151">
        <v>34.405000000000001</v>
      </c>
      <c r="U22" s="151">
        <v>34.159999999999997</v>
      </c>
    </row>
    <row r="23" spans="1:21">
      <c r="A23" s="174">
        <v>44718</v>
      </c>
      <c r="C23" s="152">
        <v>87.832999999999998</v>
      </c>
      <c r="D23" s="152">
        <v>0</v>
      </c>
      <c r="E23" s="152">
        <v>0</v>
      </c>
      <c r="G23" s="151">
        <v>15.613</v>
      </c>
      <c r="H23" s="151">
        <v>87.289000000000001</v>
      </c>
      <c r="I23" s="206">
        <v>65.671999999999997</v>
      </c>
      <c r="J23" s="206">
        <v>89.48</v>
      </c>
      <c r="K23" s="151">
        <v>55.296999999999997</v>
      </c>
      <c r="L23" s="151">
        <v>61.552999999999997</v>
      </c>
      <c r="M23" s="151"/>
      <c r="N23" s="206">
        <v>200.32</v>
      </c>
      <c r="O23" s="151">
        <v>0</v>
      </c>
      <c r="P23" s="151">
        <v>73.92</v>
      </c>
      <c r="Q23" s="151">
        <v>138.94999999999999</v>
      </c>
      <c r="R23" s="151">
        <v>35.659999999999997</v>
      </c>
      <c r="S23" s="151">
        <v>19.843</v>
      </c>
      <c r="T23" s="151">
        <v>34.61</v>
      </c>
      <c r="U23" s="151">
        <v>34.69</v>
      </c>
    </row>
    <row r="24" spans="1:21">
      <c r="A24" s="174">
        <v>44719</v>
      </c>
      <c r="C24" s="152">
        <v>87.784999999999997</v>
      </c>
      <c r="D24" s="152">
        <v>0</v>
      </c>
      <c r="E24" s="152">
        <v>0</v>
      </c>
      <c r="G24" s="151">
        <v>15.962999999999999</v>
      </c>
      <c r="H24" s="151">
        <v>86.787000000000006</v>
      </c>
      <c r="I24" s="206">
        <v>65.813999999999993</v>
      </c>
      <c r="J24" s="206">
        <v>89.462000000000003</v>
      </c>
      <c r="K24" s="151">
        <v>55.927999999999997</v>
      </c>
      <c r="L24" s="151">
        <v>61.302999999999997</v>
      </c>
      <c r="M24" s="151"/>
      <c r="N24" s="206">
        <v>201.61</v>
      </c>
      <c r="O24" s="151">
        <v>0</v>
      </c>
      <c r="P24" s="151">
        <v>72.56</v>
      </c>
      <c r="Q24" s="151">
        <v>139.51</v>
      </c>
      <c r="R24" s="151">
        <v>34.93</v>
      </c>
      <c r="S24" s="151">
        <v>19.669</v>
      </c>
      <c r="T24" s="151">
        <v>37.034999999999997</v>
      </c>
      <c r="U24" s="151">
        <v>35.89</v>
      </c>
    </row>
    <row r="25" spans="1:21">
      <c r="A25" s="174">
        <v>44720</v>
      </c>
      <c r="C25" s="152">
        <v>87.59</v>
      </c>
      <c r="D25" s="152">
        <v>0</v>
      </c>
      <c r="E25" s="152">
        <v>0</v>
      </c>
      <c r="G25" s="151">
        <v>16.048999999999999</v>
      </c>
      <c r="H25" s="151">
        <v>86.930999999999997</v>
      </c>
      <c r="I25" s="206">
        <v>64.915999999999997</v>
      </c>
      <c r="J25" s="206">
        <v>89.183000000000007</v>
      </c>
      <c r="K25" s="151">
        <v>55.475999999999999</v>
      </c>
      <c r="L25" s="151">
        <v>60.363</v>
      </c>
      <c r="M25" s="151"/>
      <c r="N25" s="206">
        <v>199.07</v>
      </c>
      <c r="O25" s="151">
        <v>0</v>
      </c>
      <c r="P25" s="151">
        <v>72.599999999999994</v>
      </c>
      <c r="Q25" s="151">
        <v>138.97</v>
      </c>
      <c r="R25" s="151">
        <v>34.81</v>
      </c>
      <c r="S25" s="151">
        <v>19.484000000000002</v>
      </c>
      <c r="T25" s="151">
        <v>36.884999999999998</v>
      </c>
      <c r="U25" s="151">
        <v>35.549999999999997</v>
      </c>
    </row>
    <row r="26" spans="1:21">
      <c r="A26" s="174">
        <v>44721</v>
      </c>
      <c r="C26" s="152">
        <v>87.626000000000005</v>
      </c>
      <c r="D26" s="152">
        <v>0</v>
      </c>
      <c r="E26" s="152">
        <v>0</v>
      </c>
      <c r="G26" s="151">
        <v>16.192</v>
      </c>
      <c r="H26" s="151">
        <v>86.762</v>
      </c>
      <c r="I26" s="206">
        <v>63.954000000000001</v>
      </c>
      <c r="J26" s="206">
        <v>89.212999999999994</v>
      </c>
      <c r="K26" s="151">
        <v>55.5</v>
      </c>
      <c r="L26" s="151">
        <v>59.456000000000003</v>
      </c>
      <c r="M26" s="151"/>
      <c r="N26" s="206">
        <v>194.89</v>
      </c>
      <c r="O26" s="151">
        <v>0</v>
      </c>
      <c r="P26" s="151">
        <v>72.38</v>
      </c>
      <c r="Q26" s="151">
        <v>137.69999999999999</v>
      </c>
      <c r="R26" s="151">
        <v>34.08</v>
      </c>
      <c r="S26" s="151">
        <v>19.21</v>
      </c>
      <c r="T26" s="151">
        <v>34.965000000000003</v>
      </c>
      <c r="U26" s="151">
        <v>35.14</v>
      </c>
    </row>
    <row r="27" spans="1:21">
      <c r="A27" s="174">
        <v>44722</v>
      </c>
      <c r="B27" s="152">
        <v>759</v>
      </c>
      <c r="C27" s="152">
        <v>87.375</v>
      </c>
      <c r="D27" s="152">
        <v>0</v>
      </c>
      <c r="E27" s="152">
        <v>0</v>
      </c>
      <c r="F27" s="205">
        <v>28.831700000000001</v>
      </c>
      <c r="G27" s="151">
        <v>16.253</v>
      </c>
      <c r="H27" s="151">
        <v>85.570999999999998</v>
      </c>
      <c r="I27" s="206">
        <v>62.643000000000001</v>
      </c>
      <c r="J27" s="206">
        <v>89.045000000000002</v>
      </c>
      <c r="K27" s="151">
        <v>55.073999999999998</v>
      </c>
      <c r="L27" s="151">
        <v>57.52</v>
      </c>
      <c r="M27" s="151"/>
      <c r="N27" s="206">
        <v>194.16</v>
      </c>
      <c r="O27" s="151">
        <v>0</v>
      </c>
      <c r="P27" s="151">
        <v>70.59</v>
      </c>
      <c r="Q27" s="151">
        <v>135.07</v>
      </c>
      <c r="R27" s="151">
        <v>32.545000000000002</v>
      </c>
      <c r="S27" s="151">
        <v>18.324999999999999</v>
      </c>
      <c r="T27" s="151">
        <v>34.19</v>
      </c>
      <c r="U27" s="151">
        <v>34.200000000000003</v>
      </c>
    </row>
    <row r="28" spans="1:21">
      <c r="A28" s="174">
        <v>44725</v>
      </c>
      <c r="C28" s="152">
        <v>85.981999999999999</v>
      </c>
      <c r="D28" s="152">
        <v>0</v>
      </c>
      <c r="E28" s="152">
        <v>0</v>
      </c>
      <c r="G28" s="151">
        <v>14.536</v>
      </c>
      <c r="H28" s="151">
        <v>84.319000000000003</v>
      </c>
      <c r="I28" s="206">
        <v>60.231000000000002</v>
      </c>
      <c r="J28" s="206">
        <v>87.474999999999994</v>
      </c>
      <c r="K28" s="151">
        <v>54.713999999999999</v>
      </c>
      <c r="L28" s="151">
        <v>54.567999999999998</v>
      </c>
      <c r="M28" s="151"/>
      <c r="N28" s="206">
        <v>189.82</v>
      </c>
      <c r="O28" s="151">
        <v>0</v>
      </c>
      <c r="P28" s="151">
        <v>68.2</v>
      </c>
      <c r="Q28" s="151">
        <v>133.68</v>
      </c>
      <c r="R28" s="151">
        <v>31.175000000000001</v>
      </c>
      <c r="S28" s="151">
        <v>17.853000000000002</v>
      </c>
      <c r="T28" s="151">
        <v>31.164999999999999</v>
      </c>
      <c r="U28" s="151">
        <v>32.700000000000003</v>
      </c>
    </row>
    <row r="29" spans="1:21">
      <c r="A29" s="174">
        <v>44726</v>
      </c>
      <c r="C29" s="152">
        <v>85.819000000000003</v>
      </c>
      <c r="D29" s="152">
        <v>0</v>
      </c>
      <c r="E29" s="152">
        <v>0</v>
      </c>
      <c r="G29" s="151">
        <v>14.178000000000001</v>
      </c>
      <c r="H29" s="151">
        <v>84.756</v>
      </c>
      <c r="I29" s="206">
        <v>59.767000000000003</v>
      </c>
      <c r="J29" s="206">
        <v>87.248999999999995</v>
      </c>
      <c r="K29" s="151">
        <v>54.872</v>
      </c>
      <c r="L29" s="151">
        <v>53.811999999999998</v>
      </c>
      <c r="M29" s="151"/>
      <c r="N29" s="206">
        <v>187.41</v>
      </c>
      <c r="O29" s="151">
        <v>0</v>
      </c>
      <c r="P29" s="151">
        <v>68.599999999999994</v>
      </c>
      <c r="Q29" s="151">
        <v>135.71</v>
      </c>
      <c r="R29" s="151">
        <v>31.085000000000001</v>
      </c>
      <c r="S29" s="151">
        <v>18.074000000000002</v>
      </c>
      <c r="T29" s="151">
        <v>29.54</v>
      </c>
      <c r="U29" s="151">
        <v>33.04</v>
      </c>
    </row>
    <row r="30" spans="1:21">
      <c r="A30" s="174">
        <v>44727</v>
      </c>
      <c r="C30" s="152">
        <v>86.710999999999999</v>
      </c>
      <c r="D30" s="152">
        <v>0</v>
      </c>
      <c r="E30" s="152">
        <v>0</v>
      </c>
      <c r="G30" s="151">
        <v>14.163</v>
      </c>
      <c r="H30" s="151">
        <v>85.427000000000007</v>
      </c>
      <c r="I30" s="206">
        <v>59.354999999999997</v>
      </c>
      <c r="J30" s="206">
        <v>88.201999999999998</v>
      </c>
      <c r="K30" s="151">
        <v>57.046999999999997</v>
      </c>
      <c r="L30" s="151">
        <v>52.765999999999998</v>
      </c>
      <c r="M30" s="151"/>
      <c r="N30" s="206">
        <v>187.49</v>
      </c>
      <c r="O30" s="151">
        <v>0</v>
      </c>
      <c r="P30" s="151">
        <v>68.2</v>
      </c>
      <c r="Q30" s="151">
        <v>134.72999999999999</v>
      </c>
      <c r="R30" s="151">
        <v>31.25</v>
      </c>
      <c r="S30" s="151">
        <v>18.504000000000001</v>
      </c>
      <c r="T30" s="151">
        <v>30.305</v>
      </c>
      <c r="U30" s="151">
        <v>32.5</v>
      </c>
    </row>
    <row r="31" spans="1:21">
      <c r="A31" s="174">
        <v>44728</v>
      </c>
      <c r="C31" s="152">
        <v>86.501000000000005</v>
      </c>
      <c r="D31" s="152">
        <v>0</v>
      </c>
      <c r="E31" s="152">
        <v>0</v>
      </c>
      <c r="G31" s="151">
        <v>14.163</v>
      </c>
      <c r="H31" s="151">
        <v>85.427000000000007</v>
      </c>
      <c r="I31" s="206">
        <v>59.354999999999997</v>
      </c>
      <c r="J31" s="206">
        <v>88.03</v>
      </c>
      <c r="K31" s="151">
        <v>57.25</v>
      </c>
      <c r="L31" s="151">
        <v>52.55</v>
      </c>
      <c r="M31" s="151"/>
      <c r="N31" s="206">
        <v>185.92</v>
      </c>
      <c r="O31" s="151">
        <v>0</v>
      </c>
      <c r="P31" s="151">
        <v>66.3</v>
      </c>
      <c r="Q31" s="151">
        <v>134.32</v>
      </c>
      <c r="R31" s="151">
        <v>30.355</v>
      </c>
      <c r="S31" s="151">
        <v>17.978999999999999</v>
      </c>
      <c r="T31" s="151">
        <v>28.905000000000001</v>
      </c>
      <c r="U31" s="151">
        <v>31.01</v>
      </c>
    </row>
    <row r="32" spans="1:21">
      <c r="A32" s="174">
        <v>44729</v>
      </c>
      <c r="B32" s="152">
        <v>486</v>
      </c>
      <c r="C32" s="152">
        <v>86.879000000000005</v>
      </c>
      <c r="D32" s="152">
        <v>0</v>
      </c>
      <c r="E32" s="152">
        <v>0</v>
      </c>
      <c r="F32" s="205">
        <v>29.014500000000002</v>
      </c>
      <c r="G32" s="151">
        <v>15.79</v>
      </c>
      <c r="H32" s="151">
        <v>85.466999999999999</v>
      </c>
      <c r="I32" s="206">
        <v>59.192</v>
      </c>
      <c r="J32" s="206">
        <v>88.488</v>
      </c>
      <c r="K32" s="151">
        <v>57.414000000000001</v>
      </c>
      <c r="L32" s="151">
        <v>53.215000000000003</v>
      </c>
      <c r="M32" s="151"/>
      <c r="N32" s="206">
        <v>185.26</v>
      </c>
      <c r="O32" s="151">
        <v>0</v>
      </c>
      <c r="P32" s="151">
        <v>67.040000000000006</v>
      </c>
      <c r="Q32" s="151">
        <v>133.82</v>
      </c>
      <c r="R32" s="151">
        <v>29.75</v>
      </c>
      <c r="S32" s="151">
        <v>18.079000000000001</v>
      </c>
      <c r="T32" s="151">
        <v>28.925000000000001</v>
      </c>
      <c r="U32" s="151">
        <v>30.5</v>
      </c>
    </row>
    <row r="33" spans="1:21">
      <c r="A33" s="174">
        <v>44732</v>
      </c>
      <c r="C33" s="152">
        <v>86.986999999999995</v>
      </c>
      <c r="D33" s="152">
        <v>0</v>
      </c>
      <c r="E33" s="152">
        <v>0</v>
      </c>
      <c r="G33" s="151">
        <v>15.688000000000001</v>
      </c>
      <c r="H33" s="151">
        <v>85.507000000000005</v>
      </c>
      <c r="I33" s="206">
        <v>58.29</v>
      </c>
      <c r="J33" s="206">
        <v>88.631</v>
      </c>
      <c r="K33" s="151">
        <v>57.25</v>
      </c>
      <c r="L33" s="151">
        <v>52.469000000000001</v>
      </c>
      <c r="M33" s="151"/>
      <c r="N33" s="206">
        <v>185.26</v>
      </c>
      <c r="O33" s="151">
        <v>0</v>
      </c>
      <c r="P33" s="151">
        <v>65.86</v>
      </c>
      <c r="Q33" s="151">
        <v>134.69999999999999</v>
      </c>
      <c r="R33" s="151">
        <v>30.065000000000001</v>
      </c>
      <c r="S33" s="151">
        <v>18.655999999999999</v>
      </c>
      <c r="T33" s="151">
        <v>28.925000000000001</v>
      </c>
      <c r="U33" s="151">
        <v>30.5</v>
      </c>
    </row>
    <row r="34" spans="1:21">
      <c r="A34" s="174">
        <v>44733</v>
      </c>
      <c r="C34" s="152">
        <v>86.882999999999996</v>
      </c>
      <c r="D34" s="152">
        <v>0</v>
      </c>
      <c r="E34" s="152">
        <v>0</v>
      </c>
      <c r="G34" s="151">
        <v>15.831</v>
      </c>
      <c r="H34" s="151">
        <v>85.828000000000003</v>
      </c>
      <c r="I34" s="206">
        <v>60.219000000000001</v>
      </c>
      <c r="J34" s="206">
        <v>88.424999999999997</v>
      </c>
      <c r="K34" s="151">
        <v>57.677999999999997</v>
      </c>
      <c r="L34" s="151">
        <v>52.679000000000002</v>
      </c>
      <c r="M34" s="151"/>
      <c r="N34" s="206">
        <v>189.94</v>
      </c>
      <c r="O34" s="151">
        <v>0</v>
      </c>
      <c r="P34" s="151">
        <v>66.569999999999993</v>
      </c>
      <c r="Q34" s="151">
        <v>134.81</v>
      </c>
      <c r="R34" s="151">
        <v>30.27</v>
      </c>
      <c r="S34" s="151">
        <v>18.756</v>
      </c>
      <c r="T34" s="151">
        <v>29.88</v>
      </c>
      <c r="U34" s="151">
        <v>31.43</v>
      </c>
    </row>
    <row r="35" spans="1:21">
      <c r="A35" s="174">
        <v>44734</v>
      </c>
      <c r="C35" s="152">
        <v>87.483000000000004</v>
      </c>
      <c r="D35" s="152">
        <v>0</v>
      </c>
      <c r="E35" s="152">
        <v>0</v>
      </c>
      <c r="G35" s="151">
        <v>15.784000000000001</v>
      </c>
      <c r="H35" s="151">
        <v>86.132999999999996</v>
      </c>
      <c r="I35" s="206">
        <v>62.685000000000002</v>
      </c>
      <c r="J35" s="206">
        <v>89.073999999999998</v>
      </c>
      <c r="K35" s="151">
        <v>57.287999999999997</v>
      </c>
      <c r="L35" s="151">
        <v>54.076000000000001</v>
      </c>
      <c r="M35" s="151"/>
      <c r="N35" s="206">
        <v>189.92</v>
      </c>
      <c r="O35" s="151">
        <v>0</v>
      </c>
      <c r="P35" s="151">
        <v>64.33</v>
      </c>
      <c r="Q35" s="151">
        <v>133.30000000000001</v>
      </c>
      <c r="R35" s="151">
        <v>30.035</v>
      </c>
      <c r="S35" s="151">
        <v>18.649000000000001</v>
      </c>
      <c r="T35" s="151">
        <v>28.46</v>
      </c>
      <c r="U35" s="151">
        <v>30.51</v>
      </c>
    </row>
    <row r="36" spans="1:21">
      <c r="A36" s="174">
        <v>44735</v>
      </c>
      <c r="C36" s="152">
        <v>88.683000000000007</v>
      </c>
      <c r="D36" s="152">
        <v>0</v>
      </c>
      <c r="E36" s="152">
        <v>0</v>
      </c>
      <c r="G36" s="151">
        <v>16.186</v>
      </c>
      <c r="H36" s="151">
        <v>86.135000000000005</v>
      </c>
      <c r="I36" s="206">
        <v>64.069999999999993</v>
      </c>
      <c r="J36" s="206">
        <v>90.596000000000004</v>
      </c>
      <c r="K36" s="151">
        <v>57.106999999999999</v>
      </c>
      <c r="L36" s="151">
        <v>55.9</v>
      </c>
      <c r="M36" s="151"/>
      <c r="N36" s="206">
        <v>192.62</v>
      </c>
      <c r="O36" s="151">
        <v>0</v>
      </c>
      <c r="P36" s="151">
        <v>63.95</v>
      </c>
      <c r="Q36" s="151">
        <v>135.13</v>
      </c>
      <c r="R36" s="151">
        <v>29.504999999999999</v>
      </c>
      <c r="S36" s="151">
        <v>18.029</v>
      </c>
      <c r="T36" s="151">
        <v>28.015000000000001</v>
      </c>
      <c r="U36" s="151">
        <v>29.46</v>
      </c>
    </row>
    <row r="37" spans="1:21">
      <c r="A37" s="174">
        <v>44736</v>
      </c>
      <c r="B37" s="152">
        <v>435.48929492209396</v>
      </c>
      <c r="C37" s="152">
        <v>88.287000000000006</v>
      </c>
      <c r="D37" s="152">
        <v>0</v>
      </c>
      <c r="E37" s="152">
        <v>0</v>
      </c>
      <c r="F37" s="205">
        <v>29.137</v>
      </c>
      <c r="G37" s="151">
        <v>14.853999999999999</v>
      </c>
      <c r="H37" s="151">
        <v>85.521000000000001</v>
      </c>
      <c r="I37" s="206">
        <v>63.628</v>
      </c>
      <c r="J37" s="206">
        <v>90.081999999999994</v>
      </c>
      <c r="K37" s="151">
        <v>56.734999999999999</v>
      </c>
      <c r="L37" s="151">
        <v>55.673000000000002</v>
      </c>
      <c r="M37" s="151"/>
      <c r="N37" s="206">
        <v>196.58</v>
      </c>
      <c r="O37" s="151">
        <v>0</v>
      </c>
      <c r="P37" s="151">
        <v>65.92</v>
      </c>
      <c r="Q37" s="151">
        <v>135.28</v>
      </c>
      <c r="R37" s="151">
        <v>29.215</v>
      </c>
      <c r="S37" s="151">
        <v>18.391999999999999</v>
      </c>
      <c r="T37" s="151">
        <v>30.13</v>
      </c>
      <c r="U37" s="151">
        <v>29.91</v>
      </c>
    </row>
    <row r="38" spans="1:21">
      <c r="A38" s="174">
        <v>44739</v>
      </c>
      <c r="C38" s="152">
        <v>87.697000000000003</v>
      </c>
      <c r="D38" s="152">
        <v>0</v>
      </c>
      <c r="E38" s="152">
        <v>0</v>
      </c>
      <c r="G38" s="151">
        <v>15.035</v>
      </c>
      <c r="H38" s="151">
        <v>84.971000000000004</v>
      </c>
      <c r="I38" s="206">
        <v>61.741999999999997</v>
      </c>
      <c r="J38" s="206">
        <v>89.316000000000003</v>
      </c>
      <c r="K38" s="151">
        <v>56.691000000000003</v>
      </c>
      <c r="L38" s="151">
        <v>53.826000000000001</v>
      </c>
      <c r="M38" s="151"/>
      <c r="N38" s="206">
        <v>196.52</v>
      </c>
      <c r="O38" s="151">
        <v>0</v>
      </c>
      <c r="P38" s="151">
        <v>66.33</v>
      </c>
      <c r="Q38" s="151">
        <v>132.46</v>
      </c>
      <c r="R38" s="151">
        <v>29.995000000000001</v>
      </c>
      <c r="S38" s="151">
        <v>18.398</v>
      </c>
      <c r="T38" s="151">
        <v>30.85</v>
      </c>
      <c r="U38" s="151">
        <v>30.53</v>
      </c>
    </row>
    <row r="39" spans="1:21">
      <c r="A39" s="174">
        <v>44740</v>
      </c>
      <c r="C39" s="152">
        <v>87.097999999999999</v>
      </c>
      <c r="D39" s="152">
        <v>0</v>
      </c>
      <c r="E39" s="152">
        <v>0</v>
      </c>
      <c r="G39" s="151">
        <v>14.468</v>
      </c>
      <c r="H39" s="151">
        <v>84.426000000000002</v>
      </c>
      <c r="I39" s="206">
        <v>62.325000000000003</v>
      </c>
      <c r="J39" s="206">
        <v>88.620999999999995</v>
      </c>
      <c r="K39" s="151">
        <v>56.787999999999997</v>
      </c>
      <c r="L39" s="151">
        <v>53.820999999999998</v>
      </c>
      <c r="M39" s="151"/>
      <c r="N39" s="206">
        <v>194.27</v>
      </c>
      <c r="O39" s="151">
        <v>0</v>
      </c>
      <c r="P39" s="151">
        <v>66.55</v>
      </c>
      <c r="Q39" s="151">
        <v>132.66999999999999</v>
      </c>
      <c r="R39" s="151">
        <v>29.774999999999999</v>
      </c>
      <c r="S39" s="151">
        <v>18.478000000000002</v>
      </c>
      <c r="T39" s="151">
        <v>30.004999999999999</v>
      </c>
      <c r="U39" s="151">
        <v>30.86</v>
      </c>
    </row>
    <row r="40" spans="1:21">
      <c r="A40" s="174">
        <v>44741</v>
      </c>
      <c r="C40" s="152">
        <v>87.045000000000002</v>
      </c>
      <c r="D40" s="152">
        <v>0</v>
      </c>
      <c r="E40" s="152">
        <v>0</v>
      </c>
      <c r="G40" s="151">
        <v>14.347</v>
      </c>
      <c r="H40" s="151">
        <v>84.576999999999998</v>
      </c>
      <c r="I40" s="206">
        <v>63.189</v>
      </c>
      <c r="J40" s="206">
        <v>88.665000000000006</v>
      </c>
      <c r="K40" s="151">
        <v>56.828000000000003</v>
      </c>
      <c r="L40" s="151">
        <v>54.5</v>
      </c>
      <c r="M40" s="151"/>
      <c r="N40" s="206">
        <v>195.49</v>
      </c>
      <c r="O40" s="151">
        <v>0</v>
      </c>
      <c r="P40" s="151">
        <v>65.34</v>
      </c>
      <c r="Q40" s="151">
        <v>131.58000000000001</v>
      </c>
      <c r="R40" s="151">
        <v>29.58</v>
      </c>
      <c r="S40" s="151">
        <v>18.303000000000001</v>
      </c>
      <c r="T40" s="151">
        <v>28.93</v>
      </c>
      <c r="U40" s="151">
        <v>30.35</v>
      </c>
    </row>
    <row r="41" spans="1:21">
      <c r="A41" s="174">
        <v>44742</v>
      </c>
      <c r="C41" s="152">
        <v>87.608000000000004</v>
      </c>
      <c r="D41" s="152">
        <v>0</v>
      </c>
      <c r="E41" s="152">
        <v>0</v>
      </c>
      <c r="G41" s="151">
        <v>14.749000000000001</v>
      </c>
      <c r="H41" s="151">
        <v>83.856999999999999</v>
      </c>
      <c r="I41" s="206">
        <v>64.153999999999996</v>
      </c>
      <c r="J41" s="206">
        <v>89.289000000000001</v>
      </c>
      <c r="K41" s="151">
        <v>56.709000000000003</v>
      </c>
      <c r="L41" s="151">
        <v>55.73</v>
      </c>
      <c r="M41" s="151"/>
      <c r="N41" s="206">
        <v>194.95</v>
      </c>
      <c r="O41" s="151">
        <v>0</v>
      </c>
      <c r="P41" s="151">
        <v>64.790000000000006</v>
      </c>
      <c r="Q41" s="151">
        <v>130.52000000000001</v>
      </c>
      <c r="R41" s="151">
        <v>29.23</v>
      </c>
      <c r="S41" s="151">
        <v>17.795999999999999</v>
      </c>
      <c r="T41" s="151">
        <v>28.57</v>
      </c>
      <c r="U41" s="151">
        <v>29.66</v>
      </c>
    </row>
    <row r="42" spans="1:21">
      <c r="A42" s="174">
        <v>44743</v>
      </c>
      <c r="B42" s="152">
        <v>597</v>
      </c>
      <c r="C42" s="152">
        <v>88.429000000000002</v>
      </c>
      <c r="D42" s="152">
        <v>0</v>
      </c>
      <c r="E42" s="152">
        <v>0</v>
      </c>
      <c r="F42" s="205">
        <v>29.221699999999998</v>
      </c>
      <c r="G42" s="151">
        <v>14.689</v>
      </c>
      <c r="H42" s="151">
        <v>84.427999999999997</v>
      </c>
      <c r="I42" s="206">
        <v>66.311999999999998</v>
      </c>
      <c r="J42" s="206">
        <v>90.116</v>
      </c>
      <c r="K42" s="151">
        <v>60.5</v>
      </c>
      <c r="L42" s="151">
        <v>56.030999999999999</v>
      </c>
      <c r="M42" s="151"/>
      <c r="N42" s="206">
        <v>197.75</v>
      </c>
      <c r="O42" s="151">
        <v>0</v>
      </c>
      <c r="P42" s="151">
        <v>64.12</v>
      </c>
      <c r="Q42" s="151">
        <v>130.83000000000001</v>
      </c>
      <c r="R42" s="151">
        <v>28.635000000000002</v>
      </c>
      <c r="S42" s="151">
        <v>17.718</v>
      </c>
      <c r="T42" s="151">
        <v>29.344999999999999</v>
      </c>
      <c r="U42" s="151">
        <v>29.54</v>
      </c>
    </row>
    <row r="43" spans="1:21">
      <c r="A43" s="174">
        <v>44746</v>
      </c>
      <c r="C43" s="152">
        <v>88.483000000000004</v>
      </c>
      <c r="D43" s="152">
        <v>0</v>
      </c>
      <c r="E43" s="152">
        <v>0</v>
      </c>
      <c r="G43" s="151">
        <v>14.617000000000001</v>
      </c>
      <c r="H43" s="151">
        <v>84.277000000000001</v>
      </c>
      <c r="I43" s="206">
        <v>66.262</v>
      </c>
      <c r="J43" s="206">
        <v>90.207999999999998</v>
      </c>
      <c r="K43" s="151">
        <v>60.427</v>
      </c>
      <c r="L43" s="151">
        <v>54.997</v>
      </c>
      <c r="M43" s="151"/>
      <c r="N43" s="206">
        <v>197.75</v>
      </c>
      <c r="O43" s="151">
        <v>0</v>
      </c>
      <c r="P43" s="151">
        <v>64.16</v>
      </c>
      <c r="Q43" s="151">
        <v>126.76</v>
      </c>
      <c r="R43" s="151">
        <v>29.004999999999999</v>
      </c>
      <c r="S43" s="151">
        <v>17.786000000000001</v>
      </c>
      <c r="T43" s="151">
        <v>29.344999999999999</v>
      </c>
      <c r="U43" s="151">
        <v>29.54</v>
      </c>
    </row>
    <row r="44" spans="1:21">
      <c r="A44" s="174">
        <v>44747</v>
      </c>
      <c r="C44" s="152">
        <v>88.724999999999994</v>
      </c>
      <c r="D44" s="152">
        <v>0</v>
      </c>
      <c r="E44" s="152">
        <v>0</v>
      </c>
      <c r="G44" s="151">
        <v>14.541</v>
      </c>
      <c r="H44" s="151">
        <v>83.691999999999993</v>
      </c>
      <c r="I44" s="206">
        <v>65.275000000000006</v>
      </c>
      <c r="J44" s="206">
        <v>90.441000000000003</v>
      </c>
      <c r="K44" s="151">
        <v>60.5</v>
      </c>
      <c r="L44" s="151">
        <v>52.930999999999997</v>
      </c>
      <c r="M44" s="151"/>
      <c r="N44" s="206">
        <v>195.51</v>
      </c>
      <c r="O44" s="151">
        <v>0</v>
      </c>
      <c r="P44" s="151">
        <v>64.61</v>
      </c>
      <c r="Q44" s="151">
        <v>129.1</v>
      </c>
      <c r="R44" s="151">
        <v>27.635000000000002</v>
      </c>
      <c r="S44" s="151">
        <v>17.184000000000001</v>
      </c>
      <c r="T44" s="151">
        <v>28.035</v>
      </c>
      <c r="U44" s="151">
        <v>28.59</v>
      </c>
    </row>
    <row r="45" spans="1:21">
      <c r="A45" s="174">
        <v>44748</v>
      </c>
      <c r="C45" s="152">
        <v>88.152000000000001</v>
      </c>
      <c r="D45" s="152">
        <v>0</v>
      </c>
      <c r="E45" s="152">
        <v>0</v>
      </c>
      <c r="G45" s="151">
        <v>14.513</v>
      </c>
      <c r="H45" s="151">
        <v>83.227000000000004</v>
      </c>
      <c r="I45" s="206">
        <v>65.414000000000001</v>
      </c>
      <c r="J45" s="206">
        <v>89.864999999999995</v>
      </c>
      <c r="K45" s="151">
        <v>61.207999999999998</v>
      </c>
      <c r="L45" s="151">
        <v>52.311999999999998</v>
      </c>
      <c r="M45" s="151"/>
      <c r="N45" s="206">
        <v>195.78</v>
      </c>
      <c r="O45" s="151">
        <v>0</v>
      </c>
      <c r="P45" s="151">
        <v>65.08</v>
      </c>
      <c r="Q45" s="151">
        <v>129.84</v>
      </c>
      <c r="R45" s="151">
        <v>27.655000000000001</v>
      </c>
      <c r="S45" s="151">
        <v>17.106000000000002</v>
      </c>
      <c r="T45" s="151">
        <v>27.655000000000001</v>
      </c>
      <c r="U45" s="151">
        <v>27.82</v>
      </c>
    </row>
    <row r="46" spans="1:21">
      <c r="A46" s="174">
        <v>44749</v>
      </c>
      <c r="C46" s="152">
        <v>87.570999999999998</v>
      </c>
      <c r="D46" s="152">
        <v>0</v>
      </c>
      <c r="E46" s="152">
        <v>0</v>
      </c>
      <c r="G46" s="151">
        <v>14.561999999999999</v>
      </c>
      <c r="H46" s="151">
        <v>83.587999999999994</v>
      </c>
      <c r="I46" s="206">
        <v>64.978999999999999</v>
      </c>
      <c r="J46" s="206">
        <v>89.394999999999996</v>
      </c>
      <c r="K46" s="151">
        <v>60.454999999999998</v>
      </c>
      <c r="L46" s="151">
        <v>52.177</v>
      </c>
      <c r="M46" s="151"/>
      <c r="N46" s="206">
        <v>196.18</v>
      </c>
      <c r="O46" s="151">
        <v>0</v>
      </c>
      <c r="P46" s="151">
        <v>67.28</v>
      </c>
      <c r="Q46" s="151">
        <v>131.35</v>
      </c>
      <c r="R46" s="151">
        <v>29.094999999999999</v>
      </c>
      <c r="S46" s="151">
        <v>17.687000000000001</v>
      </c>
      <c r="T46" s="151">
        <v>29.355</v>
      </c>
      <c r="U46" s="151">
        <v>28.4</v>
      </c>
    </row>
    <row r="47" spans="1:21">
      <c r="A47" s="174">
        <v>44750</v>
      </c>
      <c r="B47" s="152">
        <v>282</v>
      </c>
      <c r="C47" s="152">
        <v>87.426000000000002</v>
      </c>
      <c r="D47" s="152">
        <v>0</v>
      </c>
      <c r="E47" s="152">
        <v>0</v>
      </c>
      <c r="F47" s="205">
        <v>26.9359</v>
      </c>
      <c r="G47" s="151">
        <v>14.484</v>
      </c>
      <c r="H47" s="151">
        <v>83.513000000000005</v>
      </c>
      <c r="I47" s="206">
        <v>65.489000000000004</v>
      </c>
      <c r="J47" s="206">
        <v>89.100999999999999</v>
      </c>
      <c r="K47" s="151">
        <v>60.01</v>
      </c>
      <c r="L47" s="151">
        <v>52.555</v>
      </c>
      <c r="M47" s="151"/>
      <c r="N47" s="206">
        <v>195.85</v>
      </c>
      <c r="O47" s="151">
        <v>0</v>
      </c>
      <c r="P47" s="151">
        <v>67.7</v>
      </c>
      <c r="Q47" s="151">
        <v>131.65</v>
      </c>
      <c r="R47" s="151">
        <v>29.405000000000001</v>
      </c>
      <c r="S47" s="151">
        <v>17.824999999999999</v>
      </c>
      <c r="T47" s="151">
        <v>29.795000000000002</v>
      </c>
      <c r="U47" s="151">
        <v>28.45</v>
      </c>
    </row>
    <row r="48" spans="1:21">
      <c r="A48" s="174">
        <v>44753</v>
      </c>
      <c r="C48" s="152">
        <v>86.971000000000004</v>
      </c>
      <c r="D48" s="152">
        <v>0</v>
      </c>
      <c r="E48" s="152">
        <v>0</v>
      </c>
      <c r="G48" s="151">
        <v>14.446</v>
      </c>
      <c r="H48" s="151">
        <v>82.905000000000001</v>
      </c>
      <c r="I48" s="206">
        <v>66.046000000000006</v>
      </c>
      <c r="J48" s="206">
        <v>88.745000000000005</v>
      </c>
      <c r="K48" s="151">
        <v>59.686999999999998</v>
      </c>
      <c r="L48" s="151">
        <v>52.746000000000002</v>
      </c>
      <c r="M48" s="151"/>
      <c r="N48" s="206">
        <v>195.63</v>
      </c>
      <c r="O48" s="151">
        <v>0</v>
      </c>
      <c r="P48" s="151">
        <v>66.510000000000005</v>
      </c>
      <c r="Q48" s="151">
        <v>131.47999999999999</v>
      </c>
      <c r="R48" s="151">
        <v>28.59</v>
      </c>
      <c r="S48" s="151">
        <v>17.555</v>
      </c>
      <c r="T48" s="151">
        <v>28.8</v>
      </c>
      <c r="U48" s="151">
        <v>27.98</v>
      </c>
    </row>
    <row r="49" spans="1:21">
      <c r="A49" s="174">
        <v>44754</v>
      </c>
      <c r="C49" s="152">
        <v>86.718999999999994</v>
      </c>
      <c r="D49" s="152">
        <v>0</v>
      </c>
      <c r="E49" s="152">
        <v>0</v>
      </c>
      <c r="G49" s="151">
        <v>14.586</v>
      </c>
      <c r="H49" s="151">
        <v>82.308000000000007</v>
      </c>
      <c r="I49" s="206">
        <v>65.373000000000005</v>
      </c>
      <c r="J49" s="206">
        <v>88.453000000000003</v>
      </c>
      <c r="K49" s="151">
        <v>59</v>
      </c>
      <c r="L49" s="151">
        <v>51.444000000000003</v>
      </c>
      <c r="M49" s="151"/>
      <c r="N49" s="206">
        <v>195.4</v>
      </c>
      <c r="O49" s="151">
        <v>0</v>
      </c>
      <c r="P49" s="151">
        <v>66.69</v>
      </c>
      <c r="Q49" s="151">
        <v>132.56</v>
      </c>
      <c r="R49" s="151">
        <v>28.12</v>
      </c>
      <c r="S49" s="151">
        <v>17.52</v>
      </c>
      <c r="T49" s="151">
        <v>28.36</v>
      </c>
      <c r="U49" s="151">
        <v>27.61</v>
      </c>
    </row>
    <row r="50" spans="1:21">
      <c r="A50" s="174">
        <v>44755</v>
      </c>
      <c r="C50" s="152">
        <v>86.900999999999996</v>
      </c>
      <c r="D50" s="152">
        <v>0</v>
      </c>
      <c r="E50" s="152">
        <v>0</v>
      </c>
      <c r="G50" s="151">
        <v>14.753</v>
      </c>
      <c r="H50" s="151">
        <v>82.623000000000005</v>
      </c>
      <c r="I50" s="206">
        <v>64.816999999999993</v>
      </c>
      <c r="J50" s="206">
        <v>88.646000000000001</v>
      </c>
      <c r="K50" s="151">
        <v>56.936999999999998</v>
      </c>
      <c r="L50" s="151">
        <v>50.43</v>
      </c>
      <c r="M50" s="151"/>
      <c r="N50" s="206">
        <v>195.13</v>
      </c>
      <c r="O50" s="151">
        <v>0</v>
      </c>
      <c r="P50" s="151">
        <v>66.680000000000007</v>
      </c>
      <c r="Q50" s="151">
        <v>129.07</v>
      </c>
      <c r="R50" s="151">
        <v>28.34</v>
      </c>
      <c r="S50" s="151">
        <v>17.279</v>
      </c>
      <c r="T50" s="151">
        <v>28.37</v>
      </c>
      <c r="U50" s="151">
        <v>27.49</v>
      </c>
    </row>
    <row r="51" spans="1:21">
      <c r="A51" s="174">
        <v>44756</v>
      </c>
      <c r="C51" s="152">
        <v>86.619</v>
      </c>
      <c r="D51" s="152">
        <v>0</v>
      </c>
      <c r="E51" s="152">
        <v>0</v>
      </c>
      <c r="G51" s="151">
        <v>14.553000000000001</v>
      </c>
      <c r="H51" s="151">
        <v>81.308000000000007</v>
      </c>
      <c r="I51" s="206">
        <v>64.394000000000005</v>
      </c>
      <c r="J51" s="206">
        <v>88.430999999999997</v>
      </c>
      <c r="K51" s="151">
        <v>55.75</v>
      </c>
      <c r="L51" s="151">
        <v>50.704000000000001</v>
      </c>
      <c r="M51" s="151"/>
      <c r="N51" s="206">
        <v>194.25</v>
      </c>
      <c r="O51" s="151">
        <v>0</v>
      </c>
      <c r="P51" s="151">
        <v>65.599999999999994</v>
      </c>
      <c r="Q51" s="151">
        <v>130.22999999999999</v>
      </c>
      <c r="R51" s="151">
        <v>27.24</v>
      </c>
      <c r="S51" s="151">
        <v>16.728999999999999</v>
      </c>
      <c r="T51" s="151">
        <v>28.925000000000001</v>
      </c>
      <c r="U51" s="151">
        <v>27.2</v>
      </c>
    </row>
    <row r="52" spans="1:21">
      <c r="A52" s="174">
        <v>44757</v>
      </c>
      <c r="B52" s="152">
        <v>284</v>
      </c>
      <c r="C52" s="152">
        <v>86.301000000000002</v>
      </c>
      <c r="D52" s="152">
        <v>0</v>
      </c>
      <c r="E52" s="152">
        <v>0</v>
      </c>
      <c r="F52" s="205">
        <v>21.722799999999999</v>
      </c>
      <c r="G52" s="151">
        <v>14.795</v>
      </c>
      <c r="H52" s="151">
        <v>81.617999999999995</v>
      </c>
      <c r="I52" s="206">
        <v>65.271000000000001</v>
      </c>
      <c r="J52" s="206">
        <v>88.091999999999999</v>
      </c>
      <c r="K52" s="151">
        <v>55.814999999999998</v>
      </c>
      <c r="L52" s="151">
        <v>50.765000000000001</v>
      </c>
      <c r="M52" s="151"/>
      <c r="N52" s="206">
        <v>194.75</v>
      </c>
      <c r="O52" s="151">
        <v>0</v>
      </c>
      <c r="P52" s="151">
        <v>66.540000000000006</v>
      </c>
      <c r="Q52" s="151">
        <v>131.19</v>
      </c>
      <c r="R52" s="151">
        <v>27.715</v>
      </c>
      <c r="S52" s="151">
        <v>16.881</v>
      </c>
      <c r="T52" s="151">
        <v>29.434999999999999</v>
      </c>
      <c r="U52" s="151">
        <v>27.68</v>
      </c>
    </row>
    <row r="53" spans="1:21">
      <c r="A53" s="174">
        <v>44760</v>
      </c>
      <c r="C53" s="152">
        <v>85.433999999999997</v>
      </c>
      <c r="D53" s="152">
        <v>0</v>
      </c>
      <c r="E53" s="152">
        <v>0</v>
      </c>
      <c r="G53" s="151">
        <v>14.311</v>
      </c>
      <c r="H53" s="151">
        <v>81.299000000000007</v>
      </c>
      <c r="I53" s="206">
        <v>65.489000000000004</v>
      </c>
      <c r="J53" s="206">
        <v>87.093000000000004</v>
      </c>
      <c r="K53" s="151">
        <v>55.94</v>
      </c>
      <c r="L53" s="151">
        <v>51.722999999999999</v>
      </c>
      <c r="M53" s="151"/>
      <c r="N53" s="206">
        <v>192.96</v>
      </c>
      <c r="O53" s="151">
        <v>0</v>
      </c>
      <c r="P53" s="151">
        <v>67.33</v>
      </c>
      <c r="Q53" s="151">
        <v>131.19999999999999</v>
      </c>
      <c r="R53" s="151">
        <v>28.245000000000001</v>
      </c>
      <c r="S53" s="151">
        <v>17.259</v>
      </c>
      <c r="T53" s="151">
        <v>30.1</v>
      </c>
      <c r="U53" s="151">
        <v>28.14</v>
      </c>
    </row>
    <row r="54" spans="1:21">
      <c r="A54" s="174">
        <v>44761</v>
      </c>
      <c r="C54" s="152">
        <v>85.379000000000005</v>
      </c>
      <c r="D54" s="152">
        <v>0</v>
      </c>
      <c r="E54" s="152">
        <v>0</v>
      </c>
      <c r="G54" s="151">
        <v>13.843999999999999</v>
      </c>
      <c r="H54" s="151">
        <v>81.162000000000006</v>
      </c>
      <c r="I54" s="206">
        <v>65.718000000000004</v>
      </c>
      <c r="J54" s="206">
        <v>87.188000000000002</v>
      </c>
      <c r="K54" s="151">
        <v>55.875</v>
      </c>
      <c r="L54" s="151">
        <v>52.814</v>
      </c>
      <c r="M54" s="151"/>
      <c r="N54" s="206">
        <v>195.26</v>
      </c>
      <c r="O54" s="151">
        <v>0</v>
      </c>
      <c r="P54" s="151">
        <v>67.63</v>
      </c>
      <c r="Q54" s="151">
        <v>132.21</v>
      </c>
      <c r="R54" s="151">
        <v>28.125</v>
      </c>
      <c r="S54" s="151">
        <v>17.745000000000001</v>
      </c>
      <c r="T54" s="151">
        <v>31.51</v>
      </c>
      <c r="U54" s="151">
        <v>28.81</v>
      </c>
    </row>
    <row r="55" spans="1:21">
      <c r="A55" s="174">
        <v>44762</v>
      </c>
      <c r="C55" s="152">
        <v>85.840999999999994</v>
      </c>
      <c r="D55" s="152">
        <v>0</v>
      </c>
      <c r="E55" s="152">
        <v>0</v>
      </c>
      <c r="G55" s="151">
        <v>13.808</v>
      </c>
      <c r="H55" s="151">
        <v>81.960999999999999</v>
      </c>
      <c r="I55" s="206">
        <v>66.203000000000003</v>
      </c>
      <c r="J55" s="206">
        <v>87.572999999999993</v>
      </c>
      <c r="K55" s="151">
        <v>55.375</v>
      </c>
      <c r="L55" s="151">
        <v>53.973999999999997</v>
      </c>
      <c r="M55" s="151"/>
      <c r="N55" s="206">
        <v>193.27</v>
      </c>
      <c r="O55" s="151">
        <v>0</v>
      </c>
      <c r="P55" s="151">
        <v>67.569999999999993</v>
      </c>
      <c r="Q55" s="151">
        <v>135.21</v>
      </c>
      <c r="R55" s="151">
        <v>27.9</v>
      </c>
      <c r="S55" s="151">
        <v>17.617000000000001</v>
      </c>
      <c r="T55" s="151">
        <v>32.515000000000001</v>
      </c>
      <c r="U55" s="151">
        <v>28.87</v>
      </c>
    </row>
    <row r="56" spans="1:21">
      <c r="A56" s="174">
        <v>44763</v>
      </c>
      <c r="C56" s="152">
        <v>86.311000000000007</v>
      </c>
      <c r="D56" s="152">
        <v>0</v>
      </c>
      <c r="E56" s="152">
        <v>0</v>
      </c>
      <c r="G56" s="151">
        <v>13.923999999999999</v>
      </c>
      <c r="H56" s="151">
        <v>82.917000000000002</v>
      </c>
      <c r="I56" s="206">
        <v>68.418000000000006</v>
      </c>
      <c r="J56" s="206">
        <v>88.024000000000001</v>
      </c>
      <c r="K56" s="151">
        <v>55.625</v>
      </c>
      <c r="L56" s="151">
        <v>53.82</v>
      </c>
      <c r="M56" s="151"/>
      <c r="N56" s="206">
        <v>193.48</v>
      </c>
      <c r="O56" s="151">
        <v>0</v>
      </c>
      <c r="P56" s="151">
        <v>68.06</v>
      </c>
      <c r="Q56" s="151">
        <v>134.03</v>
      </c>
      <c r="R56" s="151">
        <v>27.684999999999999</v>
      </c>
      <c r="S56" s="151">
        <v>17.667000000000002</v>
      </c>
      <c r="T56" s="151">
        <v>31.895</v>
      </c>
      <c r="U56" s="151">
        <v>28.65</v>
      </c>
    </row>
    <row r="57" spans="1:21">
      <c r="A57" s="174">
        <v>44764</v>
      </c>
      <c r="B57" s="152">
        <v>301</v>
      </c>
      <c r="C57" s="152">
        <v>87.52</v>
      </c>
      <c r="D57" s="152">
        <v>0</v>
      </c>
      <c r="E57" s="152">
        <v>0</v>
      </c>
      <c r="F57" s="205">
        <v>21.853100000000001</v>
      </c>
      <c r="G57" s="151">
        <v>14.388</v>
      </c>
      <c r="H57" s="151">
        <v>83.795000000000002</v>
      </c>
      <c r="I57" s="206">
        <v>70.037999999999997</v>
      </c>
      <c r="J57" s="206">
        <v>89.322000000000003</v>
      </c>
      <c r="K57" s="151">
        <v>54.936999999999998</v>
      </c>
      <c r="L57" s="151">
        <v>55.365000000000002</v>
      </c>
      <c r="M57" s="151"/>
      <c r="N57" s="206">
        <v>195.18</v>
      </c>
      <c r="O57" s="151">
        <v>0</v>
      </c>
      <c r="P57" s="151">
        <v>67.89</v>
      </c>
      <c r="Q57" s="151">
        <v>134.56</v>
      </c>
      <c r="R57" s="151">
        <v>28.1</v>
      </c>
      <c r="S57" s="151">
        <v>17.442</v>
      </c>
      <c r="T57" s="151">
        <v>30.91</v>
      </c>
      <c r="U57" s="151">
        <v>28.45</v>
      </c>
    </row>
    <row r="58" spans="1:21">
      <c r="A58" s="174">
        <v>44767</v>
      </c>
      <c r="C58" s="152">
        <v>88.082999999999998</v>
      </c>
      <c r="D58" s="152">
        <v>0</v>
      </c>
      <c r="E58" s="152">
        <v>0</v>
      </c>
      <c r="G58" s="151">
        <v>14.315</v>
      </c>
      <c r="H58" s="151">
        <v>84.289000000000001</v>
      </c>
      <c r="I58" s="206">
        <v>70.238</v>
      </c>
      <c r="J58" s="206">
        <v>89.825999999999993</v>
      </c>
      <c r="K58" s="151">
        <v>54.75</v>
      </c>
      <c r="L58" s="151">
        <v>56.548999999999999</v>
      </c>
      <c r="M58" s="151"/>
      <c r="N58" s="206">
        <v>196.62</v>
      </c>
      <c r="O58" s="151">
        <v>0</v>
      </c>
      <c r="P58" s="151">
        <v>68.09</v>
      </c>
      <c r="Q58" s="151">
        <v>135.18</v>
      </c>
      <c r="R58" s="151">
        <v>28.715</v>
      </c>
      <c r="S58" s="151">
        <v>17.722000000000001</v>
      </c>
      <c r="T58" s="151">
        <v>31.585000000000001</v>
      </c>
      <c r="U58" s="151">
        <v>29.01</v>
      </c>
    </row>
    <row r="59" spans="1:21">
      <c r="A59" s="175">
        <v>44768</v>
      </c>
      <c r="C59" s="152">
        <v>88.076999999999998</v>
      </c>
      <c r="D59" s="152">
        <v>0</v>
      </c>
      <c r="E59" s="152">
        <v>0</v>
      </c>
      <c r="G59" s="151">
        <v>14.545999999999999</v>
      </c>
      <c r="H59" s="151">
        <v>83.328000000000003</v>
      </c>
      <c r="I59" s="206">
        <v>70.989000000000004</v>
      </c>
      <c r="J59" s="206">
        <v>89.84</v>
      </c>
      <c r="K59" s="151">
        <v>53.94</v>
      </c>
      <c r="L59" s="151">
        <v>55.412999999999997</v>
      </c>
      <c r="M59" s="151"/>
      <c r="N59" s="206">
        <v>197.76</v>
      </c>
      <c r="O59" s="151">
        <v>0</v>
      </c>
      <c r="P59" s="151">
        <v>68.59</v>
      </c>
      <c r="Q59" s="151">
        <v>136.51</v>
      </c>
      <c r="R59" s="151">
        <v>28.855</v>
      </c>
      <c r="S59" s="151">
        <v>17.645</v>
      </c>
      <c r="T59" s="151">
        <v>31.524999999999999</v>
      </c>
      <c r="U59" s="151">
        <v>28.82</v>
      </c>
    </row>
    <row r="60" spans="1:21">
      <c r="A60" s="175">
        <v>44769</v>
      </c>
      <c r="C60" s="152">
        <v>88.287999999999997</v>
      </c>
      <c r="D60" s="152">
        <v>0</v>
      </c>
      <c r="E60" s="152">
        <v>0</v>
      </c>
      <c r="G60" s="151">
        <v>14.512</v>
      </c>
      <c r="H60" s="151">
        <v>83.454999999999998</v>
      </c>
      <c r="I60" s="206">
        <v>70.453000000000003</v>
      </c>
      <c r="J60" s="206">
        <v>89.957999999999998</v>
      </c>
      <c r="K60" s="151">
        <v>53.567999999999998</v>
      </c>
      <c r="L60" s="151">
        <v>55.536000000000001</v>
      </c>
      <c r="M60" s="151"/>
      <c r="N60" s="206">
        <v>198.37</v>
      </c>
      <c r="O60" s="151">
        <v>0</v>
      </c>
      <c r="P60" s="151">
        <v>68.819999999999993</v>
      </c>
      <c r="Q60" s="151">
        <v>137.13</v>
      </c>
      <c r="R60" s="151">
        <v>29.36</v>
      </c>
      <c r="S60" s="151">
        <v>17.812999999999999</v>
      </c>
      <c r="T60" s="151">
        <v>33.81</v>
      </c>
      <c r="U60" s="151">
        <v>29.47</v>
      </c>
    </row>
    <row r="61" spans="1:21">
      <c r="A61" s="175">
        <v>44770</v>
      </c>
      <c r="C61" s="152">
        <v>89.912999999999997</v>
      </c>
      <c r="D61" s="152">
        <v>0</v>
      </c>
      <c r="E61" s="152">
        <v>0</v>
      </c>
      <c r="G61" s="151">
        <v>14.9</v>
      </c>
      <c r="H61" s="151">
        <v>84.613</v>
      </c>
      <c r="I61" s="206">
        <v>70.697999999999993</v>
      </c>
      <c r="J61" s="206">
        <v>91.852999999999994</v>
      </c>
      <c r="K61" s="151">
        <v>53.561</v>
      </c>
      <c r="L61" s="151">
        <v>55.277000000000001</v>
      </c>
      <c r="M61" s="151"/>
      <c r="N61" s="206">
        <v>200.77</v>
      </c>
      <c r="O61" s="151">
        <v>0</v>
      </c>
      <c r="P61" s="151">
        <v>69.67</v>
      </c>
      <c r="Q61" s="151">
        <v>138.47999999999999</v>
      </c>
      <c r="R61" s="151">
        <v>30.215</v>
      </c>
      <c r="S61" s="151">
        <v>17.777999999999999</v>
      </c>
      <c r="T61" s="151">
        <v>34.515000000000001</v>
      </c>
      <c r="U61" s="151">
        <v>29.68</v>
      </c>
    </row>
    <row r="62" spans="1:21">
      <c r="A62" s="175">
        <v>44771</v>
      </c>
      <c r="B62" s="152">
        <v>313</v>
      </c>
      <c r="C62" s="152">
        <v>90.941000000000003</v>
      </c>
      <c r="D62" s="152">
        <v>0</v>
      </c>
      <c r="E62" s="152">
        <v>0</v>
      </c>
      <c r="F62" s="205">
        <v>27.585699999999999</v>
      </c>
      <c r="G62" s="151">
        <v>15.204000000000001</v>
      </c>
      <c r="H62" s="151">
        <v>85.039000000000001</v>
      </c>
      <c r="I62" s="206">
        <v>72.212000000000003</v>
      </c>
      <c r="J62" s="206">
        <v>93.055999999999997</v>
      </c>
      <c r="K62" s="151">
        <v>54.188000000000002</v>
      </c>
      <c r="L62" s="151">
        <v>56.366999999999997</v>
      </c>
      <c r="M62" s="151"/>
      <c r="N62" s="206">
        <v>198.85</v>
      </c>
      <c r="O62" s="151">
        <v>0</v>
      </c>
      <c r="P62" s="151">
        <v>69.48</v>
      </c>
      <c r="Q62" s="151">
        <v>138.15</v>
      </c>
      <c r="R62" s="151">
        <v>30.95</v>
      </c>
      <c r="S62" s="151">
        <v>18.068000000000001</v>
      </c>
      <c r="T62" s="151">
        <v>34.85</v>
      </c>
      <c r="U62" s="151">
        <v>30.388500000000001</v>
      </c>
    </row>
    <row r="63" spans="1:21">
      <c r="A63" s="175">
        <v>44774</v>
      </c>
      <c r="C63" s="152">
        <v>92.3</v>
      </c>
      <c r="D63" s="152">
        <v>0</v>
      </c>
      <c r="E63" s="152">
        <v>0</v>
      </c>
      <c r="G63" s="151">
        <v>16.652000000000001</v>
      </c>
      <c r="H63" s="151">
        <v>84.492000000000004</v>
      </c>
      <c r="I63" s="206">
        <v>73.128</v>
      </c>
      <c r="J63" s="206">
        <v>94.738</v>
      </c>
      <c r="K63" s="151">
        <v>54.564999999999998</v>
      </c>
      <c r="L63" s="151">
        <v>57.719000000000001</v>
      </c>
      <c r="M63" s="151"/>
      <c r="N63" s="206">
        <v>201.11</v>
      </c>
      <c r="O63" s="151">
        <v>0</v>
      </c>
      <c r="P63" s="151">
        <v>69.5</v>
      </c>
      <c r="Q63" s="151">
        <v>139.62</v>
      </c>
      <c r="R63" s="151">
        <v>31.02</v>
      </c>
      <c r="S63" s="151">
        <v>18.227</v>
      </c>
      <c r="T63" s="151">
        <v>33.83</v>
      </c>
      <c r="U63" s="151">
        <v>30.3</v>
      </c>
    </row>
    <row r="64" spans="1:21">
      <c r="A64" s="175">
        <v>44775</v>
      </c>
      <c r="C64" s="152">
        <v>91.238</v>
      </c>
      <c r="D64" s="152">
        <v>0</v>
      </c>
      <c r="E64" s="152">
        <v>0</v>
      </c>
      <c r="G64" s="151">
        <v>15.887</v>
      </c>
      <c r="H64" s="151">
        <v>85.075999999999993</v>
      </c>
      <c r="I64" s="206">
        <v>71.673000000000002</v>
      </c>
      <c r="J64" s="206">
        <v>93.852000000000004</v>
      </c>
      <c r="K64" s="151">
        <v>54.627000000000002</v>
      </c>
      <c r="L64" s="151">
        <v>57.86</v>
      </c>
      <c r="M64" s="151"/>
      <c r="N64" s="206">
        <v>199.5</v>
      </c>
      <c r="O64" s="151">
        <v>0</v>
      </c>
      <c r="P64" s="151">
        <v>69.23</v>
      </c>
      <c r="Q64" s="151">
        <v>140.38</v>
      </c>
      <c r="R64" s="151">
        <v>30.715</v>
      </c>
      <c r="S64" s="151">
        <v>18.193000000000001</v>
      </c>
      <c r="T64" s="151">
        <v>33.945</v>
      </c>
      <c r="U64" s="151">
        <v>30.02</v>
      </c>
    </row>
    <row r="65" spans="1:21">
      <c r="A65" s="175">
        <v>44776</v>
      </c>
      <c r="C65" s="152">
        <v>91.902000000000001</v>
      </c>
      <c r="D65" s="152">
        <v>0</v>
      </c>
      <c r="E65" s="152">
        <v>0</v>
      </c>
      <c r="G65" s="151">
        <v>16.327999999999999</v>
      </c>
      <c r="H65" s="151">
        <v>85.046999999999997</v>
      </c>
      <c r="I65" s="206">
        <v>70.831999999999994</v>
      </c>
      <c r="J65" s="206">
        <v>94.643000000000001</v>
      </c>
      <c r="K65" s="151">
        <v>54.642000000000003</v>
      </c>
      <c r="L65" s="151">
        <v>57.137999999999998</v>
      </c>
      <c r="M65" s="151"/>
      <c r="N65" s="206">
        <v>201.32</v>
      </c>
      <c r="O65" s="151">
        <v>0</v>
      </c>
      <c r="P65" s="151">
        <v>70.37</v>
      </c>
      <c r="Q65" s="151">
        <v>141.84</v>
      </c>
      <c r="R65" s="151">
        <v>30.305</v>
      </c>
      <c r="S65" s="151">
        <v>18.48</v>
      </c>
      <c r="T65" s="151">
        <v>33.975000000000001</v>
      </c>
      <c r="U65" s="151">
        <v>29.99</v>
      </c>
    </row>
    <row r="66" spans="1:21">
      <c r="A66" s="175">
        <v>44777</v>
      </c>
      <c r="C66" s="152">
        <v>91.97</v>
      </c>
      <c r="D66" s="152">
        <v>0</v>
      </c>
      <c r="E66" s="152">
        <v>0</v>
      </c>
      <c r="G66" s="151">
        <v>16.809000000000001</v>
      </c>
      <c r="H66" s="151">
        <v>85.756</v>
      </c>
      <c r="I66" s="206">
        <v>71.786000000000001</v>
      </c>
      <c r="J66" s="206">
        <v>94.53</v>
      </c>
      <c r="K66" s="151">
        <v>54.627000000000002</v>
      </c>
      <c r="L66" s="151">
        <v>57.082999999999998</v>
      </c>
      <c r="M66" s="151"/>
      <c r="N66" s="206">
        <v>200.39</v>
      </c>
      <c r="O66" s="151">
        <v>0</v>
      </c>
      <c r="P66" s="151">
        <v>70.17</v>
      </c>
      <c r="Q66" s="151">
        <v>140.86000000000001</v>
      </c>
      <c r="R66" s="151">
        <v>31.09</v>
      </c>
      <c r="S66" s="151">
        <v>18.492000000000001</v>
      </c>
      <c r="T66" s="151">
        <v>33.89</v>
      </c>
      <c r="U66" s="151">
        <v>29.42</v>
      </c>
    </row>
    <row r="67" spans="1:21">
      <c r="A67" s="175">
        <v>44778</v>
      </c>
      <c r="B67" s="152">
        <v>432</v>
      </c>
      <c r="C67" s="152">
        <v>91.896000000000001</v>
      </c>
      <c r="D67" s="152">
        <v>0</v>
      </c>
      <c r="E67" s="152">
        <v>0</v>
      </c>
      <c r="F67" s="205">
        <v>27.728300000000001</v>
      </c>
      <c r="G67" s="151">
        <v>16.582000000000001</v>
      </c>
      <c r="H67" s="151">
        <v>85.394999999999996</v>
      </c>
      <c r="I67" s="206">
        <v>72.463999999999999</v>
      </c>
      <c r="J67" s="206">
        <v>94.462999999999994</v>
      </c>
      <c r="K67" s="151">
        <v>54.695</v>
      </c>
      <c r="L67" s="151">
        <v>57.582000000000001</v>
      </c>
      <c r="M67" s="151"/>
      <c r="N67" s="206">
        <v>200.51</v>
      </c>
      <c r="O67" s="151">
        <v>0</v>
      </c>
      <c r="P67" s="151">
        <v>70.86</v>
      </c>
      <c r="Q67" s="151">
        <v>142.19999999999999</v>
      </c>
      <c r="R67" s="151">
        <v>31.6</v>
      </c>
      <c r="S67" s="151">
        <v>18.654</v>
      </c>
      <c r="T67" s="151">
        <v>34.204999999999998</v>
      </c>
      <c r="U67" s="151">
        <v>29.12</v>
      </c>
    </row>
    <row r="68" spans="1:21">
      <c r="A68" s="175">
        <v>44781</v>
      </c>
      <c r="C68" s="152">
        <v>92.531000000000006</v>
      </c>
      <c r="D68" s="152">
        <v>0</v>
      </c>
      <c r="E68" s="152">
        <v>0</v>
      </c>
      <c r="G68" s="151">
        <v>17.510000000000002</v>
      </c>
      <c r="H68" s="151">
        <v>85.542000000000002</v>
      </c>
      <c r="I68" s="206">
        <v>72.536000000000001</v>
      </c>
      <c r="J68" s="206">
        <v>95.12</v>
      </c>
      <c r="K68" s="151">
        <v>54.674999999999997</v>
      </c>
      <c r="L68" s="151">
        <v>57.917000000000002</v>
      </c>
      <c r="M68" s="151"/>
      <c r="N68" s="206">
        <v>200.46</v>
      </c>
      <c r="O68" s="151">
        <v>0</v>
      </c>
      <c r="P68" s="151">
        <v>70.91</v>
      </c>
      <c r="Q68" s="151">
        <v>143.66</v>
      </c>
      <c r="R68" s="151">
        <v>32.655000000000001</v>
      </c>
      <c r="S68" s="151">
        <v>18.716999999999999</v>
      </c>
      <c r="T68" s="151">
        <v>34.700000000000003</v>
      </c>
      <c r="U68" s="151">
        <v>29.66</v>
      </c>
    </row>
    <row r="69" spans="1:21">
      <c r="A69" s="175">
        <v>44782</v>
      </c>
      <c r="C69" s="152">
        <v>91.728999999999999</v>
      </c>
      <c r="D69" s="152">
        <v>0</v>
      </c>
      <c r="E69" s="152">
        <v>0</v>
      </c>
      <c r="G69" s="151">
        <v>17.704000000000001</v>
      </c>
      <c r="H69" s="151">
        <v>85.542000000000002</v>
      </c>
      <c r="I69" s="206">
        <v>72.070999999999998</v>
      </c>
      <c r="J69" s="206">
        <v>93.924999999999997</v>
      </c>
      <c r="K69" s="151">
        <v>54.564999999999998</v>
      </c>
      <c r="L69" s="151">
        <v>57.268000000000001</v>
      </c>
      <c r="M69" s="151"/>
      <c r="N69" s="206">
        <v>200.61</v>
      </c>
      <c r="O69" s="151">
        <v>0</v>
      </c>
      <c r="P69" s="151">
        <v>70.430000000000007</v>
      </c>
      <c r="Q69" s="151">
        <v>143.87</v>
      </c>
      <c r="R69" s="151">
        <v>32.734999999999999</v>
      </c>
      <c r="S69" s="151">
        <v>18.724</v>
      </c>
      <c r="T69" s="151">
        <v>33.69</v>
      </c>
      <c r="U69" s="151">
        <v>29.83</v>
      </c>
    </row>
    <row r="70" spans="1:21">
      <c r="A70" s="175">
        <v>44783</v>
      </c>
      <c r="C70" s="152">
        <v>92.084999999999994</v>
      </c>
      <c r="D70" s="152">
        <v>0</v>
      </c>
      <c r="E70" s="152">
        <v>0</v>
      </c>
      <c r="G70" s="151">
        <v>17.869</v>
      </c>
      <c r="H70" s="151">
        <v>86.430999999999997</v>
      </c>
      <c r="I70" s="206">
        <v>72.900000000000006</v>
      </c>
      <c r="J70" s="206">
        <v>94.268000000000001</v>
      </c>
      <c r="K70" s="151">
        <v>54.695</v>
      </c>
      <c r="L70" s="151">
        <v>57.36</v>
      </c>
      <c r="M70" s="151"/>
      <c r="N70" s="206">
        <v>202.11</v>
      </c>
      <c r="O70" s="151">
        <v>0</v>
      </c>
      <c r="P70" s="151">
        <v>70.08</v>
      </c>
      <c r="Q70" s="151">
        <v>143.26</v>
      </c>
      <c r="R70" s="151">
        <v>33.72</v>
      </c>
      <c r="S70" s="151">
        <v>18.86</v>
      </c>
      <c r="T70" s="151">
        <v>34.414999999999999</v>
      </c>
      <c r="U70" s="151">
        <v>30.58</v>
      </c>
    </row>
    <row r="71" spans="1:21">
      <c r="A71" s="175">
        <v>44784</v>
      </c>
      <c r="C71" s="152">
        <v>92.046999999999997</v>
      </c>
      <c r="D71" s="152">
        <v>0</v>
      </c>
      <c r="E71" s="152">
        <v>0</v>
      </c>
      <c r="G71" s="151">
        <v>16.696000000000002</v>
      </c>
      <c r="H71" s="151">
        <v>87.119</v>
      </c>
      <c r="I71" s="206">
        <v>73.070999999999998</v>
      </c>
      <c r="J71" s="206">
        <v>94.343000000000004</v>
      </c>
      <c r="K71" s="151">
        <v>54.75</v>
      </c>
      <c r="L71" s="151">
        <v>58.741999999999997</v>
      </c>
      <c r="M71" s="151"/>
      <c r="N71" s="206">
        <v>201.91</v>
      </c>
      <c r="O71" s="151">
        <v>0</v>
      </c>
      <c r="P71" s="151">
        <v>70.7</v>
      </c>
      <c r="Q71" s="151">
        <v>144.9</v>
      </c>
      <c r="R71" s="151">
        <v>33.31</v>
      </c>
      <c r="S71" s="151">
        <v>18.902000000000001</v>
      </c>
      <c r="T71" s="151">
        <v>34.274999999999999</v>
      </c>
      <c r="U71" s="151">
        <v>31.01</v>
      </c>
    </row>
    <row r="72" spans="1:21">
      <c r="A72" s="175">
        <v>44785</v>
      </c>
      <c r="B72" s="152">
        <v>868</v>
      </c>
      <c r="C72" s="152">
        <v>91.573999999999998</v>
      </c>
      <c r="D72" s="152">
        <v>0</v>
      </c>
      <c r="E72" s="152">
        <v>0</v>
      </c>
      <c r="F72" s="205">
        <v>27.833200000000001</v>
      </c>
      <c r="G72" s="151">
        <v>17.553000000000001</v>
      </c>
      <c r="H72" s="151">
        <v>87.361999999999995</v>
      </c>
      <c r="I72" s="206">
        <v>73.197000000000003</v>
      </c>
      <c r="J72" s="206">
        <v>94</v>
      </c>
      <c r="K72" s="151">
        <v>54.75</v>
      </c>
      <c r="L72" s="151">
        <v>59.314999999999998</v>
      </c>
      <c r="M72" s="151"/>
      <c r="N72" s="206">
        <v>203.67</v>
      </c>
      <c r="O72" s="151">
        <v>0</v>
      </c>
      <c r="P72" s="151">
        <v>71.13</v>
      </c>
      <c r="Q72" s="151">
        <v>145.54</v>
      </c>
      <c r="R72" s="151">
        <v>33.799999999999997</v>
      </c>
      <c r="S72" s="151">
        <v>19.071999999999999</v>
      </c>
      <c r="T72" s="151">
        <v>34.03</v>
      </c>
      <c r="U72" s="151">
        <v>31.24</v>
      </c>
    </row>
    <row r="73" spans="1:21">
      <c r="A73" s="175">
        <v>44788</v>
      </c>
      <c r="C73" s="152">
        <v>91.561999999999998</v>
      </c>
      <c r="D73" s="152">
        <v>0</v>
      </c>
      <c r="E73" s="152">
        <v>0</v>
      </c>
      <c r="G73" s="151">
        <v>18.791</v>
      </c>
      <c r="H73" s="151">
        <v>86.796999999999997</v>
      </c>
      <c r="I73" s="206">
        <v>73.233000000000004</v>
      </c>
      <c r="J73" s="206">
        <v>93.900999999999996</v>
      </c>
      <c r="K73" s="151">
        <v>54.377000000000002</v>
      </c>
      <c r="L73" s="151">
        <v>58.447000000000003</v>
      </c>
      <c r="M73" s="151"/>
      <c r="N73" s="206">
        <v>205.7</v>
      </c>
      <c r="O73" s="151">
        <v>0</v>
      </c>
      <c r="P73" s="151">
        <v>71.13</v>
      </c>
      <c r="Q73" s="151">
        <v>145.54</v>
      </c>
      <c r="R73" s="151">
        <v>34.215000000000003</v>
      </c>
      <c r="S73" s="151">
        <v>18.998000000000001</v>
      </c>
      <c r="T73" s="151">
        <v>33.274999999999999</v>
      </c>
      <c r="U73" s="151">
        <v>30.81</v>
      </c>
    </row>
    <row r="74" spans="1:21">
      <c r="A74" s="175">
        <v>44789</v>
      </c>
      <c r="C74" s="152">
        <v>90.921999999999997</v>
      </c>
      <c r="D74" s="152">
        <v>0</v>
      </c>
      <c r="E74" s="152">
        <v>0</v>
      </c>
      <c r="G74" s="151">
        <v>18.72</v>
      </c>
      <c r="H74" s="151">
        <v>86.478999999999999</v>
      </c>
      <c r="I74" s="206">
        <v>72.540999999999997</v>
      </c>
      <c r="J74" s="206">
        <v>93.254000000000005</v>
      </c>
      <c r="K74" s="151">
        <v>53.94</v>
      </c>
      <c r="L74" s="151">
        <v>56.838000000000001</v>
      </c>
      <c r="M74" s="151"/>
      <c r="N74" s="206">
        <v>207.27</v>
      </c>
      <c r="O74" s="151">
        <v>0</v>
      </c>
      <c r="P74" s="151">
        <v>71.42</v>
      </c>
      <c r="Q74" s="151">
        <v>145.77000000000001</v>
      </c>
      <c r="R74" s="151">
        <v>34.01</v>
      </c>
      <c r="S74" s="151">
        <v>19.097999999999999</v>
      </c>
      <c r="T74" s="151">
        <v>33.35</v>
      </c>
      <c r="U74" s="151">
        <v>30.92</v>
      </c>
    </row>
    <row r="75" spans="1:21">
      <c r="A75" s="175">
        <v>44790</v>
      </c>
      <c r="C75" s="152">
        <v>90.287000000000006</v>
      </c>
      <c r="D75" s="152">
        <v>0</v>
      </c>
      <c r="E75" s="152">
        <v>0</v>
      </c>
      <c r="G75" s="151">
        <v>18.283000000000001</v>
      </c>
      <c r="H75" s="151">
        <v>86.066000000000003</v>
      </c>
      <c r="I75" s="206">
        <v>71.281000000000006</v>
      </c>
      <c r="J75" s="206">
        <v>92.474000000000004</v>
      </c>
      <c r="K75" s="151">
        <v>53.5</v>
      </c>
      <c r="L75" s="151">
        <v>56.18</v>
      </c>
      <c r="M75" s="151"/>
      <c r="N75" s="206">
        <v>206.32</v>
      </c>
      <c r="O75" s="151">
        <v>0</v>
      </c>
      <c r="P75" s="151">
        <v>70.25</v>
      </c>
      <c r="Q75" s="151">
        <v>144.69</v>
      </c>
      <c r="R75" s="151">
        <v>34.08</v>
      </c>
      <c r="S75" s="151">
        <v>18.853999999999999</v>
      </c>
      <c r="T75" s="151">
        <v>31.91</v>
      </c>
      <c r="U75" s="151">
        <v>30.96</v>
      </c>
    </row>
    <row r="76" spans="1:21">
      <c r="A76" s="175">
        <v>44791</v>
      </c>
      <c r="C76" s="152">
        <v>89.195999999999998</v>
      </c>
      <c r="D76" s="152">
        <v>0</v>
      </c>
      <c r="E76" s="152">
        <v>0</v>
      </c>
      <c r="G76" s="151">
        <v>18.138999999999999</v>
      </c>
      <c r="H76" s="151">
        <v>85.95</v>
      </c>
      <c r="I76" s="206">
        <v>70.578000000000003</v>
      </c>
      <c r="J76" s="206">
        <v>91.364999999999995</v>
      </c>
      <c r="K76" s="151">
        <v>52.875</v>
      </c>
      <c r="L76" s="151">
        <v>53.725000000000001</v>
      </c>
      <c r="M76" s="151"/>
      <c r="N76" s="206">
        <v>206.59</v>
      </c>
      <c r="O76" s="151">
        <v>0</v>
      </c>
      <c r="P76" s="151">
        <v>70.31</v>
      </c>
      <c r="Q76" s="151">
        <v>145.44999999999999</v>
      </c>
      <c r="R76" s="151">
        <v>34</v>
      </c>
      <c r="S76" s="151">
        <v>18.831</v>
      </c>
      <c r="T76" s="151">
        <v>32.454999999999998</v>
      </c>
      <c r="U76" s="151">
        <v>31.27</v>
      </c>
    </row>
    <row r="77" spans="1:21">
      <c r="A77" s="175">
        <v>44792</v>
      </c>
      <c r="B77" s="152">
        <v>987</v>
      </c>
      <c r="C77" s="152">
        <v>88.028999999999996</v>
      </c>
      <c r="D77" s="152">
        <v>0</v>
      </c>
      <c r="E77" s="152">
        <v>0</v>
      </c>
      <c r="F77" s="205">
        <v>27.9617</v>
      </c>
      <c r="G77" s="151">
        <v>17.673999999999999</v>
      </c>
      <c r="H77" s="151">
        <v>85.35</v>
      </c>
      <c r="I77" s="206">
        <v>69.635000000000005</v>
      </c>
      <c r="J77" s="206">
        <v>90.36</v>
      </c>
      <c r="K77" s="151">
        <v>52.627000000000002</v>
      </c>
      <c r="L77" s="151">
        <v>54.683</v>
      </c>
      <c r="M77" s="151"/>
      <c r="N77" s="206">
        <v>206.62</v>
      </c>
      <c r="O77" s="151">
        <v>0</v>
      </c>
      <c r="P77" s="151">
        <v>69.23</v>
      </c>
      <c r="Q77" s="151">
        <v>144.76</v>
      </c>
      <c r="R77" s="151">
        <v>33.274999999999999</v>
      </c>
      <c r="S77" s="151">
        <v>18.436</v>
      </c>
      <c r="T77" s="151">
        <v>31.204999999999998</v>
      </c>
      <c r="U77" s="151">
        <v>31.07</v>
      </c>
    </row>
    <row r="78" spans="1:21">
      <c r="A78" s="175">
        <v>44795</v>
      </c>
      <c r="C78" s="152">
        <v>87.69</v>
      </c>
      <c r="D78" s="152">
        <v>0</v>
      </c>
      <c r="E78" s="152">
        <v>0</v>
      </c>
      <c r="G78" s="151">
        <v>17.814</v>
      </c>
      <c r="H78" s="151">
        <v>85.224999999999994</v>
      </c>
      <c r="I78" s="206">
        <v>68.864000000000004</v>
      </c>
      <c r="J78" s="206">
        <v>89.99</v>
      </c>
      <c r="K78" s="151">
        <v>51.874000000000002</v>
      </c>
      <c r="L78" s="151">
        <v>52.298999999999999</v>
      </c>
      <c r="M78" s="151"/>
      <c r="N78" s="206">
        <v>204.55</v>
      </c>
      <c r="O78" s="151">
        <v>0</v>
      </c>
      <c r="P78" s="151">
        <v>68.62</v>
      </c>
      <c r="Q78" s="151">
        <v>145.25</v>
      </c>
      <c r="R78" s="151">
        <v>33.174999999999997</v>
      </c>
      <c r="S78" s="151">
        <v>18.161000000000001</v>
      </c>
      <c r="T78" s="151">
        <v>31.105</v>
      </c>
      <c r="U78" s="151">
        <v>30.85</v>
      </c>
    </row>
    <row r="79" spans="1:21">
      <c r="A79" s="175">
        <v>44796</v>
      </c>
      <c r="C79" s="152">
        <v>87.748000000000005</v>
      </c>
      <c r="D79" s="152">
        <v>0</v>
      </c>
      <c r="E79" s="152">
        <v>0</v>
      </c>
      <c r="G79" s="151">
        <v>18.001999999999999</v>
      </c>
      <c r="H79" s="151">
        <v>85.122</v>
      </c>
      <c r="I79" s="206">
        <v>67.876000000000005</v>
      </c>
      <c r="J79" s="206">
        <v>90.191000000000003</v>
      </c>
      <c r="K79" s="151">
        <v>51.78</v>
      </c>
      <c r="L79" s="151">
        <v>51.465000000000003</v>
      </c>
      <c r="M79" s="151"/>
      <c r="N79" s="206">
        <v>203.58</v>
      </c>
      <c r="O79" s="151">
        <v>0</v>
      </c>
      <c r="P79" s="151">
        <v>68.58</v>
      </c>
      <c r="Q79" s="151">
        <v>146.44999999999999</v>
      </c>
      <c r="R79" s="151">
        <v>34.384999999999998</v>
      </c>
      <c r="S79" s="151">
        <v>18.183</v>
      </c>
      <c r="T79" s="151">
        <v>32.045000000000002</v>
      </c>
      <c r="U79" s="151">
        <v>31.59</v>
      </c>
    </row>
    <row r="80" spans="1:21">
      <c r="A80" s="175">
        <v>44797</v>
      </c>
      <c r="C80" s="152">
        <v>87.7</v>
      </c>
      <c r="D80" s="152">
        <v>0</v>
      </c>
      <c r="E80" s="152">
        <v>0</v>
      </c>
      <c r="G80" s="151">
        <v>17.901</v>
      </c>
      <c r="H80" s="151">
        <v>85.236000000000004</v>
      </c>
      <c r="I80" s="206">
        <v>67.516999999999996</v>
      </c>
      <c r="J80" s="206">
        <v>90.05</v>
      </c>
      <c r="K80" s="151">
        <v>51.75</v>
      </c>
      <c r="L80" s="151">
        <v>52.448</v>
      </c>
      <c r="M80" s="151"/>
      <c r="N80" s="206">
        <v>204.05</v>
      </c>
      <c r="O80" s="151">
        <v>0</v>
      </c>
      <c r="P80" s="151">
        <v>68.91</v>
      </c>
      <c r="Q80" s="151">
        <v>147.81</v>
      </c>
      <c r="R80" s="151">
        <v>34.685000000000002</v>
      </c>
      <c r="S80" s="151">
        <v>18.094999999999999</v>
      </c>
      <c r="T80" s="151">
        <v>36.67</v>
      </c>
      <c r="U80" s="151">
        <v>31.65</v>
      </c>
    </row>
    <row r="81" spans="1:21">
      <c r="A81" s="175">
        <v>44798</v>
      </c>
      <c r="C81" s="152">
        <v>88.472999999999999</v>
      </c>
      <c r="D81" s="152">
        <v>0</v>
      </c>
      <c r="E81" s="152">
        <v>0</v>
      </c>
      <c r="G81" s="151">
        <v>17.834</v>
      </c>
      <c r="H81" s="151">
        <v>85.771000000000001</v>
      </c>
      <c r="I81" s="206">
        <v>68.44</v>
      </c>
      <c r="J81" s="206">
        <v>90.584999999999994</v>
      </c>
      <c r="K81" s="151">
        <v>51.813000000000002</v>
      </c>
      <c r="L81" s="151">
        <v>53.536000000000001</v>
      </c>
      <c r="M81" s="151"/>
      <c r="N81" s="206">
        <v>204.73</v>
      </c>
      <c r="O81" s="151">
        <v>0</v>
      </c>
      <c r="P81" s="151">
        <v>69.91</v>
      </c>
      <c r="Q81" s="151">
        <v>147.15</v>
      </c>
      <c r="R81" s="151">
        <v>34.159999999999997</v>
      </c>
      <c r="S81" s="151">
        <v>18.082999999999998</v>
      </c>
      <c r="T81" s="151">
        <v>36.78</v>
      </c>
      <c r="U81" s="151">
        <v>31.98</v>
      </c>
    </row>
    <row r="82" spans="1:21">
      <c r="A82" s="175">
        <v>44799</v>
      </c>
      <c r="B82" s="152">
        <v>1176</v>
      </c>
      <c r="C82" s="152">
        <v>88.53</v>
      </c>
      <c r="D82" s="152">
        <v>0</v>
      </c>
      <c r="E82" s="152">
        <v>0</v>
      </c>
      <c r="F82" s="205">
        <v>28.153500000000001</v>
      </c>
      <c r="G82" s="151">
        <v>17.856999999999999</v>
      </c>
      <c r="H82" s="151">
        <v>85.736000000000004</v>
      </c>
      <c r="I82" s="206">
        <v>68.152000000000001</v>
      </c>
      <c r="J82" s="206">
        <v>90.905000000000001</v>
      </c>
      <c r="K82" s="151">
        <v>51.625</v>
      </c>
      <c r="L82" s="151">
        <v>52.709000000000003</v>
      </c>
      <c r="M82" s="151"/>
      <c r="N82" s="206">
        <v>200.34</v>
      </c>
      <c r="O82" s="151">
        <v>0</v>
      </c>
      <c r="P82" s="151">
        <v>68.75</v>
      </c>
      <c r="Q82" s="151">
        <v>144.99</v>
      </c>
      <c r="R82" s="151">
        <v>34.204999999999998</v>
      </c>
      <c r="S82" s="151">
        <v>17.78</v>
      </c>
      <c r="T82" s="151">
        <v>35.340000000000003</v>
      </c>
      <c r="U82" s="151">
        <v>31.48</v>
      </c>
    </row>
    <row r="83" spans="1:21">
      <c r="A83" s="175">
        <v>44802</v>
      </c>
      <c r="C83" s="152">
        <v>88.108000000000004</v>
      </c>
      <c r="D83" s="152">
        <v>0</v>
      </c>
      <c r="E83" s="152">
        <v>0</v>
      </c>
      <c r="G83" s="151">
        <v>17.771999999999998</v>
      </c>
      <c r="H83" s="151">
        <v>85.546999999999997</v>
      </c>
      <c r="I83" s="206">
        <v>67.695999999999998</v>
      </c>
      <c r="J83" s="206">
        <v>90.400999999999996</v>
      </c>
      <c r="K83" s="151">
        <v>51.625</v>
      </c>
      <c r="L83" s="151">
        <v>52.045999999999999</v>
      </c>
      <c r="M83" s="151"/>
      <c r="N83" s="206">
        <v>200.12</v>
      </c>
      <c r="O83" s="151">
        <v>0</v>
      </c>
      <c r="P83" s="151">
        <v>67.19</v>
      </c>
      <c r="Q83" s="151">
        <v>145.80000000000001</v>
      </c>
      <c r="R83" s="151">
        <v>34.795000000000002</v>
      </c>
      <c r="S83" s="151">
        <v>17.728999999999999</v>
      </c>
      <c r="T83" s="151">
        <v>38.774999999999999</v>
      </c>
      <c r="U83" s="151">
        <v>31.72</v>
      </c>
    </row>
    <row r="84" spans="1:21">
      <c r="A84" s="175">
        <v>44803</v>
      </c>
      <c r="C84" s="152">
        <v>87.730999999999995</v>
      </c>
      <c r="D84" s="152">
        <v>0</v>
      </c>
      <c r="E84" s="152">
        <v>0</v>
      </c>
      <c r="G84" s="151">
        <v>17.940000000000001</v>
      </c>
      <c r="H84" s="151">
        <v>85.082999999999998</v>
      </c>
      <c r="I84" s="206">
        <v>68.811999999999998</v>
      </c>
      <c r="J84" s="206">
        <v>89.778999999999996</v>
      </c>
      <c r="K84" s="151">
        <v>50.5</v>
      </c>
      <c r="L84" s="151">
        <v>51.942</v>
      </c>
      <c r="M84" s="151"/>
      <c r="N84" s="206">
        <v>197.94</v>
      </c>
      <c r="O84" s="151">
        <v>0</v>
      </c>
      <c r="P84" s="151">
        <v>67.010000000000005</v>
      </c>
      <c r="Q84" s="151">
        <v>146.25</v>
      </c>
      <c r="R84" s="151">
        <v>33.945</v>
      </c>
      <c r="S84" s="151">
        <v>17.872</v>
      </c>
      <c r="T84" s="151">
        <v>38.954999999999998</v>
      </c>
      <c r="U84" s="151">
        <v>31.07</v>
      </c>
    </row>
    <row r="85" spans="1:21">
      <c r="A85" s="175">
        <v>44804</v>
      </c>
      <c r="C85" s="152">
        <v>88.153000000000006</v>
      </c>
      <c r="D85" s="152">
        <v>0</v>
      </c>
      <c r="E85" s="152">
        <v>0</v>
      </c>
      <c r="G85" s="151">
        <v>18.187999999999999</v>
      </c>
      <c r="H85" s="151">
        <v>84.513000000000005</v>
      </c>
      <c r="I85" s="206">
        <v>68.817999999999998</v>
      </c>
      <c r="J85" s="206">
        <v>90.373999999999995</v>
      </c>
      <c r="K85" s="151">
        <v>48.25</v>
      </c>
      <c r="L85" s="151">
        <v>52.250999999999998</v>
      </c>
      <c r="M85" s="151"/>
      <c r="N85" s="206">
        <v>196.95</v>
      </c>
      <c r="O85" s="151">
        <v>0</v>
      </c>
      <c r="P85" s="151">
        <v>67.95</v>
      </c>
      <c r="Q85" s="151">
        <v>147.36000000000001</v>
      </c>
      <c r="R85" s="151">
        <v>33.015000000000001</v>
      </c>
      <c r="S85" s="151">
        <v>17.866</v>
      </c>
      <c r="T85" s="151">
        <v>38.799999999999997</v>
      </c>
      <c r="U85" s="151">
        <v>30.69</v>
      </c>
    </row>
    <row r="86" spans="1:21">
      <c r="A86" s="175">
        <v>44805</v>
      </c>
      <c r="C86" s="152">
        <v>87.667000000000002</v>
      </c>
      <c r="D86" s="152">
        <v>0</v>
      </c>
      <c r="E86" s="152">
        <v>0</v>
      </c>
      <c r="G86" s="151">
        <v>18.02</v>
      </c>
      <c r="H86" s="151">
        <v>84.078000000000003</v>
      </c>
      <c r="I86" s="206">
        <v>68.790999999999997</v>
      </c>
      <c r="J86" s="206">
        <v>89.911000000000001</v>
      </c>
      <c r="K86" s="151">
        <v>47.875</v>
      </c>
      <c r="L86" s="151">
        <v>51.76</v>
      </c>
      <c r="M86" s="151"/>
      <c r="N86" s="206">
        <v>198.16</v>
      </c>
      <c r="O86" s="151">
        <v>0</v>
      </c>
      <c r="P86" s="151">
        <v>66.680000000000007</v>
      </c>
      <c r="Q86" s="151">
        <v>148.12</v>
      </c>
      <c r="R86" s="151">
        <v>32.395000000000003</v>
      </c>
      <c r="S86" s="151">
        <v>17.582999999999998</v>
      </c>
      <c r="T86" s="151">
        <v>36.729999999999997</v>
      </c>
      <c r="U86" s="151">
        <v>29.68</v>
      </c>
    </row>
    <row r="87" spans="1:21">
      <c r="A87" s="175">
        <v>44806</v>
      </c>
      <c r="B87" s="152">
        <v>861</v>
      </c>
      <c r="C87" s="152">
        <v>88.212000000000003</v>
      </c>
      <c r="D87" s="152">
        <v>0</v>
      </c>
      <c r="E87" s="152">
        <v>0</v>
      </c>
      <c r="F87" s="205">
        <v>28.302700000000002</v>
      </c>
      <c r="G87" s="151">
        <v>18.443999999999999</v>
      </c>
      <c r="H87" s="151">
        <v>85.182000000000002</v>
      </c>
      <c r="I87" s="206">
        <v>69.426000000000002</v>
      </c>
      <c r="J87" s="206">
        <v>90.706000000000003</v>
      </c>
      <c r="K87" s="151">
        <v>48.19</v>
      </c>
      <c r="L87" s="151">
        <v>51.750999999999998</v>
      </c>
      <c r="M87" s="151"/>
      <c r="N87" s="206">
        <v>195.74</v>
      </c>
      <c r="O87" s="151">
        <v>0</v>
      </c>
      <c r="P87" s="151">
        <v>66.489999999999995</v>
      </c>
      <c r="Q87" s="151">
        <v>149.6</v>
      </c>
      <c r="R87" s="151">
        <v>33.594999999999999</v>
      </c>
      <c r="S87" s="151">
        <v>18.085000000000001</v>
      </c>
      <c r="T87" s="151">
        <v>36.604999999999997</v>
      </c>
      <c r="U87" s="151">
        <v>29.88</v>
      </c>
    </row>
    <row r="88" spans="1:21">
      <c r="A88" s="175">
        <v>44809</v>
      </c>
      <c r="C88" s="152">
        <v>88.548000000000002</v>
      </c>
      <c r="D88" s="152">
        <v>0</v>
      </c>
      <c r="E88" s="152">
        <v>0</v>
      </c>
      <c r="G88" s="151">
        <v>18.440000000000001</v>
      </c>
      <c r="H88" s="151">
        <v>85.158000000000001</v>
      </c>
      <c r="I88" s="206">
        <v>68.954999999999998</v>
      </c>
      <c r="J88" s="206">
        <v>90.983000000000004</v>
      </c>
      <c r="K88" s="151">
        <v>48.128</v>
      </c>
      <c r="L88" s="151">
        <v>51.375999999999998</v>
      </c>
      <c r="M88" s="151"/>
      <c r="N88" s="206">
        <v>195.74</v>
      </c>
      <c r="O88" s="151">
        <v>0</v>
      </c>
      <c r="P88" s="151">
        <v>65.790000000000006</v>
      </c>
      <c r="Q88" s="151">
        <v>152.4</v>
      </c>
      <c r="R88" s="151">
        <v>33.465000000000003</v>
      </c>
      <c r="S88" s="151">
        <v>17.888999999999999</v>
      </c>
      <c r="T88" s="151">
        <v>36.604999999999997</v>
      </c>
      <c r="U88" s="151">
        <v>29.88</v>
      </c>
    </row>
    <row r="89" spans="1:21">
      <c r="A89" s="175">
        <v>44810</v>
      </c>
      <c r="C89" s="152">
        <v>87.92</v>
      </c>
      <c r="D89" s="152">
        <v>0</v>
      </c>
      <c r="E89" s="152">
        <v>0</v>
      </c>
      <c r="G89" s="151">
        <v>18.131</v>
      </c>
      <c r="H89" s="151">
        <v>84.144000000000005</v>
      </c>
      <c r="I89" s="206">
        <v>68.707999999999998</v>
      </c>
      <c r="J89" s="206">
        <v>90.433000000000007</v>
      </c>
      <c r="K89" s="151">
        <v>48.75</v>
      </c>
      <c r="L89" s="151">
        <v>51.645000000000003</v>
      </c>
      <c r="M89" s="151"/>
      <c r="N89" s="206">
        <v>194.19</v>
      </c>
      <c r="O89" s="151">
        <v>0</v>
      </c>
      <c r="P89" s="151">
        <v>65.209999999999994</v>
      </c>
      <c r="Q89" s="151">
        <v>151.44</v>
      </c>
      <c r="R89" s="151">
        <v>32.58</v>
      </c>
      <c r="S89" s="151">
        <v>17.998000000000001</v>
      </c>
      <c r="T89" s="151">
        <v>37.97</v>
      </c>
      <c r="U89" s="151">
        <v>29.783799999999999</v>
      </c>
    </row>
    <row r="90" spans="1:21">
      <c r="A90" s="175">
        <v>44811</v>
      </c>
      <c r="C90" s="152">
        <v>88.058999999999997</v>
      </c>
      <c r="D90" s="152">
        <v>0</v>
      </c>
      <c r="E90" s="152">
        <v>0</v>
      </c>
      <c r="G90" s="151">
        <v>18.131</v>
      </c>
      <c r="H90" s="151">
        <v>84.811999999999998</v>
      </c>
      <c r="I90" s="206">
        <v>68.914000000000001</v>
      </c>
      <c r="J90" s="206">
        <v>90.602999999999994</v>
      </c>
      <c r="K90" s="151">
        <v>48.625</v>
      </c>
      <c r="L90" s="151">
        <v>51.258000000000003</v>
      </c>
      <c r="M90" s="151"/>
      <c r="N90" s="206">
        <v>197.56</v>
      </c>
      <c r="O90" s="151">
        <v>0</v>
      </c>
      <c r="P90" s="151">
        <v>64.56</v>
      </c>
      <c r="Q90" s="151">
        <v>150.09</v>
      </c>
      <c r="R90" s="151">
        <v>32.465000000000003</v>
      </c>
      <c r="S90" s="151">
        <v>17.745999999999999</v>
      </c>
      <c r="T90" s="151">
        <v>38.454999999999998</v>
      </c>
      <c r="U90" s="151">
        <v>29.72</v>
      </c>
    </row>
    <row r="91" spans="1:21">
      <c r="A91" s="175">
        <v>44812</v>
      </c>
      <c r="C91" s="152">
        <v>88.037999999999997</v>
      </c>
      <c r="D91" s="152">
        <v>0</v>
      </c>
      <c r="E91" s="152">
        <v>0</v>
      </c>
      <c r="G91" s="151">
        <v>18.890999999999998</v>
      </c>
      <c r="H91" s="151">
        <v>84.82</v>
      </c>
      <c r="I91" s="206">
        <v>69.307000000000002</v>
      </c>
      <c r="J91" s="206">
        <v>90.659000000000006</v>
      </c>
      <c r="K91" s="151">
        <v>49.381999999999998</v>
      </c>
      <c r="L91" s="151">
        <v>51.258000000000003</v>
      </c>
      <c r="M91" s="151"/>
      <c r="N91" s="206">
        <v>197.42</v>
      </c>
      <c r="O91" s="151">
        <v>0</v>
      </c>
      <c r="P91" s="151">
        <v>64.3</v>
      </c>
      <c r="Q91" s="151">
        <v>150.58000000000001</v>
      </c>
      <c r="R91" s="151">
        <v>32.630000000000003</v>
      </c>
      <c r="S91" s="151">
        <v>18.164999999999999</v>
      </c>
      <c r="T91" s="151">
        <v>40.200000000000003</v>
      </c>
      <c r="U91" s="151">
        <v>29.41</v>
      </c>
    </row>
    <row r="92" spans="1:21">
      <c r="A92" s="175">
        <v>44813</v>
      </c>
      <c r="B92" s="152">
        <v>795</v>
      </c>
      <c r="C92" s="152">
        <v>88.251999999999995</v>
      </c>
      <c r="D92" s="152">
        <v>0</v>
      </c>
      <c r="E92" s="152">
        <v>0</v>
      </c>
      <c r="F92" s="205">
        <v>28.4175</v>
      </c>
      <c r="G92" s="151">
        <v>19.169</v>
      </c>
      <c r="H92" s="151">
        <v>85.227999999999994</v>
      </c>
      <c r="I92" s="206">
        <v>69.575999999999993</v>
      </c>
      <c r="J92" s="206">
        <v>90.888999999999996</v>
      </c>
      <c r="K92" s="151">
        <v>48.88</v>
      </c>
      <c r="L92" s="151">
        <v>49.826000000000001</v>
      </c>
      <c r="M92" s="151"/>
      <c r="N92" s="206">
        <v>199.11</v>
      </c>
      <c r="O92" s="151">
        <v>0</v>
      </c>
      <c r="P92" s="151">
        <v>64.94</v>
      </c>
      <c r="Q92" s="151">
        <v>151.07</v>
      </c>
      <c r="R92" s="151">
        <v>33.75</v>
      </c>
      <c r="S92" s="151">
        <v>18.561</v>
      </c>
      <c r="T92" s="151">
        <v>40.284999999999997</v>
      </c>
      <c r="U92" s="151">
        <v>30.02</v>
      </c>
    </row>
    <row r="93" spans="1:21">
      <c r="A93" s="175">
        <v>44816</v>
      </c>
      <c r="C93" s="152">
        <v>87.947999999999993</v>
      </c>
      <c r="D93" s="152">
        <v>0</v>
      </c>
      <c r="E93" s="152">
        <v>0</v>
      </c>
      <c r="G93" s="151">
        <v>19.164000000000001</v>
      </c>
      <c r="H93" s="151">
        <v>85.968999999999994</v>
      </c>
      <c r="I93" s="206">
        <v>70.352000000000004</v>
      </c>
      <c r="J93" s="206">
        <v>90.471999999999994</v>
      </c>
      <c r="K93" s="151">
        <v>48.936999999999998</v>
      </c>
      <c r="L93" s="151">
        <v>51.738</v>
      </c>
      <c r="M93" s="151"/>
      <c r="N93" s="206">
        <v>199.59</v>
      </c>
      <c r="O93" s="151">
        <v>0</v>
      </c>
      <c r="P93" s="151">
        <v>65.47</v>
      </c>
      <c r="Q93" s="151">
        <v>150.43</v>
      </c>
      <c r="R93" s="151">
        <v>34.369999999999997</v>
      </c>
      <c r="S93" s="151">
        <v>19.135000000000002</v>
      </c>
      <c r="T93" s="151">
        <v>39.950000000000003</v>
      </c>
      <c r="U93" s="151">
        <v>30.225999999999999</v>
      </c>
    </row>
    <row r="94" spans="1:21">
      <c r="A94" s="175">
        <v>44817</v>
      </c>
      <c r="C94" s="152">
        <v>87.197000000000003</v>
      </c>
      <c r="D94" s="152">
        <v>0</v>
      </c>
      <c r="E94" s="152">
        <v>0</v>
      </c>
      <c r="G94" s="151">
        <v>18.696000000000002</v>
      </c>
      <c r="H94" s="151">
        <v>85.738</v>
      </c>
      <c r="I94" s="206">
        <v>70.498999999999995</v>
      </c>
      <c r="J94" s="206">
        <v>89.298000000000002</v>
      </c>
      <c r="K94" s="151">
        <v>48.362000000000002</v>
      </c>
      <c r="L94" s="151">
        <v>52.527999999999999</v>
      </c>
      <c r="M94" s="151"/>
      <c r="N94" s="206">
        <v>193.42</v>
      </c>
      <c r="O94" s="151">
        <v>0</v>
      </c>
      <c r="P94" s="151">
        <v>64.650000000000006</v>
      </c>
      <c r="Q94" s="151">
        <v>151.63</v>
      </c>
      <c r="R94" s="151">
        <v>33.454999999999998</v>
      </c>
      <c r="S94" s="151">
        <v>18.882999999999999</v>
      </c>
      <c r="T94" s="151">
        <v>38.130000000000003</v>
      </c>
      <c r="U94" s="151">
        <v>29.11</v>
      </c>
    </row>
    <row r="95" spans="1:21">
      <c r="A95" s="175">
        <v>44818</v>
      </c>
      <c r="C95" s="152">
        <v>86.823999999999998</v>
      </c>
      <c r="D95" s="152">
        <v>0</v>
      </c>
      <c r="E95" s="152">
        <v>0</v>
      </c>
      <c r="G95" s="151">
        <v>18.664999999999999</v>
      </c>
      <c r="H95" s="151">
        <v>85.284999999999997</v>
      </c>
      <c r="I95" s="206">
        <v>69.887</v>
      </c>
      <c r="J95" s="206">
        <v>88.850999999999999</v>
      </c>
      <c r="K95" s="151">
        <v>47.875</v>
      </c>
      <c r="L95" s="151">
        <v>51.134999999999998</v>
      </c>
      <c r="M95" s="151"/>
      <c r="N95" s="206">
        <v>193.46</v>
      </c>
      <c r="O95" s="151">
        <v>0</v>
      </c>
      <c r="P95" s="151">
        <v>64.59</v>
      </c>
      <c r="Q95" s="151">
        <v>153.30000000000001</v>
      </c>
      <c r="R95" s="151">
        <v>33.274999999999999</v>
      </c>
      <c r="S95" s="151">
        <v>18.856999999999999</v>
      </c>
      <c r="T95" s="151">
        <v>38.994999999999997</v>
      </c>
      <c r="U95" s="151">
        <v>29.38</v>
      </c>
    </row>
    <row r="96" spans="1:21">
      <c r="A96" s="175">
        <v>44819</v>
      </c>
      <c r="C96" s="152">
        <v>86.456999999999994</v>
      </c>
      <c r="D96" s="152">
        <v>0</v>
      </c>
      <c r="E96" s="152">
        <v>0</v>
      </c>
      <c r="G96" s="151">
        <v>18.398</v>
      </c>
      <c r="H96" s="151">
        <v>85.421999999999997</v>
      </c>
      <c r="I96" s="284">
        <v>69.242999999999995</v>
      </c>
      <c r="J96" s="284">
        <v>88.450999999999993</v>
      </c>
      <c r="K96" s="169">
        <v>47.862000000000002</v>
      </c>
      <c r="L96" s="151">
        <v>51.350999999999999</v>
      </c>
      <c r="M96" s="151"/>
      <c r="N96" s="284">
        <v>192.11</v>
      </c>
      <c r="O96" s="151">
        <v>0</v>
      </c>
      <c r="P96" s="151">
        <v>63.44</v>
      </c>
      <c r="Q96" s="151">
        <v>155</v>
      </c>
      <c r="R96" s="151">
        <v>32.695</v>
      </c>
      <c r="S96" s="151">
        <v>19.201000000000001</v>
      </c>
      <c r="T96" s="151">
        <v>37.119999999999997</v>
      </c>
      <c r="U96" s="151">
        <v>28.57</v>
      </c>
    </row>
    <row r="97" spans="1:21">
      <c r="A97" s="175">
        <v>44820</v>
      </c>
      <c r="B97" s="152">
        <v>693</v>
      </c>
      <c r="C97" s="152">
        <v>86.456999999999994</v>
      </c>
      <c r="D97" s="152">
        <v>0</v>
      </c>
      <c r="E97" s="152">
        <v>0</v>
      </c>
      <c r="F97" s="205">
        <v>32.351700000000001</v>
      </c>
      <c r="G97" s="151">
        <v>18.555</v>
      </c>
      <c r="H97" s="151">
        <v>85.155000000000001</v>
      </c>
      <c r="I97" s="284">
        <v>69.094999999999999</v>
      </c>
      <c r="J97" s="284">
        <v>88.450999999999993</v>
      </c>
      <c r="K97" s="169">
        <v>47.375</v>
      </c>
      <c r="L97" s="151">
        <v>51.42</v>
      </c>
      <c r="M97" s="151"/>
      <c r="N97" s="284">
        <v>192.53</v>
      </c>
      <c r="O97" s="151">
        <v>0</v>
      </c>
      <c r="P97" s="151">
        <v>63.64</v>
      </c>
      <c r="Q97" s="151">
        <v>149.63</v>
      </c>
      <c r="R97" s="151">
        <v>32.01</v>
      </c>
      <c r="S97" s="151">
        <v>18.888999999999999</v>
      </c>
      <c r="T97" s="151">
        <v>36.380000000000003</v>
      </c>
      <c r="U97" s="151">
        <v>28.28</v>
      </c>
    </row>
    <row r="98" spans="1:21">
      <c r="A98" s="175">
        <v>44823</v>
      </c>
      <c r="C98" s="152">
        <v>86.28</v>
      </c>
      <c r="D98" s="152">
        <v>0</v>
      </c>
      <c r="E98" s="152">
        <v>0</v>
      </c>
      <c r="G98" s="151">
        <v>18.544</v>
      </c>
      <c r="H98" s="151">
        <v>84.584999999999994</v>
      </c>
      <c r="I98" s="284">
        <v>69.022999999999996</v>
      </c>
      <c r="J98" s="284">
        <v>88.106999999999999</v>
      </c>
      <c r="K98" s="169">
        <v>47.375</v>
      </c>
      <c r="L98" s="151">
        <v>51.558</v>
      </c>
      <c r="M98" s="151"/>
      <c r="N98" s="284">
        <v>193.9</v>
      </c>
      <c r="O98" s="151">
        <v>0</v>
      </c>
      <c r="P98" s="151">
        <v>63.29</v>
      </c>
      <c r="Q98" s="151">
        <v>151.69999999999999</v>
      </c>
      <c r="R98" s="151">
        <v>33.01</v>
      </c>
      <c r="S98" s="151">
        <v>18.922999999999998</v>
      </c>
      <c r="T98" s="151">
        <v>36.534999999999997</v>
      </c>
      <c r="U98" s="151">
        <v>28.463899999999999</v>
      </c>
    </row>
    <row r="99" spans="1:21">
      <c r="A99" s="175">
        <v>44824</v>
      </c>
      <c r="C99" s="152">
        <v>86.218999999999994</v>
      </c>
      <c r="D99" s="152">
        <v>0</v>
      </c>
      <c r="E99" s="152">
        <v>0</v>
      </c>
      <c r="G99" s="151">
        <v>18.738</v>
      </c>
      <c r="H99" s="151">
        <v>84.144999999999996</v>
      </c>
      <c r="I99" s="284">
        <v>68.790999999999997</v>
      </c>
      <c r="J99" s="284">
        <v>87.084000000000003</v>
      </c>
      <c r="K99" s="169">
        <v>46.686999999999998</v>
      </c>
      <c r="L99" s="151">
        <v>51.765999999999998</v>
      </c>
      <c r="M99" s="151"/>
      <c r="N99" s="284">
        <v>193.01</v>
      </c>
      <c r="O99" s="151">
        <v>0</v>
      </c>
      <c r="P99" s="151">
        <v>62.92</v>
      </c>
      <c r="Q99" s="151">
        <v>151.07</v>
      </c>
      <c r="R99" s="151">
        <v>33.835000000000001</v>
      </c>
      <c r="S99" s="151">
        <v>18.856000000000002</v>
      </c>
      <c r="T99" s="151">
        <v>35.61</v>
      </c>
      <c r="U99" s="151">
        <v>28.321999999999999</v>
      </c>
    </row>
    <row r="100" spans="1:21">
      <c r="A100" s="160">
        <v>44825</v>
      </c>
      <c r="B100" s="151"/>
      <c r="C100" s="151">
        <v>86.057000000000002</v>
      </c>
      <c r="D100" s="152">
        <v>0</v>
      </c>
      <c r="E100" s="152">
        <v>0</v>
      </c>
      <c r="F100" s="206"/>
      <c r="G100" s="151">
        <v>19.167999999999999</v>
      </c>
      <c r="H100" s="151">
        <v>84.322000000000003</v>
      </c>
      <c r="I100" s="284">
        <v>69.096999999999994</v>
      </c>
      <c r="J100" s="284">
        <v>87.817999999999998</v>
      </c>
      <c r="K100" s="169">
        <v>45.875</v>
      </c>
      <c r="L100" s="151">
        <v>51.302999999999997</v>
      </c>
      <c r="M100" s="151"/>
      <c r="N100" s="284">
        <v>192.04</v>
      </c>
      <c r="O100" s="151">
        <v>0</v>
      </c>
      <c r="P100" s="151">
        <v>63.4</v>
      </c>
      <c r="Q100" s="151">
        <v>152.21</v>
      </c>
      <c r="R100" s="151">
        <v>33.585000000000001</v>
      </c>
      <c r="S100" s="151">
        <v>18.783999999999999</v>
      </c>
      <c r="T100" s="151">
        <v>34.615000000000002</v>
      </c>
      <c r="U100" s="151">
        <v>27.921900000000001</v>
      </c>
    </row>
    <row r="101" spans="1:21">
      <c r="A101" s="160">
        <v>44826</v>
      </c>
      <c r="B101" s="151"/>
      <c r="C101" s="151">
        <v>85.481999999999999</v>
      </c>
      <c r="D101" s="152">
        <v>0</v>
      </c>
      <c r="E101" s="152">
        <v>0</v>
      </c>
      <c r="F101" s="206"/>
      <c r="G101" s="151">
        <v>19.63</v>
      </c>
      <c r="H101" s="151">
        <v>84.07</v>
      </c>
      <c r="I101" s="284">
        <v>68.641999999999996</v>
      </c>
      <c r="J101" s="284">
        <v>86.968000000000004</v>
      </c>
      <c r="K101" s="169">
        <v>46.265999999999998</v>
      </c>
      <c r="L101" s="151">
        <v>51.655999999999999</v>
      </c>
      <c r="M101" s="151"/>
      <c r="N101" s="284">
        <v>192.11</v>
      </c>
      <c r="O101" s="151">
        <v>0</v>
      </c>
      <c r="P101" s="151">
        <v>62.29</v>
      </c>
      <c r="Q101" s="151">
        <v>153.29</v>
      </c>
      <c r="R101" s="151">
        <v>33.594999999999999</v>
      </c>
      <c r="S101" s="151">
        <v>18.765999999999998</v>
      </c>
      <c r="T101" s="151">
        <v>33.72</v>
      </c>
      <c r="U101" s="151">
        <v>28.28</v>
      </c>
    </row>
    <row r="102" spans="1:21">
      <c r="A102" s="160">
        <v>44827</v>
      </c>
      <c r="B102" s="151">
        <v>650</v>
      </c>
      <c r="C102" s="151">
        <v>84.599000000000004</v>
      </c>
      <c r="D102" s="152">
        <v>0</v>
      </c>
      <c r="E102" s="152">
        <v>0</v>
      </c>
      <c r="F102" s="207">
        <v>30.8276</v>
      </c>
      <c r="G102" s="151">
        <v>19.89</v>
      </c>
      <c r="H102" s="151">
        <v>82.873000000000005</v>
      </c>
      <c r="I102" s="284">
        <v>67.34</v>
      </c>
      <c r="J102" s="284">
        <v>86.316000000000003</v>
      </c>
      <c r="K102" s="169">
        <v>45.786000000000001</v>
      </c>
      <c r="L102" s="151">
        <v>50.985999999999997</v>
      </c>
      <c r="M102" s="151"/>
      <c r="N102" s="284">
        <v>189.29</v>
      </c>
      <c r="O102" s="151">
        <v>0</v>
      </c>
      <c r="P102" s="151">
        <v>61.16</v>
      </c>
      <c r="Q102" s="151">
        <v>153.1</v>
      </c>
      <c r="R102" s="151">
        <v>32.869999999999997</v>
      </c>
      <c r="S102" s="151">
        <v>18.088000000000001</v>
      </c>
      <c r="T102" s="151">
        <v>31.28</v>
      </c>
      <c r="U102" s="151">
        <v>26.74</v>
      </c>
    </row>
    <row r="103" spans="1:21">
      <c r="A103" s="160">
        <v>44830</v>
      </c>
      <c r="C103" s="151">
        <v>81.754999999999995</v>
      </c>
      <c r="D103" s="152">
        <v>0</v>
      </c>
      <c r="E103" s="152">
        <v>0</v>
      </c>
      <c r="G103" s="151">
        <v>20.032</v>
      </c>
      <c r="H103" s="151">
        <v>82.32</v>
      </c>
      <c r="I103" s="284">
        <v>65.489999999999995</v>
      </c>
      <c r="J103" s="284">
        <v>83.466999999999999</v>
      </c>
      <c r="K103" s="169">
        <v>45.002000000000002</v>
      </c>
      <c r="L103" s="151">
        <v>48.89</v>
      </c>
      <c r="M103" s="151"/>
      <c r="N103" s="284">
        <v>187.05</v>
      </c>
      <c r="O103" s="151">
        <v>0</v>
      </c>
      <c r="P103" s="151">
        <v>60.43</v>
      </c>
      <c r="Q103" s="151">
        <v>153.36000000000001</v>
      </c>
      <c r="R103" s="151">
        <v>31.72</v>
      </c>
      <c r="S103" s="151">
        <v>17.792000000000002</v>
      </c>
      <c r="T103" s="151">
        <v>30.92</v>
      </c>
      <c r="U103" s="151">
        <v>26.097799999999999</v>
      </c>
    </row>
    <row r="104" spans="1:21">
      <c r="A104" s="160">
        <v>44831</v>
      </c>
      <c r="C104" s="151">
        <v>81.337000000000003</v>
      </c>
      <c r="D104" s="152">
        <v>0</v>
      </c>
      <c r="E104" s="152">
        <v>0</v>
      </c>
      <c r="G104" s="151">
        <v>18.988</v>
      </c>
      <c r="H104" s="151">
        <v>82.831999999999994</v>
      </c>
      <c r="I104" s="284">
        <v>64.971000000000004</v>
      </c>
      <c r="J104" s="284">
        <v>82.534000000000006</v>
      </c>
      <c r="K104" s="169">
        <v>45.002000000000002</v>
      </c>
      <c r="L104" s="151">
        <v>48.917999999999999</v>
      </c>
      <c r="M104" s="151"/>
      <c r="N104" s="284">
        <v>183.82</v>
      </c>
      <c r="O104" s="151">
        <v>0</v>
      </c>
      <c r="P104" s="151">
        <v>60.2</v>
      </c>
      <c r="Q104" s="151">
        <v>152.97</v>
      </c>
      <c r="R104" s="151">
        <v>31.54</v>
      </c>
      <c r="S104" s="151">
        <v>17.5</v>
      </c>
      <c r="T104" s="151">
        <v>32.65</v>
      </c>
      <c r="U104" s="151">
        <v>26.4</v>
      </c>
    </row>
    <row r="105" spans="1:21">
      <c r="A105" s="160">
        <v>44832</v>
      </c>
      <c r="C105" s="151">
        <v>82.486000000000004</v>
      </c>
      <c r="D105" s="152">
        <v>0</v>
      </c>
      <c r="E105" s="152">
        <v>0</v>
      </c>
      <c r="G105" s="151">
        <v>18.940999999999999</v>
      </c>
      <c r="H105" s="151">
        <v>82.691999999999993</v>
      </c>
      <c r="I105" s="284">
        <v>64.290999999999997</v>
      </c>
      <c r="J105" s="284">
        <v>83.7</v>
      </c>
      <c r="K105" s="169">
        <v>43.063000000000002</v>
      </c>
      <c r="L105" s="151">
        <v>48.5</v>
      </c>
      <c r="M105" s="151"/>
      <c r="N105" s="284">
        <v>185.93</v>
      </c>
      <c r="O105" s="151">
        <v>0</v>
      </c>
      <c r="P105" s="151">
        <v>59.27</v>
      </c>
      <c r="Q105" s="151">
        <v>153.72</v>
      </c>
      <c r="R105" s="151">
        <v>31.295000000000002</v>
      </c>
      <c r="S105" s="151">
        <v>17.155000000000001</v>
      </c>
      <c r="T105" s="151">
        <v>33.94</v>
      </c>
      <c r="U105" s="151">
        <v>27.44</v>
      </c>
    </row>
    <row r="106" spans="1:21">
      <c r="A106" s="160">
        <v>44833</v>
      </c>
      <c r="C106" s="151">
        <v>82.7</v>
      </c>
      <c r="D106" s="152">
        <v>0</v>
      </c>
      <c r="E106" s="152">
        <v>0</v>
      </c>
      <c r="G106" s="151">
        <v>18.632999999999999</v>
      </c>
      <c r="H106" s="151">
        <v>81.926000000000002</v>
      </c>
      <c r="I106" s="284">
        <v>63.036000000000001</v>
      </c>
      <c r="J106" s="284">
        <v>84.028999999999996</v>
      </c>
      <c r="K106" s="169">
        <v>43.018999999999998</v>
      </c>
      <c r="L106" s="151">
        <v>46.966000000000001</v>
      </c>
      <c r="M106" s="151"/>
      <c r="N106" s="284">
        <v>182.94</v>
      </c>
      <c r="O106" s="151">
        <v>0</v>
      </c>
      <c r="P106" s="151">
        <v>57.83</v>
      </c>
      <c r="Q106" s="151">
        <v>149.91</v>
      </c>
      <c r="R106" s="151">
        <v>31.07</v>
      </c>
      <c r="S106" s="151">
        <v>16.766999999999999</v>
      </c>
      <c r="T106" s="151">
        <v>32.674999999999997</v>
      </c>
      <c r="U106" s="151">
        <v>27.085000000000001</v>
      </c>
    </row>
    <row r="107" spans="1:21">
      <c r="A107" s="160">
        <v>44834</v>
      </c>
      <c r="B107" s="152">
        <v>301</v>
      </c>
      <c r="C107" s="151">
        <v>83.334000000000003</v>
      </c>
      <c r="D107" s="152">
        <v>0</v>
      </c>
      <c r="E107" s="152">
        <v>0</v>
      </c>
      <c r="F107" s="205">
        <v>31.361499999999999</v>
      </c>
      <c r="G107" s="151">
        <v>18.803000000000001</v>
      </c>
      <c r="H107" s="151">
        <v>82.323999999999998</v>
      </c>
      <c r="I107" s="284">
        <v>63.517000000000003</v>
      </c>
      <c r="J107" s="284">
        <v>84.584000000000003</v>
      </c>
      <c r="K107" s="169">
        <v>41.732999999999997</v>
      </c>
      <c r="L107" s="151">
        <v>47.758000000000003</v>
      </c>
      <c r="M107" s="151"/>
      <c r="N107" s="284">
        <v>179.83</v>
      </c>
      <c r="O107" s="151">
        <v>0</v>
      </c>
      <c r="P107" s="151">
        <v>57.57</v>
      </c>
      <c r="Q107" s="151">
        <v>149.93</v>
      </c>
      <c r="R107" s="151">
        <v>31.605</v>
      </c>
      <c r="S107" s="151">
        <v>17.032</v>
      </c>
      <c r="T107" s="151">
        <v>32.5</v>
      </c>
      <c r="U107" s="151">
        <v>27.063800000000001</v>
      </c>
    </row>
    <row r="108" spans="1:21">
      <c r="A108" s="160">
        <v>44837</v>
      </c>
      <c r="B108" s="151"/>
      <c r="C108" s="151">
        <v>83.772000000000006</v>
      </c>
      <c r="D108" s="152">
        <v>0</v>
      </c>
      <c r="E108" s="152">
        <v>0</v>
      </c>
      <c r="F108" s="151"/>
      <c r="G108" s="151">
        <v>19.262</v>
      </c>
      <c r="H108" s="151">
        <v>83.165000000000006</v>
      </c>
      <c r="I108" s="284">
        <v>64.471000000000004</v>
      </c>
      <c r="J108" s="284">
        <v>85.132999999999996</v>
      </c>
      <c r="K108" s="169">
        <v>42.116999999999997</v>
      </c>
      <c r="L108" s="151">
        <v>48.045000000000002</v>
      </c>
      <c r="M108" s="151"/>
      <c r="N108" s="284">
        <v>183.08</v>
      </c>
      <c r="O108" s="151">
        <v>0</v>
      </c>
      <c r="P108" s="151">
        <v>57.73</v>
      </c>
      <c r="Q108" s="151">
        <v>149.58000000000001</v>
      </c>
      <c r="R108" s="151">
        <v>34.695</v>
      </c>
      <c r="S108" s="151">
        <v>17.169</v>
      </c>
      <c r="T108" s="151">
        <v>33.765000000000001</v>
      </c>
      <c r="U108" s="151">
        <v>27.936699999999998</v>
      </c>
    </row>
    <row r="109" spans="1:21">
      <c r="A109" s="160">
        <v>44838</v>
      </c>
      <c r="B109" s="151"/>
      <c r="C109" s="151">
        <v>83.539000000000001</v>
      </c>
      <c r="D109" s="152">
        <v>0</v>
      </c>
      <c r="E109" s="152">
        <v>0</v>
      </c>
      <c r="F109" s="151"/>
      <c r="G109" s="151">
        <v>19.913</v>
      </c>
      <c r="H109" s="151">
        <v>83.534999999999997</v>
      </c>
      <c r="I109" s="284">
        <v>65.075999999999993</v>
      </c>
      <c r="J109" s="284">
        <v>84.858000000000004</v>
      </c>
      <c r="K109" s="169">
        <v>41.25</v>
      </c>
      <c r="L109" s="151">
        <v>48.786999999999999</v>
      </c>
      <c r="M109" s="151"/>
      <c r="N109" s="284">
        <v>186.33</v>
      </c>
      <c r="O109" s="151">
        <v>0</v>
      </c>
      <c r="P109" s="151">
        <v>59.68</v>
      </c>
      <c r="Q109" s="151">
        <v>150.87</v>
      </c>
      <c r="R109" s="151">
        <v>35.354999999999997</v>
      </c>
      <c r="S109" s="151">
        <v>17.873000000000001</v>
      </c>
      <c r="T109" s="151">
        <v>35.215000000000003</v>
      </c>
      <c r="U109" s="151">
        <v>29.293800000000001</v>
      </c>
    </row>
    <row r="110" spans="1:21">
      <c r="A110" s="160">
        <v>44839</v>
      </c>
      <c r="B110" s="151"/>
      <c r="C110" s="151">
        <v>83.055999999999997</v>
      </c>
      <c r="D110" s="152">
        <v>0</v>
      </c>
      <c r="E110" s="152">
        <v>0</v>
      </c>
      <c r="F110" s="151"/>
      <c r="G110" s="151">
        <v>19.613</v>
      </c>
      <c r="H110" s="151">
        <v>83.185000000000002</v>
      </c>
      <c r="I110" s="284">
        <v>63.851999999999997</v>
      </c>
      <c r="J110" s="284">
        <v>84.388000000000005</v>
      </c>
      <c r="K110" s="169">
        <v>40.125</v>
      </c>
      <c r="L110" s="151">
        <v>47.716999999999999</v>
      </c>
      <c r="M110" s="151"/>
      <c r="N110" s="284">
        <v>185.47</v>
      </c>
      <c r="O110" s="151">
        <v>0</v>
      </c>
      <c r="P110" s="151">
        <v>59.17</v>
      </c>
      <c r="Q110" s="151">
        <v>149.43</v>
      </c>
      <c r="R110" s="151">
        <v>35.125</v>
      </c>
      <c r="S110" s="151">
        <v>17.506</v>
      </c>
      <c r="T110" s="151">
        <v>35.19</v>
      </c>
      <c r="U110" s="151">
        <v>29.2621</v>
      </c>
    </row>
    <row r="111" spans="1:21">
      <c r="A111" s="160">
        <v>44840</v>
      </c>
      <c r="B111" s="151"/>
      <c r="C111" s="151">
        <v>82.57</v>
      </c>
      <c r="D111" s="152">
        <v>0</v>
      </c>
      <c r="E111" s="152">
        <v>0</v>
      </c>
      <c r="F111" s="151"/>
      <c r="G111" s="151">
        <v>19.457000000000001</v>
      </c>
      <c r="H111" s="151">
        <v>83.555000000000007</v>
      </c>
      <c r="I111" s="284">
        <v>63.347000000000001</v>
      </c>
      <c r="J111" s="284">
        <v>83.933999999999997</v>
      </c>
      <c r="K111" s="169">
        <v>40.19</v>
      </c>
      <c r="L111" s="151">
        <v>47.920999999999999</v>
      </c>
      <c r="M111" s="151"/>
      <c r="N111" s="284">
        <v>182.2</v>
      </c>
      <c r="O111" s="151">
        <v>0</v>
      </c>
      <c r="P111" s="151">
        <v>60.54</v>
      </c>
      <c r="Q111" s="151">
        <v>149.69</v>
      </c>
      <c r="R111" s="151">
        <v>35.51</v>
      </c>
      <c r="S111" s="151">
        <v>17.318999999999999</v>
      </c>
      <c r="T111" s="151">
        <v>33.945</v>
      </c>
      <c r="U111" s="151">
        <v>29.210100000000001</v>
      </c>
    </row>
    <row r="112" spans="1:21">
      <c r="A112" s="160">
        <v>44841</v>
      </c>
      <c r="B112" s="151">
        <v>289</v>
      </c>
      <c r="C112" s="151">
        <v>82.417000000000002</v>
      </c>
      <c r="D112" s="152">
        <v>0</v>
      </c>
      <c r="E112" s="152">
        <v>0</v>
      </c>
      <c r="F112" s="151">
        <v>29.211099999999998</v>
      </c>
      <c r="G112" s="151">
        <v>19.396000000000001</v>
      </c>
      <c r="H112" s="151">
        <v>83.557000000000002</v>
      </c>
      <c r="I112" s="284">
        <v>62.601999999999997</v>
      </c>
      <c r="J112" s="284">
        <v>83.759</v>
      </c>
      <c r="K112" s="169">
        <v>40.313000000000002</v>
      </c>
      <c r="L112" s="151">
        <v>47.317999999999998</v>
      </c>
      <c r="M112" s="151"/>
      <c r="N112" s="284">
        <v>179.3</v>
      </c>
      <c r="O112" s="151">
        <v>0</v>
      </c>
      <c r="P112" s="151">
        <v>60.11</v>
      </c>
      <c r="Q112" s="151">
        <v>146.84</v>
      </c>
      <c r="R112" s="151">
        <v>35.204999999999998</v>
      </c>
      <c r="S112" s="151">
        <v>17.216000000000001</v>
      </c>
      <c r="T112" s="151">
        <v>33.450000000000003</v>
      </c>
      <c r="U112" s="151">
        <v>28.666499999999999</v>
      </c>
    </row>
    <row r="113" spans="1:21">
      <c r="A113" s="160">
        <v>44844</v>
      </c>
      <c r="B113" s="151"/>
      <c r="C113" s="151">
        <v>82.141000000000005</v>
      </c>
      <c r="D113" s="152">
        <v>0</v>
      </c>
      <c r="E113" s="152">
        <v>0</v>
      </c>
      <c r="F113" s="151"/>
      <c r="G113" s="151">
        <v>19.481999999999999</v>
      </c>
      <c r="H113" s="151">
        <v>83.293999999999997</v>
      </c>
      <c r="I113" s="205">
        <v>61.886000000000003</v>
      </c>
      <c r="J113" s="205">
        <v>83.512</v>
      </c>
      <c r="K113" s="152">
        <v>40.125</v>
      </c>
      <c r="L113" s="151">
        <v>46.737000000000002</v>
      </c>
      <c r="M113" s="151"/>
      <c r="N113" s="205">
        <v>180.05</v>
      </c>
      <c r="O113" s="151">
        <v>0</v>
      </c>
      <c r="P113" s="151">
        <v>59.17</v>
      </c>
      <c r="Q113" s="151">
        <v>148.41999999999999</v>
      </c>
      <c r="R113" s="151">
        <v>34.71</v>
      </c>
      <c r="S113" s="151">
        <v>17.169</v>
      </c>
      <c r="T113" s="151">
        <v>31.434999999999999</v>
      </c>
      <c r="U113" s="151">
        <v>28.358599999999999</v>
      </c>
    </row>
    <row r="114" spans="1:21">
      <c r="A114" s="160">
        <v>44845</v>
      </c>
      <c r="B114" s="151"/>
      <c r="C114" s="151">
        <v>81.799000000000007</v>
      </c>
      <c r="D114" s="152">
        <v>0</v>
      </c>
      <c r="E114" s="152">
        <v>0</v>
      </c>
      <c r="F114" s="151"/>
      <c r="G114" s="151">
        <v>19.218</v>
      </c>
      <c r="H114" s="151">
        <v>83.042000000000002</v>
      </c>
      <c r="I114" s="205">
        <v>60.31</v>
      </c>
      <c r="J114" s="205">
        <v>83.290999999999997</v>
      </c>
      <c r="K114" s="152">
        <v>39.625</v>
      </c>
      <c r="L114" s="151">
        <v>45.844999999999999</v>
      </c>
      <c r="M114" s="151"/>
      <c r="N114" s="205">
        <v>181.41</v>
      </c>
      <c r="O114" s="151">
        <v>0</v>
      </c>
      <c r="P114" s="151">
        <v>59.17</v>
      </c>
      <c r="Q114" s="151">
        <v>147.86000000000001</v>
      </c>
      <c r="R114" s="151">
        <v>34.625</v>
      </c>
      <c r="S114" s="151">
        <v>16.997</v>
      </c>
      <c r="T114" s="151">
        <v>31.875</v>
      </c>
      <c r="U114" s="151">
        <v>27.954699999999999</v>
      </c>
    </row>
    <row r="115" spans="1:21">
      <c r="A115" s="160">
        <v>44846</v>
      </c>
      <c r="B115" s="151"/>
      <c r="C115" s="151">
        <v>81.623999999999995</v>
      </c>
      <c r="D115" s="152">
        <v>0</v>
      </c>
      <c r="E115" s="152">
        <v>0</v>
      </c>
      <c r="F115" s="151"/>
      <c r="G115" s="151">
        <v>19.218</v>
      </c>
      <c r="H115" s="151">
        <v>82.7</v>
      </c>
      <c r="I115" s="205">
        <v>58.645000000000003</v>
      </c>
      <c r="J115" s="205">
        <v>83.070999999999998</v>
      </c>
      <c r="K115" s="152">
        <v>39</v>
      </c>
      <c r="L115" s="151">
        <v>44.567</v>
      </c>
      <c r="M115" s="151"/>
      <c r="N115" s="205">
        <v>182.48</v>
      </c>
      <c r="O115" s="151">
        <v>0</v>
      </c>
      <c r="P115" s="151">
        <v>59.76</v>
      </c>
      <c r="Q115" s="151">
        <v>147.35</v>
      </c>
      <c r="R115" s="151">
        <v>33.64</v>
      </c>
      <c r="S115" s="151">
        <v>16.791</v>
      </c>
      <c r="T115" s="151">
        <v>31.925000000000001</v>
      </c>
      <c r="U115" s="151">
        <v>28.129799999999999</v>
      </c>
    </row>
    <row r="116" spans="1:21">
      <c r="A116" s="160">
        <v>44847</v>
      </c>
      <c r="B116" s="151"/>
      <c r="C116" s="151">
        <v>81.784999999999997</v>
      </c>
      <c r="D116" s="152">
        <v>0</v>
      </c>
      <c r="E116" s="152">
        <v>0</v>
      </c>
      <c r="F116" s="151"/>
      <c r="G116" s="151">
        <v>19.161999999999999</v>
      </c>
      <c r="H116" s="151">
        <v>82.555999999999997</v>
      </c>
      <c r="I116" s="285">
        <v>60.411000000000001</v>
      </c>
      <c r="J116" s="285">
        <v>83.177000000000007</v>
      </c>
      <c r="K116" s="236">
        <v>38.631999999999998</v>
      </c>
      <c r="L116" s="151">
        <v>44.64</v>
      </c>
      <c r="M116" s="151"/>
      <c r="N116" s="285">
        <v>186.29</v>
      </c>
      <c r="O116" s="151">
        <v>0</v>
      </c>
      <c r="P116" s="151">
        <v>58.85</v>
      </c>
      <c r="Q116" s="151">
        <v>146.13</v>
      </c>
      <c r="R116" s="151">
        <v>34.380000000000003</v>
      </c>
      <c r="S116" s="151">
        <v>17.358000000000001</v>
      </c>
      <c r="T116" s="151">
        <v>33.094999999999999</v>
      </c>
      <c r="U116" s="151">
        <v>28.825199999999999</v>
      </c>
    </row>
    <row r="117" spans="1:21">
      <c r="A117" s="160">
        <v>44848</v>
      </c>
      <c r="B117" s="151">
        <v>559</v>
      </c>
      <c r="C117" s="151">
        <v>81.494</v>
      </c>
      <c r="D117" s="152">
        <v>0</v>
      </c>
      <c r="E117" s="152">
        <v>0</v>
      </c>
      <c r="F117" s="151">
        <v>29.3398</v>
      </c>
      <c r="G117" s="151">
        <v>19.132999999999999</v>
      </c>
      <c r="H117" s="151">
        <v>82.608999999999995</v>
      </c>
      <c r="I117" s="285">
        <v>60.825000000000003</v>
      </c>
      <c r="J117" s="285">
        <v>83.052000000000007</v>
      </c>
      <c r="K117" s="236">
        <v>38.924999999999997</v>
      </c>
      <c r="L117" s="151">
        <v>44.965000000000003</v>
      </c>
      <c r="M117" s="151"/>
      <c r="N117" s="285">
        <v>182.8</v>
      </c>
      <c r="O117" s="151">
        <v>0</v>
      </c>
      <c r="P117" s="151">
        <v>59.52</v>
      </c>
      <c r="Q117" s="151">
        <v>144.65</v>
      </c>
      <c r="R117" s="151">
        <v>33.619999999999997</v>
      </c>
      <c r="S117" s="151">
        <v>17.433</v>
      </c>
      <c r="T117" s="151">
        <v>31.425000000000001</v>
      </c>
      <c r="U117" s="151">
        <v>28.016100000000002</v>
      </c>
    </row>
    <row r="118" spans="1:21">
      <c r="A118" s="160">
        <v>44851</v>
      </c>
      <c r="B118" s="151"/>
      <c r="C118" s="151">
        <v>81.408000000000001</v>
      </c>
      <c r="D118" s="152">
        <v>0</v>
      </c>
      <c r="E118" s="152">
        <v>0</v>
      </c>
      <c r="F118" s="151"/>
      <c r="G118" s="151">
        <v>19.402999999999999</v>
      </c>
      <c r="H118" s="151">
        <v>82.768000000000001</v>
      </c>
      <c r="I118" s="285">
        <v>59.683</v>
      </c>
      <c r="J118" s="285">
        <v>83.040999999999997</v>
      </c>
      <c r="K118" s="152">
        <v>37.25</v>
      </c>
      <c r="L118" s="151">
        <v>45.323999999999998</v>
      </c>
      <c r="M118" s="151"/>
      <c r="N118" s="205">
        <v>184.88</v>
      </c>
      <c r="O118" s="151">
        <v>0</v>
      </c>
      <c r="P118" s="151">
        <v>60.08</v>
      </c>
      <c r="Q118" s="151">
        <v>145.56</v>
      </c>
      <c r="R118" s="151">
        <v>33.935000000000002</v>
      </c>
      <c r="S118" s="151">
        <v>17.872</v>
      </c>
      <c r="T118" s="151">
        <v>32.99</v>
      </c>
      <c r="U118" s="151">
        <v>28.6815</v>
      </c>
    </row>
    <row r="119" spans="1:21">
      <c r="A119" s="160">
        <v>44852</v>
      </c>
      <c r="B119" s="151"/>
      <c r="C119" s="151">
        <v>81.156000000000006</v>
      </c>
      <c r="D119" s="152">
        <v>0</v>
      </c>
      <c r="E119" s="152">
        <v>0</v>
      </c>
      <c r="F119" s="151"/>
      <c r="G119" s="151">
        <v>19.271000000000001</v>
      </c>
      <c r="H119" s="151">
        <v>82.688999999999993</v>
      </c>
      <c r="I119" s="285">
        <v>58.725999999999999</v>
      </c>
      <c r="J119" s="285">
        <v>82.742000000000004</v>
      </c>
      <c r="K119" s="152">
        <v>34.796999999999997</v>
      </c>
      <c r="L119" s="151">
        <v>45.37</v>
      </c>
      <c r="M119" s="151"/>
      <c r="N119" s="205">
        <v>187</v>
      </c>
      <c r="O119" s="151">
        <v>0</v>
      </c>
      <c r="P119" s="151">
        <v>60.02</v>
      </c>
      <c r="Q119" s="151">
        <v>143.15</v>
      </c>
      <c r="R119" s="151">
        <v>33.94</v>
      </c>
      <c r="S119" s="151">
        <v>17.957000000000001</v>
      </c>
      <c r="T119" s="151">
        <v>33.15</v>
      </c>
      <c r="U119" s="151">
        <v>28.767299999999999</v>
      </c>
    </row>
    <row r="120" spans="1:21">
      <c r="A120" s="160">
        <v>44853</v>
      </c>
      <c r="B120" s="151"/>
      <c r="C120" s="151">
        <v>80.965000000000003</v>
      </c>
      <c r="D120" s="152">
        <v>0</v>
      </c>
      <c r="E120" s="152">
        <v>0</v>
      </c>
      <c r="F120" s="151"/>
      <c r="G120" s="151">
        <v>19.239000000000001</v>
      </c>
      <c r="H120" s="151">
        <v>82.521000000000001</v>
      </c>
      <c r="I120" s="285">
        <v>57.972999999999999</v>
      </c>
      <c r="J120" s="285">
        <v>82.384</v>
      </c>
      <c r="K120" s="152">
        <v>33.707999999999998</v>
      </c>
      <c r="L120" s="151">
        <v>45.857999999999997</v>
      </c>
      <c r="M120" s="151"/>
      <c r="N120" s="205">
        <v>186.4</v>
      </c>
      <c r="O120" s="151">
        <v>0</v>
      </c>
      <c r="P120" s="151">
        <v>59.85</v>
      </c>
      <c r="Q120" s="151">
        <v>144.44</v>
      </c>
      <c r="R120" s="151">
        <v>34.274999999999999</v>
      </c>
      <c r="S120" s="151">
        <v>18.006</v>
      </c>
      <c r="T120" s="151">
        <v>32.744999999999997</v>
      </c>
      <c r="U120" s="151">
        <v>29.041</v>
      </c>
    </row>
    <row r="121" spans="1:21">
      <c r="A121" s="160">
        <v>44854</v>
      </c>
      <c r="B121" s="151"/>
      <c r="C121" s="151">
        <v>80.600999999999999</v>
      </c>
      <c r="D121" s="152">
        <v>0</v>
      </c>
      <c r="E121" s="152">
        <v>0</v>
      </c>
      <c r="F121" s="151"/>
      <c r="G121" s="151">
        <v>18.484999999999999</v>
      </c>
      <c r="H121" s="151">
        <v>82.043000000000006</v>
      </c>
      <c r="I121" s="285">
        <v>56.686</v>
      </c>
      <c r="J121" s="285">
        <v>81.971000000000004</v>
      </c>
      <c r="K121" s="152">
        <v>32.526000000000003</v>
      </c>
      <c r="L121" s="151">
        <v>46.429000000000002</v>
      </c>
      <c r="M121" s="151"/>
      <c r="N121" s="205">
        <v>184.01</v>
      </c>
      <c r="O121" s="151">
        <v>0</v>
      </c>
      <c r="P121" s="151">
        <v>60.12</v>
      </c>
      <c r="Q121" s="151">
        <v>148.16</v>
      </c>
      <c r="R121" s="151">
        <v>35.42</v>
      </c>
      <c r="S121" s="151">
        <v>18.132000000000001</v>
      </c>
      <c r="T121" s="151">
        <v>32.774999999999999</v>
      </c>
      <c r="U121" s="151">
        <v>29.11</v>
      </c>
    </row>
    <row r="122" spans="1:21">
      <c r="A122" s="160">
        <v>44855</v>
      </c>
      <c r="B122" s="151">
        <v>755</v>
      </c>
      <c r="C122" s="151">
        <v>80.468999999999994</v>
      </c>
      <c r="D122" s="152">
        <v>0</v>
      </c>
      <c r="E122" s="152">
        <v>0</v>
      </c>
      <c r="F122" s="151">
        <v>29.471699999999998</v>
      </c>
      <c r="G122" s="151">
        <v>18.457999999999998</v>
      </c>
      <c r="H122" s="151">
        <v>81.683000000000007</v>
      </c>
      <c r="I122" s="285">
        <v>56.23</v>
      </c>
      <c r="J122" s="285">
        <v>81.736999999999995</v>
      </c>
      <c r="K122" s="152">
        <v>32.61</v>
      </c>
      <c r="L122" s="151">
        <v>46.738999999999997</v>
      </c>
      <c r="M122" s="151"/>
      <c r="N122" s="205">
        <v>186.84</v>
      </c>
      <c r="O122" s="151">
        <v>0</v>
      </c>
      <c r="P122" s="151">
        <v>59.9</v>
      </c>
      <c r="Q122" s="151">
        <v>148.94</v>
      </c>
      <c r="R122" s="151">
        <v>35.65</v>
      </c>
      <c r="S122" s="151">
        <v>18.134</v>
      </c>
      <c r="T122" s="151">
        <v>34.055</v>
      </c>
      <c r="U122" s="151">
        <v>29.745000000000001</v>
      </c>
    </row>
    <row r="123" spans="1:21">
      <c r="A123" s="160">
        <v>44858</v>
      </c>
      <c r="B123" s="151"/>
      <c r="C123" s="151">
        <v>80.159000000000006</v>
      </c>
      <c r="D123" s="152">
        <v>0</v>
      </c>
      <c r="E123" s="152">
        <v>0</v>
      </c>
      <c r="F123" s="151"/>
      <c r="G123" s="151">
        <v>18.117000000000001</v>
      </c>
      <c r="H123" s="151">
        <v>81.424000000000007</v>
      </c>
      <c r="I123" s="285">
        <v>58.220999999999997</v>
      </c>
      <c r="J123" s="285">
        <v>81.376000000000005</v>
      </c>
      <c r="K123" s="152">
        <v>29.204999999999998</v>
      </c>
      <c r="L123" s="151">
        <v>47.579000000000001</v>
      </c>
      <c r="M123" s="151"/>
      <c r="N123" s="205">
        <v>189.95</v>
      </c>
      <c r="O123" s="152">
        <v>0</v>
      </c>
      <c r="P123" s="152">
        <v>59.59</v>
      </c>
      <c r="Q123" s="151">
        <v>149.29</v>
      </c>
      <c r="R123" s="151">
        <v>34.795000000000002</v>
      </c>
      <c r="S123" s="151">
        <v>18.38</v>
      </c>
      <c r="T123" s="151">
        <v>33.395000000000003</v>
      </c>
      <c r="U123" s="151">
        <v>29.580400000000001</v>
      </c>
    </row>
    <row r="124" spans="1:21">
      <c r="A124" s="160">
        <v>44859</v>
      </c>
      <c r="B124" s="151"/>
      <c r="C124" s="151">
        <v>80.606999999999999</v>
      </c>
      <c r="D124" s="152">
        <v>0</v>
      </c>
      <c r="E124" s="152">
        <v>0</v>
      </c>
      <c r="F124" s="151"/>
      <c r="G124" s="151">
        <v>18.515000000000001</v>
      </c>
      <c r="H124" s="151">
        <v>82.040999999999997</v>
      </c>
      <c r="I124" s="285">
        <v>59.488</v>
      </c>
      <c r="J124" s="285">
        <v>81.784000000000006</v>
      </c>
      <c r="K124" s="152">
        <v>28.75</v>
      </c>
      <c r="L124" s="151">
        <v>49.561</v>
      </c>
      <c r="M124" s="151"/>
      <c r="N124" s="205">
        <v>192.21</v>
      </c>
      <c r="O124" s="152">
        <v>0</v>
      </c>
      <c r="P124" s="152">
        <v>60.02</v>
      </c>
      <c r="Q124" s="151">
        <v>148.61000000000001</v>
      </c>
      <c r="R124" s="151">
        <v>34.365000000000002</v>
      </c>
      <c r="S124" s="151">
        <v>18.347000000000001</v>
      </c>
      <c r="T124" s="151">
        <v>34.365000000000002</v>
      </c>
      <c r="U124" s="151">
        <v>29.590199999999999</v>
      </c>
    </row>
    <row r="125" spans="1:21">
      <c r="A125" s="160">
        <v>44860</v>
      </c>
      <c r="B125" s="151"/>
      <c r="C125" s="151">
        <v>81.171000000000006</v>
      </c>
      <c r="D125" s="152">
        <v>0</v>
      </c>
      <c r="E125" s="152">
        <v>0</v>
      </c>
      <c r="F125" s="151"/>
      <c r="G125" s="151">
        <v>18.541</v>
      </c>
      <c r="H125" s="151">
        <v>82.709000000000003</v>
      </c>
      <c r="I125" s="285">
        <v>59.774000000000001</v>
      </c>
      <c r="J125" s="285">
        <v>82.481999999999999</v>
      </c>
      <c r="K125" s="152">
        <v>29.5</v>
      </c>
      <c r="L125" s="151">
        <v>49.441000000000003</v>
      </c>
      <c r="M125" s="151"/>
      <c r="N125" s="205">
        <v>193.75</v>
      </c>
      <c r="O125" s="152">
        <v>0</v>
      </c>
      <c r="P125" s="152">
        <v>60.97</v>
      </c>
      <c r="Q125" s="151">
        <v>147.5</v>
      </c>
      <c r="R125" s="151">
        <v>33.61</v>
      </c>
      <c r="S125" s="151">
        <v>18.257999999999999</v>
      </c>
      <c r="T125" s="151">
        <v>35.225000000000001</v>
      </c>
      <c r="U125" s="151">
        <v>29.9618</v>
      </c>
    </row>
    <row r="126" spans="1:21">
      <c r="A126" s="160">
        <v>44861</v>
      </c>
      <c r="B126" s="151"/>
      <c r="C126" s="151">
        <v>81.238</v>
      </c>
      <c r="D126" s="152">
        <v>0</v>
      </c>
      <c r="E126" s="152">
        <v>0</v>
      </c>
      <c r="F126" s="151"/>
      <c r="G126" s="151">
        <v>18.863</v>
      </c>
      <c r="H126" s="151">
        <v>83.227000000000004</v>
      </c>
      <c r="I126" s="285">
        <v>60.158999999999999</v>
      </c>
      <c r="J126" s="285">
        <v>82.558999999999997</v>
      </c>
      <c r="K126" s="152">
        <v>29.437999999999999</v>
      </c>
      <c r="L126" s="151">
        <v>49.326000000000001</v>
      </c>
      <c r="M126" s="151"/>
      <c r="N126" s="205">
        <v>194.23</v>
      </c>
      <c r="O126" s="152">
        <v>0</v>
      </c>
      <c r="P126" s="152">
        <v>61.55</v>
      </c>
      <c r="Q126" s="151">
        <v>148.56</v>
      </c>
      <c r="R126" s="151">
        <v>33.795000000000002</v>
      </c>
      <c r="S126" s="151">
        <v>18.463999999999999</v>
      </c>
      <c r="T126" s="151">
        <v>34.204999999999998</v>
      </c>
      <c r="U126" s="151">
        <v>30.124700000000001</v>
      </c>
    </row>
    <row r="127" spans="1:21">
      <c r="A127" s="160">
        <v>44862</v>
      </c>
      <c r="B127" s="151">
        <v>1248</v>
      </c>
      <c r="C127" s="151">
        <v>81.108000000000004</v>
      </c>
      <c r="D127" s="152">
        <v>0</v>
      </c>
      <c r="E127" s="152">
        <v>0</v>
      </c>
      <c r="F127" s="152">
        <v>29.583300000000001</v>
      </c>
      <c r="G127" s="151">
        <v>18.93</v>
      </c>
      <c r="H127" s="151">
        <v>83.046999999999997</v>
      </c>
      <c r="I127" s="285">
        <v>59.026000000000003</v>
      </c>
      <c r="J127" s="285">
        <v>82.364000000000004</v>
      </c>
      <c r="K127" s="152">
        <v>29.125</v>
      </c>
      <c r="L127" s="151">
        <v>48.15</v>
      </c>
      <c r="M127" s="151"/>
      <c r="N127" s="205">
        <v>198.25</v>
      </c>
      <c r="O127" s="152">
        <v>0</v>
      </c>
      <c r="P127" s="152">
        <v>60.98</v>
      </c>
      <c r="Q127" s="151">
        <v>150.26</v>
      </c>
      <c r="R127" s="151">
        <v>33.49</v>
      </c>
      <c r="S127" s="151">
        <v>18.393999999999998</v>
      </c>
      <c r="T127" s="151">
        <v>34.575000000000003</v>
      </c>
      <c r="U127" s="151">
        <v>30.357399999999998</v>
      </c>
    </row>
    <row r="128" spans="1:21">
      <c r="A128" s="160">
        <v>44865</v>
      </c>
      <c r="B128" s="151"/>
      <c r="C128" s="151">
        <v>80.650000000000006</v>
      </c>
      <c r="D128" s="152">
        <v>0</v>
      </c>
      <c r="E128" s="152">
        <v>0</v>
      </c>
      <c r="F128" s="151"/>
      <c r="G128" s="151">
        <v>19.036999999999999</v>
      </c>
      <c r="H128" s="151">
        <v>82.406000000000006</v>
      </c>
      <c r="I128" s="285">
        <v>57.953000000000003</v>
      </c>
      <c r="J128" s="285">
        <v>81.981999999999999</v>
      </c>
      <c r="K128" s="152">
        <v>28.728000000000002</v>
      </c>
      <c r="L128" s="151">
        <v>48.057000000000002</v>
      </c>
      <c r="M128" s="151"/>
      <c r="N128" s="205">
        <v>197.48</v>
      </c>
      <c r="O128" s="152">
        <v>0</v>
      </c>
      <c r="P128" s="152">
        <v>61.89</v>
      </c>
      <c r="Q128" s="151">
        <v>150.55000000000001</v>
      </c>
      <c r="R128" s="151">
        <v>33.875</v>
      </c>
      <c r="S128" s="151">
        <v>18.477</v>
      </c>
      <c r="T128" s="151">
        <v>33.630000000000003</v>
      </c>
      <c r="U128" s="151">
        <v>30.245799999999999</v>
      </c>
    </row>
    <row r="129" spans="1:21">
      <c r="A129" s="160">
        <v>44866</v>
      </c>
      <c r="B129" s="151"/>
      <c r="C129" s="151">
        <v>80.754000000000005</v>
      </c>
      <c r="D129" s="152">
        <v>0</v>
      </c>
      <c r="E129" s="152">
        <v>0</v>
      </c>
      <c r="F129" s="151"/>
      <c r="G129" s="151">
        <v>19.309999999999999</v>
      </c>
      <c r="H129" s="151">
        <v>82.77</v>
      </c>
      <c r="I129" s="285">
        <v>57.953000000000003</v>
      </c>
      <c r="J129" s="285">
        <v>82.153999999999996</v>
      </c>
      <c r="K129" s="152">
        <v>28.875</v>
      </c>
      <c r="L129" s="151">
        <v>48.057000000000002</v>
      </c>
      <c r="M129" s="151"/>
      <c r="N129" s="205">
        <v>196.7</v>
      </c>
      <c r="O129" s="152">
        <v>0</v>
      </c>
      <c r="P129" s="152">
        <v>63.06</v>
      </c>
      <c r="Q129" s="151">
        <v>150.56</v>
      </c>
      <c r="R129" s="151">
        <v>35.51</v>
      </c>
      <c r="S129" s="151">
        <v>18.646999999999998</v>
      </c>
      <c r="T129" s="151">
        <v>33.325000000000003</v>
      </c>
      <c r="U129" s="151">
        <v>30.8903</v>
      </c>
    </row>
    <row r="130" spans="1:21">
      <c r="A130" s="160">
        <v>44867</v>
      </c>
      <c r="B130" s="151"/>
      <c r="C130" s="151">
        <v>80.754000000000005</v>
      </c>
      <c r="D130" s="152">
        <v>0</v>
      </c>
      <c r="E130" s="152">
        <v>0</v>
      </c>
      <c r="F130" s="151"/>
      <c r="G130" s="151">
        <v>19.309999999999999</v>
      </c>
      <c r="H130" s="151">
        <v>83.165999999999997</v>
      </c>
      <c r="I130" s="285">
        <v>58.067999999999998</v>
      </c>
      <c r="J130" s="285">
        <v>82.153999999999996</v>
      </c>
      <c r="K130" s="152">
        <v>29.591000000000001</v>
      </c>
      <c r="L130" s="151">
        <v>46.323</v>
      </c>
      <c r="M130" s="151"/>
      <c r="N130" s="205">
        <v>194.37</v>
      </c>
      <c r="O130" s="152">
        <v>0</v>
      </c>
      <c r="P130" s="152">
        <v>62.88</v>
      </c>
      <c r="Q130" s="151">
        <v>147.08000000000001</v>
      </c>
      <c r="R130" s="151">
        <v>34.664999999999999</v>
      </c>
      <c r="S130" s="151">
        <v>18.606999999999999</v>
      </c>
      <c r="T130" s="151">
        <v>32.22</v>
      </c>
      <c r="U130" s="151">
        <v>30.47</v>
      </c>
    </row>
    <row r="131" spans="1:21">
      <c r="A131" s="160">
        <v>44868</v>
      </c>
      <c r="B131" s="151"/>
      <c r="C131" s="151">
        <v>80.584000000000003</v>
      </c>
      <c r="D131" s="152">
        <v>0</v>
      </c>
      <c r="E131" s="152">
        <v>0</v>
      </c>
      <c r="F131" s="151"/>
      <c r="G131" s="151">
        <v>19.149999999999999</v>
      </c>
      <c r="H131" s="151">
        <v>82.76</v>
      </c>
      <c r="I131" s="285">
        <v>58.112000000000002</v>
      </c>
      <c r="J131" s="285">
        <v>81.956000000000003</v>
      </c>
      <c r="K131" s="152">
        <v>29.417000000000002</v>
      </c>
      <c r="L131" s="151">
        <v>45.595999999999997</v>
      </c>
      <c r="M131" s="151"/>
      <c r="N131" s="205">
        <v>193.84</v>
      </c>
      <c r="O131" s="152">
        <v>0</v>
      </c>
      <c r="P131" s="152">
        <v>62.97</v>
      </c>
      <c r="Q131" s="151">
        <v>147.57</v>
      </c>
      <c r="R131" s="151">
        <v>35.46</v>
      </c>
      <c r="S131" s="151">
        <v>18.716000000000001</v>
      </c>
      <c r="T131" s="151">
        <v>32.35</v>
      </c>
      <c r="U131" s="151">
        <v>30.944099999999999</v>
      </c>
    </row>
    <row r="132" spans="1:21">
      <c r="A132" s="160">
        <v>44869</v>
      </c>
      <c r="B132" s="151">
        <v>1442</v>
      </c>
      <c r="C132" s="151">
        <v>80.94</v>
      </c>
      <c r="D132" s="152">
        <v>0</v>
      </c>
      <c r="E132" s="152">
        <v>0</v>
      </c>
      <c r="F132" s="152">
        <v>25.557700000000001</v>
      </c>
      <c r="G132" s="151">
        <v>19.25</v>
      </c>
      <c r="H132" s="151">
        <v>83.506</v>
      </c>
      <c r="I132" s="285">
        <v>58.753999999999998</v>
      </c>
      <c r="J132" s="285">
        <v>82.338999999999999</v>
      </c>
      <c r="K132" s="152">
        <v>30.707999999999998</v>
      </c>
      <c r="L132" s="151">
        <v>46.871000000000002</v>
      </c>
      <c r="M132" s="151"/>
      <c r="N132" s="205">
        <v>195.89</v>
      </c>
      <c r="O132" s="152">
        <v>0</v>
      </c>
      <c r="P132" s="152">
        <v>63.66</v>
      </c>
      <c r="Q132" s="151">
        <v>148.33000000000001</v>
      </c>
      <c r="R132" s="151">
        <v>36.685000000000002</v>
      </c>
      <c r="S132" s="151">
        <v>19.167999999999999</v>
      </c>
      <c r="T132" s="151">
        <v>33.024999999999999</v>
      </c>
      <c r="U132" s="151">
        <v>31.786200000000001</v>
      </c>
    </row>
    <row r="133" spans="1:21">
      <c r="A133" s="160">
        <v>44872</v>
      </c>
      <c r="B133" s="151"/>
      <c r="C133" s="151">
        <v>80.855000000000004</v>
      </c>
      <c r="D133" s="152">
        <v>0</v>
      </c>
      <c r="E133" s="152">
        <v>0</v>
      </c>
      <c r="F133" s="151"/>
      <c r="G133" s="151">
        <v>18.917999999999999</v>
      </c>
      <c r="H133" s="151">
        <v>84.045000000000002</v>
      </c>
      <c r="I133" s="285">
        <v>59.915999999999997</v>
      </c>
      <c r="J133" s="285">
        <v>82.275000000000006</v>
      </c>
      <c r="K133" s="152">
        <v>31.558</v>
      </c>
      <c r="L133" s="151">
        <v>48.305</v>
      </c>
      <c r="M133" s="151"/>
      <c r="N133" s="205">
        <v>197.83</v>
      </c>
      <c r="O133" s="152">
        <v>0</v>
      </c>
      <c r="P133" s="152">
        <v>64.33</v>
      </c>
      <c r="Q133" s="151">
        <v>148.25</v>
      </c>
      <c r="R133" s="151">
        <v>35.19</v>
      </c>
      <c r="S133" s="151">
        <v>19.170000000000002</v>
      </c>
      <c r="T133" s="151">
        <v>33.965000000000003</v>
      </c>
      <c r="U133" s="151">
        <v>32.155999999999999</v>
      </c>
    </row>
    <row r="134" spans="1:21">
      <c r="A134" s="160">
        <v>44873</v>
      </c>
      <c r="B134" s="151"/>
      <c r="C134" s="151">
        <v>81.308000000000007</v>
      </c>
      <c r="D134" s="152">
        <v>0</v>
      </c>
      <c r="E134" s="152">
        <v>0</v>
      </c>
      <c r="F134" s="151"/>
      <c r="G134" s="151">
        <v>19.331</v>
      </c>
      <c r="H134" s="151">
        <v>84.289000000000001</v>
      </c>
      <c r="I134" s="285">
        <v>60.649000000000001</v>
      </c>
      <c r="J134" s="285">
        <v>82.683000000000007</v>
      </c>
      <c r="K134" s="152">
        <v>31.641999999999999</v>
      </c>
      <c r="L134" s="151">
        <v>48.622999999999998</v>
      </c>
      <c r="M134" s="151"/>
      <c r="N134" s="205">
        <v>198.41</v>
      </c>
      <c r="O134" s="152">
        <v>0</v>
      </c>
      <c r="P134" s="152">
        <v>65.87</v>
      </c>
      <c r="Q134" s="151">
        <v>146.30000000000001</v>
      </c>
      <c r="R134" s="151">
        <v>35.28</v>
      </c>
      <c r="S134" s="151">
        <v>19.239999999999998</v>
      </c>
      <c r="T134" s="151">
        <v>34.67</v>
      </c>
      <c r="U134" s="151">
        <v>32.229999999999997</v>
      </c>
    </row>
    <row r="135" spans="1:21">
      <c r="A135" s="160">
        <v>44874</v>
      </c>
      <c r="B135" s="151"/>
      <c r="C135" s="151">
        <v>81.965000000000003</v>
      </c>
      <c r="D135" s="152">
        <v>0</v>
      </c>
      <c r="E135" s="152">
        <v>0</v>
      </c>
      <c r="F135" s="151"/>
      <c r="G135" s="151">
        <v>18.538</v>
      </c>
      <c r="H135" s="151">
        <v>84.25</v>
      </c>
      <c r="I135" s="285">
        <v>61.222000000000001</v>
      </c>
      <c r="J135" s="285">
        <v>83.370999999999995</v>
      </c>
      <c r="K135" s="152">
        <v>31.516999999999999</v>
      </c>
      <c r="L135" s="151">
        <v>49.454000000000001</v>
      </c>
      <c r="M135" s="151"/>
      <c r="N135" s="205">
        <v>196.12</v>
      </c>
      <c r="O135" s="152">
        <v>0</v>
      </c>
      <c r="P135" s="152">
        <v>66.569999999999993</v>
      </c>
      <c r="Q135" s="151">
        <v>145.88</v>
      </c>
      <c r="R135" s="151">
        <v>34.76</v>
      </c>
      <c r="S135" s="151">
        <v>19.012</v>
      </c>
      <c r="T135" s="151">
        <v>32.715000000000003</v>
      </c>
      <c r="U135" s="151">
        <v>31.361599999999999</v>
      </c>
    </row>
    <row r="136" spans="1:21">
      <c r="A136" s="160">
        <v>44875</v>
      </c>
      <c r="B136" s="151"/>
      <c r="C136" s="151">
        <v>84.44</v>
      </c>
      <c r="D136" s="152">
        <v>0</v>
      </c>
      <c r="E136" s="152">
        <v>0</v>
      </c>
      <c r="F136" s="151"/>
      <c r="G136" s="151">
        <v>17.048999999999999</v>
      </c>
      <c r="H136" s="151">
        <v>84.811000000000007</v>
      </c>
      <c r="I136" s="285">
        <v>63.627000000000002</v>
      </c>
      <c r="J136" s="285">
        <v>85.905000000000001</v>
      </c>
      <c r="K136" s="152">
        <v>30.966999999999999</v>
      </c>
      <c r="L136" s="151">
        <v>53.329000000000001</v>
      </c>
      <c r="M136" s="151"/>
      <c r="N136" s="205">
        <v>199.57</v>
      </c>
      <c r="O136" s="152">
        <v>0</v>
      </c>
      <c r="P136" s="152">
        <v>67.09</v>
      </c>
      <c r="Q136" s="151">
        <v>146.63</v>
      </c>
      <c r="R136" s="151">
        <v>32.234999999999999</v>
      </c>
      <c r="S136" s="151">
        <v>19.178999999999998</v>
      </c>
      <c r="T136" s="151">
        <v>34.085000000000001</v>
      </c>
      <c r="U136" s="151">
        <v>32.369999999999997</v>
      </c>
    </row>
    <row r="137" spans="1:21">
      <c r="A137" s="160">
        <v>44876</v>
      </c>
      <c r="B137" s="151">
        <v>1766</v>
      </c>
      <c r="C137" s="151">
        <v>85.01</v>
      </c>
      <c r="D137" s="152">
        <v>0</v>
      </c>
      <c r="E137" s="152">
        <v>0</v>
      </c>
      <c r="F137" s="151">
        <v>25.699200000000001</v>
      </c>
      <c r="G137" s="151">
        <v>16.193000000000001</v>
      </c>
      <c r="H137" s="151">
        <v>85.77</v>
      </c>
      <c r="I137" s="285">
        <v>63.627000000000002</v>
      </c>
      <c r="J137" s="285">
        <v>86.536000000000001</v>
      </c>
      <c r="K137" s="152">
        <v>31.187000000000001</v>
      </c>
      <c r="L137" s="151">
        <v>53.905000000000001</v>
      </c>
      <c r="M137" s="151"/>
      <c r="N137" s="205">
        <v>198.33</v>
      </c>
      <c r="O137" s="152">
        <v>0</v>
      </c>
      <c r="P137" s="152">
        <v>68.849999999999994</v>
      </c>
      <c r="Q137" s="151">
        <v>144.36000000000001</v>
      </c>
      <c r="R137" s="151">
        <v>32.655000000000001</v>
      </c>
      <c r="S137" s="151">
        <v>19.158999999999999</v>
      </c>
      <c r="T137" s="151">
        <v>35.4</v>
      </c>
      <c r="U137" s="151">
        <v>33.08</v>
      </c>
    </row>
    <row r="138" spans="1:21">
      <c r="A138" s="160">
        <v>44879</v>
      </c>
      <c r="B138" s="151"/>
      <c r="C138" s="151">
        <v>85.463999999999999</v>
      </c>
      <c r="D138" s="152">
        <v>0</v>
      </c>
      <c r="E138" s="152">
        <v>0</v>
      </c>
      <c r="F138" s="151"/>
      <c r="G138" s="151">
        <v>19.899000000000001</v>
      </c>
      <c r="H138" s="151">
        <v>85.734999999999999</v>
      </c>
      <c r="I138" s="285">
        <v>63.320999999999998</v>
      </c>
      <c r="J138" s="285">
        <v>87.081000000000003</v>
      </c>
      <c r="K138" s="152">
        <v>30.805</v>
      </c>
      <c r="L138" s="151">
        <v>54.570999999999998</v>
      </c>
      <c r="M138" s="151"/>
      <c r="N138" s="205">
        <v>197.58</v>
      </c>
      <c r="O138" s="152">
        <v>0</v>
      </c>
      <c r="P138" s="152">
        <v>67.89</v>
      </c>
      <c r="Q138" s="151">
        <v>141.59</v>
      </c>
      <c r="R138" s="151">
        <v>33.04</v>
      </c>
      <c r="S138" s="151">
        <v>19.251999999999999</v>
      </c>
      <c r="T138" s="151">
        <v>35.104999999999997</v>
      </c>
      <c r="U138" s="151">
        <v>32.68</v>
      </c>
    </row>
    <row r="139" spans="1:21">
      <c r="A139" s="160">
        <v>44880</v>
      </c>
      <c r="B139" s="151"/>
      <c r="C139" s="151">
        <v>86.001999999999995</v>
      </c>
      <c r="D139" s="152">
        <v>0</v>
      </c>
      <c r="E139" s="152">
        <v>0</v>
      </c>
      <c r="F139" s="151"/>
      <c r="G139" s="151">
        <v>19.899000000000001</v>
      </c>
      <c r="H139" s="151">
        <v>85.558999999999997</v>
      </c>
      <c r="I139" s="285">
        <v>64.808000000000007</v>
      </c>
      <c r="J139" s="285">
        <v>87.734999999999999</v>
      </c>
      <c r="K139" s="152">
        <v>30.85</v>
      </c>
      <c r="L139" s="151">
        <v>55.962000000000003</v>
      </c>
      <c r="M139" s="151"/>
      <c r="N139" s="205">
        <v>197.82</v>
      </c>
      <c r="O139" s="152">
        <v>0</v>
      </c>
      <c r="P139" s="152">
        <v>68.86</v>
      </c>
      <c r="Q139" s="151">
        <v>141.66999999999999</v>
      </c>
      <c r="R139" s="151">
        <v>33.44</v>
      </c>
      <c r="S139" s="151">
        <v>19.443999999999999</v>
      </c>
      <c r="T139" s="151">
        <v>35.045000000000002</v>
      </c>
      <c r="U139" s="151">
        <v>33.145000000000003</v>
      </c>
    </row>
    <row r="140" spans="1:21">
      <c r="A140" s="160">
        <v>44881</v>
      </c>
      <c r="B140" s="151"/>
      <c r="C140" s="151">
        <v>86.596000000000004</v>
      </c>
      <c r="D140" s="152">
        <v>0</v>
      </c>
      <c r="E140" s="152">
        <v>0</v>
      </c>
      <c r="F140" s="151"/>
      <c r="G140" s="151">
        <v>19.899000000000001</v>
      </c>
      <c r="H140" s="151">
        <v>85.007000000000005</v>
      </c>
      <c r="I140" s="285">
        <v>64.578999999999994</v>
      </c>
      <c r="J140" s="285">
        <v>88.569000000000003</v>
      </c>
      <c r="K140" s="152">
        <v>30.82</v>
      </c>
      <c r="L140" s="151">
        <v>55.500999999999998</v>
      </c>
      <c r="M140" s="151"/>
      <c r="N140" s="205">
        <v>199.01</v>
      </c>
      <c r="O140" s="152">
        <v>0</v>
      </c>
      <c r="P140" s="152">
        <v>66.78</v>
      </c>
      <c r="Q140" s="151">
        <v>137.46</v>
      </c>
      <c r="R140" s="151">
        <v>32.11</v>
      </c>
      <c r="S140" s="151">
        <v>19.317</v>
      </c>
      <c r="T140" s="151">
        <v>33.344999999999999</v>
      </c>
      <c r="U140" s="151">
        <v>32.68</v>
      </c>
    </row>
    <row r="141" spans="1:21">
      <c r="A141" s="160">
        <v>44882</v>
      </c>
      <c r="B141" s="151"/>
      <c r="C141" s="151">
        <v>85.507000000000005</v>
      </c>
      <c r="D141" s="152">
        <v>0</v>
      </c>
      <c r="E141" s="152">
        <v>0</v>
      </c>
      <c r="F141" s="151"/>
      <c r="G141" s="151">
        <v>14.603999999999999</v>
      </c>
      <c r="H141" s="151">
        <v>84.480999999999995</v>
      </c>
      <c r="I141" s="285">
        <v>63.825000000000003</v>
      </c>
      <c r="J141" s="285">
        <v>87.364000000000004</v>
      </c>
      <c r="K141" s="152">
        <v>30.408000000000001</v>
      </c>
      <c r="L141" s="151">
        <v>54.383000000000003</v>
      </c>
      <c r="M141" s="151"/>
      <c r="N141" s="205">
        <v>198.88</v>
      </c>
      <c r="O141" s="152">
        <v>0</v>
      </c>
      <c r="P141" s="152">
        <v>65.349999999999994</v>
      </c>
      <c r="Q141" s="151">
        <v>138.72999999999999</v>
      </c>
      <c r="R141" s="151">
        <v>30.844999999999999</v>
      </c>
      <c r="S141" s="151">
        <v>19.332999999999998</v>
      </c>
      <c r="T141" s="151">
        <v>32.659999999999997</v>
      </c>
      <c r="U141" s="151">
        <v>32.614100000000001</v>
      </c>
    </row>
    <row r="142" spans="1:21">
      <c r="A142" s="160">
        <v>44883</v>
      </c>
      <c r="B142" s="151">
        <v>1586</v>
      </c>
      <c r="C142" s="151">
        <v>85.55</v>
      </c>
      <c r="D142" s="152">
        <v>0</v>
      </c>
      <c r="E142" s="152">
        <v>0</v>
      </c>
      <c r="F142" s="151">
        <v>25.8369</v>
      </c>
      <c r="G142" s="151">
        <v>14.128</v>
      </c>
      <c r="H142" s="151">
        <v>84.706000000000003</v>
      </c>
      <c r="I142" s="285">
        <v>64.552000000000007</v>
      </c>
      <c r="J142" s="285">
        <v>87.453000000000003</v>
      </c>
      <c r="K142" s="152">
        <v>30.315000000000001</v>
      </c>
      <c r="L142" s="151">
        <v>57.118000000000002</v>
      </c>
      <c r="M142" s="151"/>
      <c r="N142" s="205">
        <v>200.93</v>
      </c>
      <c r="O142" s="152">
        <v>0</v>
      </c>
      <c r="P142" s="152">
        <v>65.95</v>
      </c>
      <c r="Q142" s="151">
        <v>140.51</v>
      </c>
      <c r="R142" s="151">
        <v>32.03</v>
      </c>
      <c r="S142" s="151">
        <v>19.596</v>
      </c>
      <c r="T142" s="151">
        <v>32.549999999999997</v>
      </c>
      <c r="U142" s="151">
        <v>32.54</v>
      </c>
    </row>
    <row r="143" spans="1:21">
      <c r="A143" s="160">
        <v>44886</v>
      </c>
      <c r="B143" s="151"/>
      <c r="C143" s="151">
        <v>85.55</v>
      </c>
      <c r="D143" s="152">
        <v>0</v>
      </c>
      <c r="E143" s="152">
        <v>0</v>
      </c>
      <c r="F143" s="151"/>
      <c r="G143" s="151">
        <v>14.538</v>
      </c>
      <c r="H143" s="151">
        <v>84.837000000000003</v>
      </c>
      <c r="I143" s="285">
        <v>64.584000000000003</v>
      </c>
      <c r="J143" s="285">
        <v>87.453000000000003</v>
      </c>
      <c r="K143" s="152">
        <v>29.651</v>
      </c>
      <c r="L143" s="151">
        <v>57.814999999999998</v>
      </c>
      <c r="M143" s="151"/>
      <c r="N143" s="205">
        <v>203.39</v>
      </c>
      <c r="O143" s="152">
        <v>0</v>
      </c>
      <c r="P143" s="152">
        <v>64.849999999999994</v>
      </c>
      <c r="Q143" s="151">
        <v>140.76</v>
      </c>
      <c r="R143" s="151">
        <v>31.67</v>
      </c>
      <c r="S143" s="151">
        <v>19.635999999999999</v>
      </c>
      <c r="T143" s="151">
        <v>31.835000000000001</v>
      </c>
      <c r="U143" s="151">
        <v>32.21</v>
      </c>
    </row>
    <row r="144" spans="1:21">
      <c r="A144" s="160">
        <v>44887</v>
      </c>
      <c r="B144" s="151"/>
      <c r="C144" s="151">
        <v>86.22</v>
      </c>
      <c r="D144" s="152">
        <v>0</v>
      </c>
      <c r="E144" s="152">
        <v>0</v>
      </c>
      <c r="F144" s="151"/>
      <c r="G144" s="151">
        <v>14.548</v>
      </c>
      <c r="H144" s="151">
        <v>85.067999999999998</v>
      </c>
      <c r="I144" s="285">
        <v>65.486999999999995</v>
      </c>
      <c r="J144" s="285">
        <v>88.167000000000002</v>
      </c>
      <c r="K144" s="152">
        <v>29.198</v>
      </c>
      <c r="L144" s="151">
        <v>58.155999999999999</v>
      </c>
      <c r="M144" s="151"/>
      <c r="N144" s="205">
        <v>204.97</v>
      </c>
      <c r="O144" s="152">
        <v>0</v>
      </c>
      <c r="P144" s="152">
        <v>64.75</v>
      </c>
      <c r="Q144" s="151">
        <v>141.35</v>
      </c>
      <c r="R144" s="151">
        <v>31.61</v>
      </c>
      <c r="S144" s="151">
        <v>19.815999999999999</v>
      </c>
      <c r="T144" s="151">
        <v>32.590000000000003</v>
      </c>
      <c r="U144" s="151">
        <v>33.24</v>
      </c>
    </row>
    <row r="145" spans="1:21">
      <c r="A145" s="160">
        <v>44888</v>
      </c>
      <c r="B145" s="151"/>
      <c r="C145" s="151">
        <v>86.555000000000007</v>
      </c>
      <c r="D145" s="152">
        <v>0</v>
      </c>
      <c r="E145" s="152">
        <v>0</v>
      </c>
      <c r="F145" s="151"/>
      <c r="G145" s="151">
        <v>13.986000000000001</v>
      </c>
      <c r="H145" s="151">
        <v>85.566000000000003</v>
      </c>
      <c r="I145" s="285">
        <v>65.674000000000007</v>
      </c>
      <c r="J145" s="285">
        <v>88.617000000000004</v>
      </c>
      <c r="K145" s="152">
        <v>30.402999999999999</v>
      </c>
      <c r="L145" s="151">
        <v>57.625999999999998</v>
      </c>
      <c r="M145" s="151"/>
      <c r="N145" s="205">
        <v>205.49</v>
      </c>
      <c r="O145" s="152">
        <v>0</v>
      </c>
      <c r="P145" s="152">
        <v>65.36</v>
      </c>
      <c r="Q145" s="151">
        <v>140.85</v>
      </c>
      <c r="R145" s="151">
        <v>31.445</v>
      </c>
      <c r="S145" s="151">
        <v>19.916</v>
      </c>
      <c r="T145" s="151">
        <v>33.25</v>
      </c>
      <c r="U145" s="151">
        <v>33.155500000000004</v>
      </c>
    </row>
    <row r="146" spans="1:21">
      <c r="A146" s="160">
        <v>44889</v>
      </c>
      <c r="B146" s="151"/>
      <c r="C146" s="151">
        <v>86.808999999999997</v>
      </c>
      <c r="D146" s="152">
        <v>0</v>
      </c>
      <c r="E146" s="152">
        <v>0</v>
      </c>
      <c r="F146" s="151"/>
      <c r="G146" s="151">
        <v>14.808</v>
      </c>
      <c r="H146" s="151">
        <v>85.947000000000003</v>
      </c>
      <c r="I146" s="285">
        <v>66.527000000000001</v>
      </c>
      <c r="J146" s="285">
        <v>88.957999999999998</v>
      </c>
      <c r="K146" s="152">
        <v>30.61</v>
      </c>
      <c r="L146" s="151">
        <v>56.494</v>
      </c>
      <c r="M146" s="151"/>
      <c r="N146" s="205">
        <v>205.49</v>
      </c>
      <c r="O146" s="152">
        <v>0</v>
      </c>
      <c r="P146" s="152">
        <v>66.459999999999994</v>
      </c>
      <c r="Q146" s="151">
        <v>141.86000000000001</v>
      </c>
      <c r="R146" s="151">
        <v>32.71</v>
      </c>
      <c r="S146" s="151">
        <v>20.059000000000001</v>
      </c>
      <c r="T146" s="151">
        <v>33.25</v>
      </c>
      <c r="U146" s="151">
        <v>33.155500000000004</v>
      </c>
    </row>
    <row r="147" spans="1:21">
      <c r="A147" s="160">
        <v>44890</v>
      </c>
      <c r="B147" s="151">
        <v>1703</v>
      </c>
      <c r="C147" s="151">
        <v>86.766999999999996</v>
      </c>
      <c r="D147" s="152">
        <v>0</v>
      </c>
      <c r="E147" s="152">
        <v>0</v>
      </c>
      <c r="F147" s="151">
        <v>26.186399999999999</v>
      </c>
      <c r="G147" s="151">
        <v>14.577999999999999</v>
      </c>
      <c r="H147" s="151">
        <v>85.444999999999993</v>
      </c>
      <c r="I147" s="285">
        <v>65.350999999999999</v>
      </c>
      <c r="J147" s="285">
        <v>88.756</v>
      </c>
      <c r="K147" s="152">
        <v>30.812000000000001</v>
      </c>
      <c r="L147" s="151">
        <v>56.728999999999999</v>
      </c>
      <c r="M147" s="151"/>
      <c r="N147" s="205">
        <v>206.05</v>
      </c>
      <c r="O147" s="152">
        <v>0</v>
      </c>
      <c r="P147" s="152">
        <v>65.47</v>
      </c>
      <c r="Q147" s="151">
        <v>139.44999999999999</v>
      </c>
      <c r="R147" s="151">
        <v>32.104999999999997</v>
      </c>
      <c r="S147" s="151">
        <v>20.093</v>
      </c>
      <c r="T147" s="151">
        <v>33.159999999999997</v>
      </c>
      <c r="U147" s="151">
        <v>33.340000000000003</v>
      </c>
    </row>
    <row r="148" spans="1:21">
      <c r="A148" s="160">
        <v>44893</v>
      </c>
      <c r="B148" s="151"/>
      <c r="C148" s="151">
        <v>86.37</v>
      </c>
      <c r="D148" s="152">
        <v>0</v>
      </c>
      <c r="E148" s="152">
        <v>0</v>
      </c>
      <c r="F148" s="151"/>
      <c r="G148" s="151">
        <v>15.587</v>
      </c>
      <c r="H148" s="151">
        <v>85.286000000000001</v>
      </c>
      <c r="I148" s="285">
        <v>65.879000000000005</v>
      </c>
      <c r="J148" s="285">
        <v>88.393000000000001</v>
      </c>
      <c r="K148" s="152">
        <v>32.183</v>
      </c>
      <c r="L148" s="151">
        <v>56.927</v>
      </c>
      <c r="M148" s="151"/>
      <c r="N148" s="205">
        <v>205.12</v>
      </c>
      <c r="O148" s="152">
        <v>0</v>
      </c>
      <c r="P148" s="152">
        <v>64.91</v>
      </c>
      <c r="Q148" s="151">
        <v>141.04</v>
      </c>
      <c r="R148" s="151">
        <v>31.65</v>
      </c>
      <c r="S148" s="151">
        <v>19.853999999999999</v>
      </c>
      <c r="T148" s="151">
        <v>31.86</v>
      </c>
      <c r="U148" s="151">
        <v>32.85</v>
      </c>
    </row>
    <row r="149" spans="1:21">
      <c r="A149" s="160">
        <v>44894</v>
      </c>
      <c r="B149" s="151"/>
      <c r="C149" s="151">
        <v>85.777000000000001</v>
      </c>
      <c r="D149" s="152">
        <v>0</v>
      </c>
      <c r="E149" s="152">
        <v>0</v>
      </c>
      <c r="F149" s="151"/>
      <c r="G149" s="151">
        <v>16.260999999999999</v>
      </c>
      <c r="H149" s="151">
        <v>85.486999999999995</v>
      </c>
      <c r="I149" s="285">
        <v>66.245999999999995</v>
      </c>
      <c r="J149" s="285">
        <v>87.825000000000003</v>
      </c>
      <c r="K149" s="152">
        <v>32.762</v>
      </c>
      <c r="L149" s="151">
        <v>56.944000000000003</v>
      </c>
      <c r="M149" s="151"/>
      <c r="N149" s="205">
        <v>204.48</v>
      </c>
      <c r="O149" s="152">
        <v>0</v>
      </c>
      <c r="P149" s="152">
        <v>65.91</v>
      </c>
      <c r="Q149" s="151">
        <v>140.91999999999999</v>
      </c>
      <c r="R149" s="151">
        <v>33.03</v>
      </c>
      <c r="S149" s="151">
        <v>20.152999999999999</v>
      </c>
      <c r="T149" s="151">
        <v>32.26</v>
      </c>
      <c r="U149" s="151">
        <v>33.139699999999998</v>
      </c>
    </row>
    <row r="150" spans="1:21">
      <c r="A150" s="160">
        <v>44895</v>
      </c>
      <c r="B150" s="151"/>
      <c r="C150" s="151">
        <v>86.492999999999995</v>
      </c>
      <c r="D150" s="152">
        <v>0</v>
      </c>
      <c r="E150" s="152">
        <v>0</v>
      </c>
      <c r="F150" s="151"/>
      <c r="G150" s="151">
        <v>17.190000000000001</v>
      </c>
      <c r="H150" s="151">
        <v>85.259</v>
      </c>
      <c r="I150" s="285">
        <v>66.911000000000001</v>
      </c>
      <c r="J150" s="285">
        <v>88.48</v>
      </c>
      <c r="K150" s="152">
        <v>33.622</v>
      </c>
      <c r="L150" s="151">
        <v>55.927999999999997</v>
      </c>
      <c r="M150" s="151"/>
      <c r="N150" s="205">
        <v>208.28</v>
      </c>
      <c r="O150" s="152">
        <v>0</v>
      </c>
      <c r="P150" s="152">
        <v>67.59</v>
      </c>
      <c r="Q150" s="151">
        <v>144.41999999999999</v>
      </c>
      <c r="R150" s="151">
        <v>33.195</v>
      </c>
      <c r="S150" s="151">
        <v>20.186</v>
      </c>
      <c r="T150" s="151">
        <v>34.04</v>
      </c>
      <c r="U150" s="151">
        <v>33.416800000000002</v>
      </c>
    </row>
    <row r="151" spans="1:21">
      <c r="A151" s="160">
        <v>44896</v>
      </c>
      <c r="B151" s="151"/>
      <c r="C151" s="151">
        <v>88.058999999999997</v>
      </c>
      <c r="D151" s="152">
        <v>0</v>
      </c>
      <c r="E151" s="152">
        <v>0</v>
      </c>
      <c r="F151" s="151"/>
      <c r="G151" s="151">
        <v>17.091000000000001</v>
      </c>
      <c r="H151" s="151">
        <v>81.63</v>
      </c>
      <c r="I151" s="285">
        <v>67.938000000000002</v>
      </c>
      <c r="J151" s="285">
        <v>90.289000000000001</v>
      </c>
      <c r="K151" s="152">
        <v>34.222999999999999</v>
      </c>
      <c r="L151" s="151">
        <v>56.42</v>
      </c>
      <c r="M151" s="151"/>
      <c r="N151" s="205">
        <v>208.56</v>
      </c>
      <c r="O151" s="152">
        <v>0</v>
      </c>
      <c r="P151" s="152">
        <v>67.47</v>
      </c>
      <c r="Q151" s="151">
        <v>143.11000000000001</v>
      </c>
      <c r="R151" s="151">
        <v>33.450000000000003</v>
      </c>
      <c r="S151" s="151">
        <v>19.952000000000002</v>
      </c>
      <c r="T151" s="151">
        <v>33.024999999999999</v>
      </c>
      <c r="U151" s="151">
        <v>33.450499999999998</v>
      </c>
    </row>
    <row r="152" spans="1:21">
      <c r="A152" s="160">
        <v>44897</v>
      </c>
      <c r="B152" s="151">
        <v>1988</v>
      </c>
      <c r="C152" s="151">
        <v>88.671000000000006</v>
      </c>
      <c r="D152" s="152">
        <v>0</v>
      </c>
      <c r="E152" s="152">
        <v>0</v>
      </c>
      <c r="F152" s="151">
        <v>27.607500000000002</v>
      </c>
      <c r="G152" s="151">
        <v>18.161000000000001</v>
      </c>
      <c r="H152" s="151">
        <v>82.772999999999996</v>
      </c>
      <c r="I152" s="285">
        <v>68.043999999999997</v>
      </c>
      <c r="J152" s="285">
        <v>90.971000000000004</v>
      </c>
      <c r="K152" s="152">
        <v>34</v>
      </c>
      <c r="L152" s="151">
        <v>57.100999999999999</v>
      </c>
      <c r="M152" s="151"/>
      <c r="N152" s="285">
        <v>210.04</v>
      </c>
      <c r="O152" s="152">
        <v>0</v>
      </c>
      <c r="P152" s="152">
        <v>66.12</v>
      </c>
      <c r="Q152" s="151">
        <v>142.87</v>
      </c>
      <c r="R152" s="151">
        <v>33.784999999999997</v>
      </c>
      <c r="S152" s="151">
        <v>19.968</v>
      </c>
      <c r="T152" s="151">
        <v>33.174999999999997</v>
      </c>
      <c r="U152" s="151">
        <v>32.865000000000002</v>
      </c>
    </row>
    <row r="153" spans="1:21">
      <c r="A153" s="160">
        <v>44900</v>
      </c>
      <c r="B153" s="151"/>
      <c r="C153" s="151">
        <v>87.087999999999994</v>
      </c>
      <c r="D153" s="152">
        <v>0</v>
      </c>
      <c r="E153" s="152">
        <v>0</v>
      </c>
      <c r="F153" s="151"/>
      <c r="G153" s="151">
        <v>17.088999999999999</v>
      </c>
      <c r="H153" s="151">
        <v>83.748999999999995</v>
      </c>
      <c r="I153" s="206">
        <v>66.412000000000006</v>
      </c>
      <c r="J153" s="285">
        <v>89.433999999999997</v>
      </c>
      <c r="K153" s="152">
        <v>33.988999999999997</v>
      </c>
      <c r="L153" s="151">
        <v>56.781999999999996</v>
      </c>
      <c r="M153" s="151"/>
      <c r="N153" s="206">
        <v>207.47</v>
      </c>
      <c r="O153" s="152">
        <v>0</v>
      </c>
      <c r="P153" s="152">
        <v>65.36</v>
      </c>
      <c r="Q153" s="151">
        <v>139.96</v>
      </c>
      <c r="R153" s="151">
        <v>32.865000000000002</v>
      </c>
      <c r="S153" s="151">
        <v>19.905999999999999</v>
      </c>
      <c r="T153" s="151">
        <v>31.535</v>
      </c>
      <c r="U153" s="151">
        <v>31.84</v>
      </c>
    </row>
    <row r="154" spans="1:21">
      <c r="A154" s="160">
        <v>44901</v>
      </c>
      <c r="B154" s="151"/>
      <c r="C154" s="151">
        <v>86.81</v>
      </c>
      <c r="D154" s="152">
        <v>0</v>
      </c>
      <c r="E154" s="152">
        <v>0</v>
      </c>
      <c r="F154" s="151"/>
      <c r="G154" s="151">
        <v>17.87</v>
      </c>
      <c r="H154" s="151">
        <v>83.635000000000005</v>
      </c>
      <c r="I154" s="206">
        <v>66.855000000000004</v>
      </c>
      <c r="J154" s="285">
        <v>89.248999999999995</v>
      </c>
      <c r="K154" s="152">
        <v>32.067999999999998</v>
      </c>
      <c r="L154" s="151">
        <v>55.762999999999998</v>
      </c>
      <c r="M154" s="151"/>
      <c r="N154" s="206">
        <v>206.14</v>
      </c>
      <c r="O154" s="152">
        <v>0</v>
      </c>
      <c r="P154" s="152">
        <v>64.040000000000006</v>
      </c>
      <c r="Q154" s="151">
        <v>136.58000000000001</v>
      </c>
      <c r="R154" s="151">
        <v>32.9</v>
      </c>
      <c r="S154" s="151">
        <v>19.869</v>
      </c>
      <c r="T154" s="151">
        <v>30.524999999999999</v>
      </c>
      <c r="U154" s="151">
        <v>31.555599999999998</v>
      </c>
    </row>
    <row r="155" spans="1:21">
      <c r="A155" s="160">
        <v>44902</v>
      </c>
      <c r="B155" s="151"/>
      <c r="C155" s="151">
        <v>87.572000000000003</v>
      </c>
      <c r="D155" s="152">
        <v>0</v>
      </c>
      <c r="E155" s="152">
        <v>0</v>
      </c>
      <c r="F155" s="151"/>
      <c r="G155" s="151">
        <v>17.7</v>
      </c>
      <c r="H155" s="151">
        <v>83.994</v>
      </c>
      <c r="I155" s="206">
        <v>67.370999999999995</v>
      </c>
      <c r="J155" s="205">
        <v>89.897000000000006</v>
      </c>
      <c r="K155" s="152">
        <v>31.704999999999998</v>
      </c>
      <c r="L155" s="151">
        <v>55.869</v>
      </c>
      <c r="M155" s="151"/>
      <c r="N155" s="206">
        <v>207.4</v>
      </c>
      <c r="O155" s="152">
        <v>0</v>
      </c>
      <c r="P155" s="152">
        <v>63.85</v>
      </c>
      <c r="Q155" s="151">
        <v>135.18</v>
      </c>
      <c r="R155" s="151">
        <v>32.54</v>
      </c>
      <c r="S155" s="151">
        <v>19.693000000000001</v>
      </c>
      <c r="T155" s="151">
        <v>30.465</v>
      </c>
      <c r="U155" s="151">
        <v>31.47</v>
      </c>
    </row>
    <row r="156" spans="1:21">
      <c r="A156" s="160">
        <v>44903</v>
      </c>
      <c r="B156" s="151"/>
      <c r="C156" s="151">
        <v>87.837000000000003</v>
      </c>
      <c r="D156" s="152">
        <v>0</v>
      </c>
      <c r="E156" s="152">
        <v>0</v>
      </c>
      <c r="F156" s="151"/>
      <c r="G156" s="151">
        <v>16.518000000000001</v>
      </c>
      <c r="H156" s="151">
        <v>84.492999999999995</v>
      </c>
      <c r="I156" s="206">
        <v>67.349999999999994</v>
      </c>
      <c r="J156" s="205">
        <v>90.212999999999994</v>
      </c>
      <c r="K156" s="152">
        <v>32.21</v>
      </c>
      <c r="L156" s="151">
        <v>54.164000000000001</v>
      </c>
      <c r="M156" s="151"/>
      <c r="N156" s="206">
        <v>207.46</v>
      </c>
      <c r="O156" s="152">
        <v>0</v>
      </c>
      <c r="P156" s="152">
        <v>64.08</v>
      </c>
      <c r="Q156" s="151">
        <v>135.18</v>
      </c>
      <c r="R156" s="151">
        <v>32.299999999999997</v>
      </c>
      <c r="S156" s="151">
        <v>19.654</v>
      </c>
      <c r="T156" s="151">
        <v>31.335000000000001</v>
      </c>
      <c r="U156" s="151">
        <v>30.99</v>
      </c>
    </row>
    <row r="157" spans="1:21">
      <c r="A157" s="160">
        <v>44904</v>
      </c>
      <c r="B157" s="151">
        <v>2450.7511842078516</v>
      </c>
      <c r="C157" s="151">
        <v>87.730999999999995</v>
      </c>
      <c r="D157" s="152">
        <v>0</v>
      </c>
      <c r="E157" s="152">
        <v>0</v>
      </c>
      <c r="F157" s="151">
        <v>27.517099999999999</v>
      </c>
      <c r="G157" s="151">
        <v>16.521999999999998</v>
      </c>
      <c r="H157" s="151">
        <v>84.25</v>
      </c>
      <c r="I157" s="206">
        <v>67.731999999999999</v>
      </c>
      <c r="J157" s="205">
        <v>90.305000000000007</v>
      </c>
      <c r="K157" s="152">
        <v>32.5</v>
      </c>
      <c r="L157" s="151">
        <v>52.7</v>
      </c>
      <c r="M157" s="151"/>
      <c r="N157" s="206">
        <v>206.46</v>
      </c>
      <c r="O157" s="152">
        <v>0</v>
      </c>
      <c r="P157" s="152">
        <v>65.17</v>
      </c>
      <c r="Q157" s="151">
        <v>133.52000000000001</v>
      </c>
      <c r="R157" s="151">
        <v>32.380000000000003</v>
      </c>
      <c r="S157" s="151">
        <v>19.864000000000001</v>
      </c>
      <c r="T157" s="151">
        <v>30.88</v>
      </c>
      <c r="U157" s="151">
        <v>30.746200000000002</v>
      </c>
    </row>
    <row r="158" spans="1:21">
      <c r="A158" s="160">
        <v>44907</v>
      </c>
      <c r="B158" s="151"/>
      <c r="C158" s="151">
        <v>87.730999999999995</v>
      </c>
      <c r="D158" s="152">
        <v>0</v>
      </c>
      <c r="E158" s="152">
        <v>0</v>
      </c>
      <c r="F158" s="151"/>
      <c r="G158" s="151">
        <v>14.8</v>
      </c>
      <c r="H158" s="151">
        <v>83.9</v>
      </c>
      <c r="I158" s="151">
        <v>67.08</v>
      </c>
      <c r="J158" s="206">
        <v>90.305000000000007</v>
      </c>
      <c r="K158" s="152">
        <v>32.292999999999999</v>
      </c>
      <c r="L158" s="151">
        <v>51.871000000000002</v>
      </c>
      <c r="M158" s="151"/>
      <c r="N158" s="151">
        <v>208.3</v>
      </c>
      <c r="O158" s="152">
        <v>0</v>
      </c>
      <c r="P158" s="152">
        <v>64.709999999999994</v>
      </c>
      <c r="Q158" s="151">
        <v>134.74</v>
      </c>
      <c r="R158" s="151">
        <v>30.625</v>
      </c>
      <c r="S158" s="151">
        <v>19.805</v>
      </c>
      <c r="T158" s="151">
        <v>31.37</v>
      </c>
      <c r="U158" s="151">
        <v>31.442499999999999</v>
      </c>
    </row>
    <row r="159" spans="1:21">
      <c r="A159" s="160">
        <v>44908</v>
      </c>
      <c r="B159" s="151"/>
      <c r="C159" s="151">
        <v>88.596000000000004</v>
      </c>
      <c r="D159" s="152">
        <v>0</v>
      </c>
      <c r="E159" s="152">
        <v>0</v>
      </c>
      <c r="F159" s="151"/>
      <c r="G159" s="151">
        <v>14.555</v>
      </c>
      <c r="H159" s="151">
        <v>84.581000000000003</v>
      </c>
      <c r="I159" s="151">
        <v>67.694999999999993</v>
      </c>
      <c r="J159" s="206">
        <v>90.739000000000004</v>
      </c>
      <c r="K159" s="152">
        <v>35.323</v>
      </c>
      <c r="L159" s="151">
        <v>55.987000000000002</v>
      </c>
      <c r="M159" s="151"/>
      <c r="N159" s="151">
        <v>206.25</v>
      </c>
      <c r="O159" s="152">
        <v>0</v>
      </c>
      <c r="P159" s="152">
        <v>65.239999999999995</v>
      </c>
      <c r="Q159" s="151">
        <v>136.54</v>
      </c>
      <c r="R159" s="151">
        <v>31.23</v>
      </c>
      <c r="S159" s="151">
        <v>20.044</v>
      </c>
      <c r="T159" s="151">
        <v>31.17</v>
      </c>
      <c r="U159" s="151">
        <v>31.85</v>
      </c>
    </row>
    <row r="160" spans="1:21">
      <c r="A160" s="160">
        <v>44909</v>
      </c>
      <c r="B160" s="151"/>
      <c r="C160" s="151">
        <v>88.558999999999997</v>
      </c>
      <c r="D160" s="152">
        <v>0</v>
      </c>
      <c r="E160" s="152">
        <v>0</v>
      </c>
      <c r="F160" s="151"/>
      <c r="G160" s="151">
        <v>14.109</v>
      </c>
      <c r="H160" s="151">
        <v>85.114999999999995</v>
      </c>
      <c r="I160" s="151">
        <v>67.915000000000006</v>
      </c>
      <c r="J160" s="206">
        <v>90.867999999999995</v>
      </c>
      <c r="K160" s="152">
        <v>35.540999999999997</v>
      </c>
      <c r="L160" s="151">
        <v>56.591000000000001</v>
      </c>
      <c r="M160" s="151"/>
      <c r="N160" s="151">
        <v>206.23</v>
      </c>
      <c r="O160" s="152">
        <v>0</v>
      </c>
      <c r="P160" s="152">
        <v>65.180000000000007</v>
      </c>
      <c r="Q160" s="151">
        <v>135.79</v>
      </c>
      <c r="R160" s="151">
        <v>29.925000000000001</v>
      </c>
      <c r="S160" s="151">
        <v>20.013000000000002</v>
      </c>
      <c r="T160" s="151">
        <v>30.864999999999998</v>
      </c>
      <c r="U160" s="151">
        <v>31.683700000000002</v>
      </c>
    </row>
    <row r="161" spans="1:21">
      <c r="A161" s="160">
        <v>44910</v>
      </c>
      <c r="B161" s="151"/>
      <c r="C161" s="151">
        <v>88.36</v>
      </c>
      <c r="D161" s="152">
        <v>0</v>
      </c>
      <c r="E161" s="152">
        <v>0</v>
      </c>
      <c r="F161" s="151"/>
      <c r="G161" s="151">
        <v>14.348000000000001</v>
      </c>
      <c r="H161" s="151">
        <v>85.361999999999995</v>
      </c>
      <c r="I161" s="151">
        <v>67.427999999999997</v>
      </c>
      <c r="J161" s="206">
        <v>90.823999999999998</v>
      </c>
      <c r="K161" s="152">
        <v>34.24</v>
      </c>
      <c r="L161" s="151">
        <v>55.741999999999997</v>
      </c>
      <c r="M161" s="151"/>
      <c r="N161" s="151">
        <v>203.17</v>
      </c>
      <c r="O161" s="152">
        <v>0</v>
      </c>
      <c r="P161" s="152">
        <v>62.27</v>
      </c>
      <c r="Q161" s="151">
        <v>133.09</v>
      </c>
      <c r="R161" s="151">
        <v>30.344999999999999</v>
      </c>
      <c r="S161" s="151">
        <v>19.452999999999999</v>
      </c>
      <c r="T161" s="151">
        <v>30.175000000000001</v>
      </c>
      <c r="U161" s="151">
        <v>31.312999999999999</v>
      </c>
    </row>
    <row r="162" spans="1:21">
      <c r="A162" s="160">
        <v>44911</v>
      </c>
      <c r="B162" s="151">
        <v>2498</v>
      </c>
      <c r="C162" s="151">
        <v>88.635999999999996</v>
      </c>
      <c r="D162" s="152">
        <v>0</v>
      </c>
      <c r="E162" s="152">
        <v>0</v>
      </c>
      <c r="F162" s="151">
        <v>27.661999999999999</v>
      </c>
      <c r="G162" s="151">
        <v>14.122999999999999</v>
      </c>
      <c r="H162" s="151">
        <v>85.361999999999995</v>
      </c>
      <c r="I162" s="151">
        <v>66.617000000000004</v>
      </c>
      <c r="J162" s="206">
        <v>91.064999999999998</v>
      </c>
      <c r="K162" s="152">
        <v>34</v>
      </c>
      <c r="L162" s="151">
        <v>56.040999999999997</v>
      </c>
      <c r="M162" s="151"/>
      <c r="N162" s="151">
        <v>202.28</v>
      </c>
      <c r="O162" s="152">
        <v>0</v>
      </c>
      <c r="P162" s="152">
        <v>63.31</v>
      </c>
      <c r="Q162" s="151">
        <v>135.55000000000001</v>
      </c>
      <c r="R162" s="151">
        <v>30.385000000000002</v>
      </c>
      <c r="S162" s="151">
        <v>19.658000000000001</v>
      </c>
      <c r="T162" s="151">
        <v>30.454999999999998</v>
      </c>
      <c r="U162" s="151">
        <v>31.280899999999999</v>
      </c>
    </row>
    <row r="163" spans="1:21">
      <c r="A163" s="160">
        <v>44914</v>
      </c>
      <c r="B163" s="151"/>
      <c r="C163" s="151">
        <v>88.094999999999999</v>
      </c>
      <c r="D163" s="152">
        <v>0</v>
      </c>
      <c r="E163" s="152">
        <v>0</v>
      </c>
      <c r="F163" s="151"/>
      <c r="G163" s="151">
        <v>14.122999999999999</v>
      </c>
      <c r="H163" s="151">
        <v>84.938999999999993</v>
      </c>
      <c r="I163" s="151">
        <v>65.972999999999999</v>
      </c>
      <c r="J163" s="151">
        <v>90.495000000000005</v>
      </c>
      <c r="K163" s="152">
        <v>31.606000000000002</v>
      </c>
      <c r="L163" s="151">
        <v>56.256999999999998</v>
      </c>
      <c r="M163" s="151"/>
      <c r="N163" s="151">
        <v>202.19</v>
      </c>
      <c r="O163" s="152">
        <v>0</v>
      </c>
      <c r="P163" s="152">
        <v>63.57</v>
      </c>
      <c r="Q163" s="151">
        <v>136.29</v>
      </c>
      <c r="R163" s="151">
        <v>30.71</v>
      </c>
      <c r="S163" s="151">
        <v>19.678000000000001</v>
      </c>
      <c r="T163" s="151">
        <v>29.84</v>
      </c>
      <c r="U163" s="151">
        <v>30.41</v>
      </c>
    </row>
    <row r="164" spans="1:21">
      <c r="A164" s="160">
        <v>44915</v>
      </c>
      <c r="B164" s="151"/>
      <c r="C164" s="151">
        <v>87.662999999999997</v>
      </c>
      <c r="D164" s="152">
        <v>0</v>
      </c>
      <c r="E164" s="152">
        <v>0</v>
      </c>
      <c r="F164" s="151"/>
      <c r="G164" s="151">
        <v>14.666</v>
      </c>
      <c r="H164" s="151">
        <v>85.492000000000004</v>
      </c>
      <c r="I164" s="151">
        <v>66.114000000000004</v>
      </c>
      <c r="J164" s="151">
        <v>89.793999999999997</v>
      </c>
      <c r="K164" s="152">
        <v>31.018999999999998</v>
      </c>
      <c r="L164" s="151">
        <v>55.372</v>
      </c>
      <c r="M164" s="151"/>
      <c r="N164" s="151">
        <v>202.08</v>
      </c>
      <c r="O164" s="152">
        <v>0</v>
      </c>
      <c r="P164" s="152">
        <v>63.99</v>
      </c>
      <c r="Q164" s="151">
        <v>134.63</v>
      </c>
      <c r="R164" s="151">
        <v>32.31</v>
      </c>
      <c r="S164" s="151">
        <v>19.997</v>
      </c>
      <c r="T164" s="151">
        <v>30</v>
      </c>
      <c r="U164" s="151">
        <v>30.86</v>
      </c>
    </row>
    <row r="165" spans="1:21">
      <c r="A165" s="160">
        <v>44916</v>
      </c>
      <c r="B165" s="151"/>
      <c r="C165" s="151">
        <v>88.542000000000002</v>
      </c>
      <c r="D165" s="152">
        <v>0</v>
      </c>
      <c r="E165" s="152">
        <v>0</v>
      </c>
      <c r="F165" s="151"/>
      <c r="G165" s="151">
        <v>14.724</v>
      </c>
      <c r="H165" s="151">
        <v>85.25</v>
      </c>
      <c r="I165" s="151">
        <v>67.093999999999994</v>
      </c>
      <c r="J165" s="151">
        <v>90.606999999999999</v>
      </c>
      <c r="K165" s="152">
        <v>31.864000000000001</v>
      </c>
      <c r="L165" s="151">
        <v>55.203000000000003</v>
      </c>
      <c r="M165" s="151"/>
      <c r="N165" s="151">
        <v>203.78</v>
      </c>
      <c r="O165" s="152">
        <v>0</v>
      </c>
      <c r="P165" s="152">
        <v>64.12</v>
      </c>
      <c r="Q165" s="151">
        <v>135.85</v>
      </c>
      <c r="R165" s="151">
        <v>32.31</v>
      </c>
      <c r="S165" s="151">
        <v>20.309000000000001</v>
      </c>
      <c r="T165" s="151">
        <v>30.81</v>
      </c>
      <c r="U165" s="151">
        <v>30.9498</v>
      </c>
    </row>
    <row r="166" spans="1:21">
      <c r="A166" s="160">
        <v>44917</v>
      </c>
      <c r="B166" s="151"/>
      <c r="C166" s="151">
        <v>89.051000000000002</v>
      </c>
      <c r="D166" s="152">
        <v>0</v>
      </c>
      <c r="E166" s="152">
        <v>0</v>
      </c>
      <c r="F166" s="151"/>
      <c r="G166" s="151">
        <v>15.135</v>
      </c>
      <c r="H166" s="151">
        <v>85.558999999999997</v>
      </c>
      <c r="I166" s="151">
        <v>66.448999999999998</v>
      </c>
      <c r="J166" s="151">
        <v>91.14</v>
      </c>
      <c r="K166" s="152">
        <v>32.506999999999998</v>
      </c>
      <c r="L166" s="151">
        <v>55.234000000000002</v>
      </c>
      <c r="M166" s="151"/>
      <c r="N166" s="151">
        <v>203.54</v>
      </c>
      <c r="O166" s="152">
        <v>0</v>
      </c>
      <c r="P166" s="152">
        <v>63.98</v>
      </c>
      <c r="Q166" s="151">
        <v>134.1</v>
      </c>
      <c r="R166" s="151">
        <v>32.534999999999997</v>
      </c>
      <c r="S166" s="151">
        <v>20.25</v>
      </c>
      <c r="T166" s="151">
        <v>30.4</v>
      </c>
      <c r="U166" s="151">
        <v>30.5639</v>
      </c>
    </row>
    <row r="167" spans="1:21">
      <c r="A167" s="160">
        <v>44918</v>
      </c>
      <c r="B167" s="151">
        <v>2123</v>
      </c>
      <c r="C167" s="151">
        <v>88.576999999999998</v>
      </c>
      <c r="D167" s="152">
        <v>0</v>
      </c>
      <c r="E167" s="152">
        <v>0</v>
      </c>
      <c r="F167" s="151">
        <v>27.802800000000001</v>
      </c>
      <c r="G167" s="151">
        <v>15.135</v>
      </c>
      <c r="H167" s="151">
        <v>85.52</v>
      </c>
      <c r="I167" s="151">
        <v>66.445999999999998</v>
      </c>
      <c r="J167" s="151">
        <v>90.492000000000004</v>
      </c>
      <c r="K167" s="152">
        <v>33.039000000000001</v>
      </c>
      <c r="L167" s="151">
        <v>55.265000000000001</v>
      </c>
      <c r="M167" s="151"/>
      <c r="N167" s="151">
        <v>204.59</v>
      </c>
      <c r="O167" s="152">
        <v>0</v>
      </c>
      <c r="P167" s="152">
        <v>63.51</v>
      </c>
      <c r="Q167" s="151">
        <v>133.88</v>
      </c>
      <c r="R167" s="151">
        <v>33.49</v>
      </c>
      <c r="S167" s="151">
        <v>20.274000000000001</v>
      </c>
      <c r="T167" s="151">
        <v>31.01</v>
      </c>
      <c r="U167" s="151">
        <v>31</v>
      </c>
    </row>
    <row r="168" spans="1:21">
      <c r="A168" s="160">
        <v>44921</v>
      </c>
      <c r="B168" s="151"/>
      <c r="C168" s="151">
        <v>88.433999999999997</v>
      </c>
      <c r="D168" s="152">
        <v>0</v>
      </c>
      <c r="E168" s="152">
        <v>0</v>
      </c>
      <c r="F168" s="151"/>
      <c r="G168" s="151">
        <v>15.135</v>
      </c>
      <c r="H168" s="151">
        <v>85.52</v>
      </c>
      <c r="I168" s="151">
        <v>66.445999999999998</v>
      </c>
      <c r="J168" s="151">
        <v>90.391999999999996</v>
      </c>
      <c r="K168" s="152">
        <v>33.039000000000001</v>
      </c>
      <c r="L168" s="151">
        <v>55.265000000000001</v>
      </c>
      <c r="M168" s="151"/>
      <c r="N168" s="151">
        <v>204.59</v>
      </c>
      <c r="O168" s="152">
        <v>0</v>
      </c>
      <c r="P168" s="152">
        <v>63.51</v>
      </c>
      <c r="Q168" s="151">
        <v>133.88</v>
      </c>
      <c r="R168" s="151">
        <v>33.49</v>
      </c>
      <c r="S168" s="151">
        <v>20.274000000000001</v>
      </c>
      <c r="T168" s="151">
        <v>31.01</v>
      </c>
      <c r="U168" s="151">
        <v>31</v>
      </c>
    </row>
    <row r="169" spans="1:21">
      <c r="A169" s="160">
        <v>44922</v>
      </c>
      <c r="B169" s="151"/>
      <c r="C169" s="151">
        <v>87.661000000000001</v>
      </c>
      <c r="D169" s="152">
        <v>0</v>
      </c>
      <c r="E169" s="152">
        <v>0</v>
      </c>
      <c r="F169" s="151"/>
      <c r="G169" s="151">
        <v>15.135</v>
      </c>
      <c r="H169" s="151">
        <v>85.52</v>
      </c>
      <c r="I169" s="151">
        <v>66.319999999999993</v>
      </c>
      <c r="J169" s="151">
        <v>89.472999999999999</v>
      </c>
      <c r="K169" s="152">
        <v>33.039000000000001</v>
      </c>
      <c r="L169" s="151">
        <v>54.901000000000003</v>
      </c>
      <c r="M169" s="151"/>
      <c r="N169" s="151">
        <v>205.53</v>
      </c>
      <c r="O169" s="152">
        <v>0</v>
      </c>
      <c r="P169" s="152">
        <v>64.13</v>
      </c>
      <c r="Q169" s="151">
        <v>134.29</v>
      </c>
      <c r="R169" s="151">
        <v>32.15</v>
      </c>
      <c r="S169" s="151">
        <v>20.318999999999999</v>
      </c>
      <c r="T169" s="151">
        <v>31.54</v>
      </c>
      <c r="U169" s="151">
        <v>31.22</v>
      </c>
    </row>
    <row r="170" spans="1:21">
      <c r="A170" s="160">
        <v>44923</v>
      </c>
      <c r="B170" s="151"/>
      <c r="C170" s="151">
        <v>87.302000000000007</v>
      </c>
      <c r="D170" s="152">
        <v>0</v>
      </c>
      <c r="E170" s="152">
        <v>0</v>
      </c>
      <c r="F170" s="151"/>
      <c r="G170" s="151">
        <v>15.257</v>
      </c>
      <c r="H170" s="151">
        <v>85.131</v>
      </c>
      <c r="I170" s="151">
        <v>66.305000000000007</v>
      </c>
      <c r="J170" s="151">
        <v>89.191000000000003</v>
      </c>
      <c r="K170" s="152">
        <v>32.933999999999997</v>
      </c>
      <c r="L170" s="151">
        <v>54.966000000000001</v>
      </c>
      <c r="M170" s="151"/>
      <c r="N170" s="151">
        <v>203.07</v>
      </c>
      <c r="O170" s="152">
        <v>0</v>
      </c>
      <c r="P170" s="152">
        <v>63.21</v>
      </c>
      <c r="Q170" s="151">
        <v>131.37</v>
      </c>
      <c r="R170" s="151">
        <v>32.6</v>
      </c>
      <c r="S170" s="151">
        <v>20.283999999999999</v>
      </c>
      <c r="T170" s="151">
        <v>30.5</v>
      </c>
      <c r="U170" s="151">
        <v>30.85</v>
      </c>
    </row>
    <row r="171" spans="1:21">
      <c r="A171" s="160">
        <v>44924</v>
      </c>
      <c r="B171" s="151"/>
      <c r="C171" s="151">
        <v>87.406999999999996</v>
      </c>
      <c r="D171" s="152">
        <v>0</v>
      </c>
      <c r="E171" s="152">
        <v>0</v>
      </c>
      <c r="F171" s="151"/>
      <c r="G171" s="151">
        <v>15.313000000000001</v>
      </c>
      <c r="H171" s="151">
        <v>85.057000000000002</v>
      </c>
      <c r="I171" s="151">
        <v>65.483000000000004</v>
      </c>
      <c r="J171" s="151">
        <v>89.256</v>
      </c>
      <c r="K171" s="152">
        <v>32.895000000000003</v>
      </c>
      <c r="L171" s="151">
        <v>53.265000000000001</v>
      </c>
      <c r="M171" s="151"/>
      <c r="N171" s="151">
        <v>203.77</v>
      </c>
      <c r="O171" s="152">
        <v>0</v>
      </c>
      <c r="P171" s="152">
        <v>63.1</v>
      </c>
      <c r="Q171" s="151">
        <v>133.99</v>
      </c>
      <c r="R171" s="151">
        <v>32.844999999999999</v>
      </c>
      <c r="S171" s="151">
        <v>20.356000000000002</v>
      </c>
      <c r="T171" s="151">
        <v>31.15</v>
      </c>
      <c r="U171" s="151">
        <v>31.22</v>
      </c>
    </row>
    <row r="172" spans="1:21">
      <c r="A172" s="160">
        <v>44925</v>
      </c>
      <c r="B172" s="151">
        <v>1668</v>
      </c>
      <c r="C172" s="151">
        <v>87.483000000000004</v>
      </c>
      <c r="D172" s="152">
        <v>0</v>
      </c>
      <c r="E172" s="152">
        <v>0</v>
      </c>
      <c r="F172" s="151">
        <v>27.962599999999998</v>
      </c>
      <c r="G172" s="151">
        <v>15.313000000000001</v>
      </c>
      <c r="H172" s="151">
        <v>85.37</v>
      </c>
      <c r="I172" s="151">
        <v>65.742000000000004</v>
      </c>
      <c r="J172" s="151">
        <v>89.372</v>
      </c>
      <c r="K172" s="152">
        <v>33.097999999999999</v>
      </c>
      <c r="L172" s="151">
        <v>53.121000000000002</v>
      </c>
      <c r="M172" s="151"/>
      <c r="N172" s="151">
        <v>202.78</v>
      </c>
      <c r="O172" s="152">
        <v>0</v>
      </c>
      <c r="P172" s="152">
        <v>62.47</v>
      </c>
      <c r="Q172" s="151">
        <v>133.68</v>
      </c>
      <c r="R172" s="151">
        <v>32.225000000000001</v>
      </c>
      <c r="S172" s="151">
        <v>20.167000000000002</v>
      </c>
      <c r="T172" s="151">
        <v>31.74</v>
      </c>
      <c r="U172" s="151">
        <v>31.2</v>
      </c>
    </row>
    <row r="173" spans="1:21">
      <c r="A173" s="160">
        <v>44928</v>
      </c>
      <c r="B173" s="151"/>
      <c r="C173" s="151">
        <v>87.691999999999993</v>
      </c>
      <c r="D173" s="152">
        <v>0</v>
      </c>
      <c r="E173" s="152">
        <v>0</v>
      </c>
      <c r="F173" s="151"/>
      <c r="G173" s="151">
        <v>15.313000000000001</v>
      </c>
      <c r="H173" s="151">
        <v>85.37</v>
      </c>
      <c r="I173" s="151">
        <v>66.197000000000003</v>
      </c>
      <c r="J173" s="151">
        <v>89.611999999999995</v>
      </c>
      <c r="K173" s="151">
        <v>33.097999999999999</v>
      </c>
      <c r="L173" s="151">
        <v>53.078000000000003</v>
      </c>
      <c r="M173" s="151"/>
      <c r="N173" s="151">
        <v>202.78</v>
      </c>
      <c r="O173" s="152">
        <v>0</v>
      </c>
      <c r="P173" s="152">
        <v>62.24</v>
      </c>
      <c r="Q173" s="151">
        <v>135.33000000000001</v>
      </c>
      <c r="R173" s="151">
        <v>31.13</v>
      </c>
      <c r="S173" s="151">
        <v>20.602</v>
      </c>
      <c r="T173" s="151">
        <v>31.74</v>
      </c>
      <c r="U173" s="151">
        <v>31.2</v>
      </c>
    </row>
    <row r="174" spans="1:21">
      <c r="A174" s="160">
        <v>44929</v>
      </c>
      <c r="B174" s="151"/>
      <c r="C174" s="151">
        <v>87.971000000000004</v>
      </c>
      <c r="D174" s="152">
        <v>0</v>
      </c>
      <c r="E174" s="152">
        <v>0</v>
      </c>
      <c r="F174" s="151"/>
      <c r="G174" s="151">
        <v>15.154999999999999</v>
      </c>
      <c r="H174" s="151">
        <v>85.872</v>
      </c>
      <c r="I174" s="151">
        <v>67.046999999999997</v>
      </c>
      <c r="J174" s="151">
        <v>90.031000000000006</v>
      </c>
      <c r="K174" s="151">
        <v>33.387999999999998</v>
      </c>
      <c r="L174" s="151">
        <v>53.576999999999998</v>
      </c>
      <c r="M174" s="151"/>
      <c r="N174" s="151">
        <v>201.78</v>
      </c>
      <c r="O174" s="152">
        <v>0</v>
      </c>
      <c r="P174" s="152">
        <v>62.16</v>
      </c>
      <c r="Q174" s="151">
        <v>135.47999999999999</v>
      </c>
      <c r="R174" s="151">
        <v>30.41</v>
      </c>
      <c r="S174" s="151">
        <v>20.916</v>
      </c>
      <c r="T174" s="151">
        <v>31.49</v>
      </c>
      <c r="U174" s="151">
        <v>30.433399999999999</v>
      </c>
    </row>
    <row r="175" spans="1:21">
      <c r="A175" s="160">
        <v>44930</v>
      </c>
      <c r="B175" s="151"/>
      <c r="C175" s="151">
        <v>88.762</v>
      </c>
      <c r="D175" s="152">
        <v>0</v>
      </c>
      <c r="E175" s="152">
        <v>0</v>
      </c>
      <c r="F175" s="151"/>
      <c r="G175" s="151">
        <v>15.154999999999999</v>
      </c>
      <c r="H175" s="151">
        <v>86.188999999999993</v>
      </c>
      <c r="I175" s="151">
        <v>68.385999999999996</v>
      </c>
      <c r="J175" s="151">
        <v>90.754999999999995</v>
      </c>
      <c r="K175" s="151">
        <v>33.747</v>
      </c>
      <c r="L175" s="151">
        <v>55.567</v>
      </c>
      <c r="M175" s="151"/>
      <c r="N175" s="151">
        <v>202.03</v>
      </c>
      <c r="O175" s="152">
        <v>0</v>
      </c>
      <c r="P175" s="152">
        <v>63.97</v>
      </c>
      <c r="Q175" s="151">
        <v>133.26</v>
      </c>
      <c r="R175" s="151">
        <v>30.05</v>
      </c>
      <c r="S175" s="151">
        <v>21.465</v>
      </c>
      <c r="T175" s="151">
        <v>31.56</v>
      </c>
      <c r="U175" s="151">
        <v>30.31</v>
      </c>
    </row>
    <row r="176" spans="1:21">
      <c r="A176" s="160">
        <v>44931</v>
      </c>
      <c r="B176" s="151"/>
      <c r="C176" s="151">
        <v>89.433999999999997</v>
      </c>
      <c r="D176" s="152">
        <v>0</v>
      </c>
      <c r="E176" s="152">
        <v>0</v>
      </c>
      <c r="F176" s="151"/>
      <c r="G176" s="151">
        <v>15.154999999999999</v>
      </c>
      <c r="H176" s="151">
        <v>86.028999999999996</v>
      </c>
      <c r="I176" s="151">
        <v>69.734999999999999</v>
      </c>
      <c r="J176" s="151">
        <v>91.382000000000005</v>
      </c>
      <c r="K176" s="151">
        <v>33.270000000000003</v>
      </c>
      <c r="L176" s="151">
        <v>56.463000000000001</v>
      </c>
      <c r="M176" s="151"/>
      <c r="N176" s="151">
        <v>200.13</v>
      </c>
      <c r="O176" s="152">
        <v>0</v>
      </c>
      <c r="P176" s="152">
        <v>63.78</v>
      </c>
      <c r="Q176" s="151">
        <v>130.34</v>
      </c>
      <c r="R176" s="151">
        <v>31.155000000000001</v>
      </c>
      <c r="S176" s="151">
        <v>21.658999999999999</v>
      </c>
      <c r="T176" s="151">
        <v>31.85</v>
      </c>
      <c r="U176" s="151">
        <v>30.43</v>
      </c>
    </row>
    <row r="177" spans="1:21">
      <c r="A177" s="160">
        <v>44932</v>
      </c>
      <c r="B177" s="151">
        <v>1553</v>
      </c>
      <c r="C177" s="151">
        <v>90.853999999999999</v>
      </c>
      <c r="D177" s="152">
        <v>0</v>
      </c>
      <c r="E177" s="152">
        <v>0</v>
      </c>
      <c r="F177" s="152">
        <v>29.6524</v>
      </c>
      <c r="G177" s="151">
        <v>15.973000000000001</v>
      </c>
      <c r="H177" s="151">
        <v>86.409000000000006</v>
      </c>
      <c r="I177" s="151">
        <v>69.734999999999999</v>
      </c>
      <c r="J177" s="151">
        <v>92.682000000000002</v>
      </c>
      <c r="K177" s="151">
        <v>33.619</v>
      </c>
      <c r="L177" s="151">
        <v>59.347999999999999</v>
      </c>
      <c r="M177" s="151"/>
      <c r="N177" s="151">
        <v>204.74</v>
      </c>
      <c r="O177" s="152">
        <v>0</v>
      </c>
      <c r="P177" s="152">
        <v>66.290000000000006</v>
      </c>
      <c r="Q177" s="151">
        <v>131.47999999999999</v>
      </c>
      <c r="R177" s="151">
        <v>32.25</v>
      </c>
      <c r="S177" s="151">
        <v>21.846</v>
      </c>
      <c r="T177" s="151">
        <v>33.479999999999997</v>
      </c>
      <c r="U177" s="151">
        <v>31.08</v>
      </c>
    </row>
    <row r="178" spans="1:21">
      <c r="A178" s="160">
        <v>44935</v>
      </c>
      <c r="B178" s="151"/>
      <c r="C178" s="151">
        <v>90.774000000000001</v>
      </c>
      <c r="D178" s="152">
        <v>0</v>
      </c>
      <c r="E178" s="152">
        <v>0</v>
      </c>
      <c r="F178" s="151"/>
      <c r="G178" s="151">
        <v>15.946</v>
      </c>
      <c r="H178" s="151">
        <v>87.724999999999994</v>
      </c>
      <c r="I178" s="151">
        <v>71.447000000000003</v>
      </c>
      <c r="J178" s="151">
        <v>92.745000000000005</v>
      </c>
      <c r="K178" s="151">
        <v>33.912999999999997</v>
      </c>
      <c r="L178" s="151">
        <v>59.149000000000001</v>
      </c>
      <c r="M178" s="151"/>
      <c r="N178" s="151">
        <v>202.87</v>
      </c>
      <c r="O178" s="152">
        <v>0</v>
      </c>
      <c r="P178" s="152">
        <v>68.13</v>
      </c>
      <c r="Q178" s="151">
        <v>130.61000000000001</v>
      </c>
      <c r="R178" s="151">
        <v>32.225000000000001</v>
      </c>
      <c r="S178" s="151">
        <v>21.826000000000001</v>
      </c>
      <c r="T178" s="151">
        <v>34.39</v>
      </c>
      <c r="U178" s="151">
        <v>31.04</v>
      </c>
    </row>
    <row r="179" spans="1:21">
      <c r="A179" s="160">
        <v>44936</v>
      </c>
      <c r="B179" s="151"/>
      <c r="C179" s="151">
        <v>89.966999999999999</v>
      </c>
      <c r="D179" s="152">
        <v>0</v>
      </c>
      <c r="E179" s="152">
        <v>0</v>
      </c>
      <c r="F179" s="151"/>
      <c r="G179" s="151">
        <v>16.033000000000001</v>
      </c>
      <c r="H179" s="151">
        <v>87.15</v>
      </c>
      <c r="I179" s="151">
        <v>70.305999999999997</v>
      </c>
      <c r="J179" s="151">
        <v>91.980999999999995</v>
      </c>
      <c r="K179" s="151">
        <v>33.822000000000003</v>
      </c>
      <c r="L179" s="151">
        <v>58.573</v>
      </c>
      <c r="M179" s="151"/>
      <c r="N179" s="151">
        <v>202.41</v>
      </c>
      <c r="O179" s="152">
        <v>0</v>
      </c>
      <c r="P179" s="152">
        <v>67.33</v>
      </c>
      <c r="Q179" s="151">
        <v>127.98</v>
      </c>
      <c r="R179" s="151">
        <v>32.82</v>
      </c>
      <c r="S179" s="151">
        <v>21.783999999999999</v>
      </c>
      <c r="T179" s="151">
        <v>34.76</v>
      </c>
      <c r="U179" s="151">
        <v>31.1553</v>
      </c>
    </row>
    <row r="180" spans="1:21">
      <c r="A180" s="160">
        <v>44937</v>
      </c>
      <c r="B180" s="151"/>
      <c r="C180" s="151">
        <v>90.055999999999997</v>
      </c>
      <c r="D180" s="152">
        <v>0</v>
      </c>
      <c r="E180" s="152">
        <v>0</v>
      </c>
      <c r="F180" s="151"/>
      <c r="G180" s="151">
        <v>16.634</v>
      </c>
      <c r="H180" s="151">
        <v>87.236999999999995</v>
      </c>
      <c r="I180" s="151">
        <v>70.864000000000004</v>
      </c>
      <c r="J180" s="151">
        <v>92.103999999999999</v>
      </c>
      <c r="K180" s="151">
        <v>33.883000000000003</v>
      </c>
      <c r="L180" s="151">
        <v>59.994999999999997</v>
      </c>
      <c r="M180" s="151">
        <v>41.192999999999998</v>
      </c>
      <c r="N180" s="151">
        <v>202.27</v>
      </c>
      <c r="O180" s="152">
        <v>0</v>
      </c>
      <c r="P180" s="152">
        <v>67.400000000000006</v>
      </c>
      <c r="Q180" s="151">
        <v>128</v>
      </c>
      <c r="R180" s="151">
        <v>33.265000000000001</v>
      </c>
      <c r="S180" s="151">
        <v>21.774999999999999</v>
      </c>
      <c r="T180" s="151">
        <v>34.869999999999997</v>
      </c>
      <c r="U180" s="151">
        <v>31.375299999999999</v>
      </c>
    </row>
    <row r="181" spans="1:21">
      <c r="A181" s="160">
        <v>44938</v>
      </c>
      <c r="B181" s="151"/>
      <c r="C181" s="151">
        <v>90.570999999999998</v>
      </c>
      <c r="D181" s="152">
        <v>0</v>
      </c>
      <c r="E181" s="152">
        <v>0</v>
      </c>
      <c r="F181" s="151"/>
      <c r="G181" s="151">
        <v>16.852</v>
      </c>
      <c r="H181" s="151">
        <v>87.715000000000003</v>
      </c>
      <c r="I181" s="151">
        <v>71.075000000000003</v>
      </c>
      <c r="J181" s="151">
        <v>92.528000000000006</v>
      </c>
      <c r="K181" s="151">
        <v>33.884999999999998</v>
      </c>
      <c r="L181" s="151">
        <v>61.628999999999998</v>
      </c>
      <c r="M181" s="151">
        <v>26.632999999999999</v>
      </c>
      <c r="N181" s="151">
        <v>200.9</v>
      </c>
      <c r="O181" s="152">
        <v>0</v>
      </c>
      <c r="P181" s="152">
        <v>67.52</v>
      </c>
      <c r="Q181" s="151">
        <v>130.49</v>
      </c>
      <c r="R181" s="151">
        <v>34.174999999999997</v>
      </c>
      <c r="S181" s="151">
        <v>22.021000000000001</v>
      </c>
      <c r="T181" s="151">
        <v>34.9</v>
      </c>
      <c r="U181" s="151">
        <v>31.9758</v>
      </c>
    </row>
    <row r="182" spans="1:21">
      <c r="A182" s="160">
        <v>44939</v>
      </c>
      <c r="B182" s="151">
        <v>1931</v>
      </c>
      <c r="C182" s="151">
        <v>90.712000000000003</v>
      </c>
      <c r="D182" s="152">
        <v>0</v>
      </c>
      <c r="E182" s="152">
        <v>0</v>
      </c>
      <c r="F182" s="151">
        <v>29.792100000000001</v>
      </c>
      <c r="G182" s="151">
        <v>16.852</v>
      </c>
      <c r="H182" s="151">
        <v>87.695999999999998</v>
      </c>
      <c r="I182" s="151">
        <v>70.525000000000006</v>
      </c>
      <c r="J182" s="151">
        <v>92.64</v>
      </c>
      <c r="K182" s="151">
        <v>34.063000000000002</v>
      </c>
      <c r="L182" s="151">
        <v>62.89</v>
      </c>
      <c r="M182" s="151">
        <v>27.79</v>
      </c>
      <c r="N182" s="151">
        <v>201.73</v>
      </c>
      <c r="O182" s="152">
        <v>0</v>
      </c>
      <c r="P182" s="152">
        <v>68.099999999999994</v>
      </c>
      <c r="Q182" s="151">
        <v>130.31</v>
      </c>
      <c r="R182" s="151">
        <v>33.869999999999997</v>
      </c>
      <c r="S182" s="151">
        <v>22.207000000000001</v>
      </c>
      <c r="T182" s="151">
        <v>35.020000000000003</v>
      </c>
      <c r="U182" s="151">
        <v>32.049999999999997</v>
      </c>
    </row>
    <row r="183" spans="1:21">
      <c r="A183" s="160">
        <v>44942</v>
      </c>
      <c r="B183" s="151"/>
      <c r="C183" s="151">
        <v>90.251999999999995</v>
      </c>
      <c r="D183" s="152">
        <v>0</v>
      </c>
      <c r="E183" s="152">
        <v>0</v>
      </c>
      <c r="F183" s="151"/>
      <c r="G183" s="151">
        <v>16.852</v>
      </c>
      <c r="H183" s="151">
        <v>87.201999999999998</v>
      </c>
      <c r="I183" s="151">
        <v>70.378</v>
      </c>
      <c r="J183" s="151">
        <v>92.256</v>
      </c>
      <c r="K183" s="151">
        <v>34.148000000000003</v>
      </c>
      <c r="L183" s="151">
        <v>60.737000000000002</v>
      </c>
      <c r="M183" s="151">
        <v>27.850999999999999</v>
      </c>
      <c r="N183" s="151">
        <v>201.73</v>
      </c>
      <c r="O183" s="152">
        <v>0</v>
      </c>
      <c r="P183" s="152">
        <v>68.31</v>
      </c>
      <c r="Q183" s="151">
        <v>131.71</v>
      </c>
      <c r="R183" s="151">
        <v>33.4</v>
      </c>
      <c r="S183" s="151">
        <v>22.198</v>
      </c>
      <c r="T183" s="151">
        <v>35.020000000000003</v>
      </c>
      <c r="U183" s="151">
        <v>32.049999999999997</v>
      </c>
    </row>
    <row r="184" spans="1:21">
      <c r="A184" s="160">
        <v>44943</v>
      </c>
      <c r="B184" s="151"/>
      <c r="C184" s="151">
        <v>89.686000000000007</v>
      </c>
      <c r="D184" s="152">
        <v>0</v>
      </c>
      <c r="E184" s="152">
        <v>0</v>
      </c>
      <c r="F184" s="151"/>
      <c r="G184" s="151">
        <v>16.417000000000002</v>
      </c>
      <c r="H184" s="151">
        <v>87.093000000000004</v>
      </c>
      <c r="I184" s="151">
        <v>70.376000000000005</v>
      </c>
      <c r="J184" s="151">
        <v>91.623000000000005</v>
      </c>
      <c r="K184" s="151">
        <v>34.055</v>
      </c>
      <c r="L184" s="151">
        <v>60.024999999999999</v>
      </c>
      <c r="M184" s="151">
        <v>27.550999999999998</v>
      </c>
      <c r="N184" s="151">
        <v>201.81</v>
      </c>
      <c r="O184" s="152">
        <v>0</v>
      </c>
      <c r="P184" s="152">
        <v>68.05</v>
      </c>
      <c r="Q184" s="151">
        <v>133.93</v>
      </c>
      <c r="R184" s="151">
        <v>34.024999999999999</v>
      </c>
      <c r="S184" s="151">
        <v>22.146000000000001</v>
      </c>
      <c r="T184" s="151">
        <v>34.79</v>
      </c>
      <c r="U184" s="151">
        <v>32.1753</v>
      </c>
    </row>
    <row r="185" spans="1:21">
      <c r="A185" s="160">
        <v>44944</v>
      </c>
      <c r="B185" s="151"/>
      <c r="C185" s="151">
        <v>89.956999999999994</v>
      </c>
      <c r="D185" s="152">
        <v>0</v>
      </c>
      <c r="E185" s="152">
        <v>0</v>
      </c>
      <c r="F185" s="151"/>
      <c r="G185" s="151">
        <v>16.856999999999999</v>
      </c>
      <c r="H185" s="151">
        <v>88.057000000000002</v>
      </c>
      <c r="I185" s="151">
        <v>71.477000000000004</v>
      </c>
      <c r="J185" s="151">
        <v>91.769000000000005</v>
      </c>
      <c r="K185" s="151">
        <v>33.835000000000001</v>
      </c>
      <c r="L185" s="151">
        <v>61.62</v>
      </c>
      <c r="M185" s="151">
        <v>27.257000000000001</v>
      </c>
      <c r="N185" s="151">
        <v>196.43</v>
      </c>
      <c r="O185" s="152">
        <v>0</v>
      </c>
      <c r="P185" s="152">
        <v>67.62</v>
      </c>
      <c r="Q185" s="151">
        <v>133.56</v>
      </c>
      <c r="R185" s="151">
        <v>34.299999999999997</v>
      </c>
      <c r="S185" s="151">
        <v>22.225000000000001</v>
      </c>
      <c r="T185" s="151">
        <v>33.99</v>
      </c>
      <c r="U185" s="151">
        <v>32.086799999999997</v>
      </c>
    </row>
    <row r="186" spans="1:21">
      <c r="A186" s="160">
        <v>44945</v>
      </c>
      <c r="B186" s="151"/>
      <c r="C186" s="151">
        <v>90.335999999999999</v>
      </c>
      <c r="D186" s="152">
        <v>0</v>
      </c>
      <c r="E186" s="152">
        <v>0</v>
      </c>
      <c r="F186" s="151"/>
      <c r="G186" s="151">
        <v>16.396000000000001</v>
      </c>
      <c r="H186" s="151">
        <v>87.647000000000006</v>
      </c>
      <c r="I186" s="151">
        <v>70.933000000000007</v>
      </c>
      <c r="J186" s="151">
        <v>92.331999999999994</v>
      </c>
      <c r="K186" s="151">
        <v>33.542000000000002</v>
      </c>
      <c r="L186" s="151">
        <v>61.152000000000001</v>
      </c>
      <c r="M186" s="151">
        <v>26.152999999999999</v>
      </c>
      <c r="N186" s="151">
        <v>195.22</v>
      </c>
      <c r="O186" s="152">
        <v>0</v>
      </c>
      <c r="P186" s="152">
        <v>67.760000000000005</v>
      </c>
      <c r="Q186" s="151">
        <v>134.38</v>
      </c>
      <c r="R186" s="151">
        <v>33.354999999999997</v>
      </c>
      <c r="S186" s="151">
        <v>21.963999999999999</v>
      </c>
      <c r="T186" s="151">
        <v>34.520000000000003</v>
      </c>
      <c r="U186" s="151">
        <v>32.655000000000001</v>
      </c>
    </row>
    <row r="187" spans="1:21">
      <c r="A187" s="160">
        <v>44946</v>
      </c>
      <c r="B187" s="151">
        <v>1166</v>
      </c>
      <c r="C187" s="151">
        <v>90.399000000000001</v>
      </c>
      <c r="D187" s="152">
        <v>0</v>
      </c>
      <c r="E187" s="152">
        <v>0</v>
      </c>
      <c r="F187" s="152">
        <v>29.6584</v>
      </c>
      <c r="G187" s="151">
        <v>15.412000000000001</v>
      </c>
      <c r="H187" s="151">
        <v>87.477999999999994</v>
      </c>
      <c r="I187" s="151">
        <v>70.724000000000004</v>
      </c>
      <c r="J187" s="151">
        <v>92.286000000000001</v>
      </c>
      <c r="K187" s="151">
        <v>33.75</v>
      </c>
      <c r="L187" s="151">
        <v>60.302999999999997</v>
      </c>
      <c r="M187" s="151">
        <v>25.882000000000001</v>
      </c>
      <c r="N187" s="151">
        <v>196.03</v>
      </c>
      <c r="O187" s="152">
        <v>0</v>
      </c>
      <c r="P187" s="152">
        <v>68.790000000000006</v>
      </c>
      <c r="Q187" s="151">
        <v>136</v>
      </c>
      <c r="R187" s="151">
        <v>33.75</v>
      </c>
      <c r="S187" s="151">
        <v>22.170999999999999</v>
      </c>
      <c r="T187" s="151">
        <v>35.619999999999997</v>
      </c>
      <c r="U187" s="151">
        <v>33.017200000000003</v>
      </c>
    </row>
    <row r="188" spans="1:21">
      <c r="A188" s="160">
        <v>44949</v>
      </c>
      <c r="B188" s="151"/>
      <c r="C188" s="151">
        <v>90.605000000000004</v>
      </c>
      <c r="D188" s="152">
        <v>0</v>
      </c>
      <c r="E188" s="152">
        <v>0</v>
      </c>
      <c r="F188" s="151"/>
      <c r="G188" s="151">
        <v>15.1</v>
      </c>
      <c r="H188" s="151">
        <v>87.400999999999996</v>
      </c>
      <c r="I188" s="151">
        <v>70.337000000000003</v>
      </c>
      <c r="J188" s="151">
        <v>92.47</v>
      </c>
      <c r="K188" s="151">
        <v>33.75</v>
      </c>
      <c r="L188" s="151">
        <v>59.924999999999997</v>
      </c>
      <c r="M188" s="151">
        <v>25.513000000000002</v>
      </c>
      <c r="N188" s="151">
        <v>195.7</v>
      </c>
      <c r="O188" s="152">
        <v>0</v>
      </c>
      <c r="P188" s="152">
        <v>69.849999999999994</v>
      </c>
      <c r="Q188" s="151">
        <v>136.97</v>
      </c>
      <c r="R188" s="151">
        <v>33.945</v>
      </c>
      <c r="S188" s="151">
        <v>22.279</v>
      </c>
      <c r="T188" s="151">
        <v>36.090000000000003</v>
      </c>
      <c r="U188" s="151">
        <v>33.225000000000001</v>
      </c>
    </row>
    <row r="189" spans="1:21">
      <c r="A189" s="160">
        <v>44950</v>
      </c>
      <c r="B189" s="151"/>
      <c r="C189" s="151">
        <v>90.816999999999993</v>
      </c>
      <c r="D189" s="152">
        <v>0</v>
      </c>
      <c r="E189" s="152">
        <v>0</v>
      </c>
      <c r="F189" s="151"/>
      <c r="G189" s="151">
        <v>15.1</v>
      </c>
      <c r="H189" s="151">
        <v>87.626999999999995</v>
      </c>
      <c r="I189" s="151">
        <v>70.661000000000001</v>
      </c>
      <c r="J189" s="151">
        <v>92.62</v>
      </c>
      <c r="K189" s="151">
        <v>33.75</v>
      </c>
      <c r="L189" s="151">
        <v>60.097999999999999</v>
      </c>
      <c r="M189" s="151">
        <v>25.577999999999999</v>
      </c>
      <c r="N189" s="151">
        <v>196.34</v>
      </c>
      <c r="O189" s="152">
        <v>0</v>
      </c>
      <c r="P189" s="152">
        <v>69.45</v>
      </c>
      <c r="Q189" s="151">
        <v>135.6</v>
      </c>
      <c r="R189" s="151">
        <v>33.89</v>
      </c>
      <c r="S189" s="151">
        <v>22.408000000000001</v>
      </c>
      <c r="T189" s="151">
        <v>36.19</v>
      </c>
      <c r="U189" s="151">
        <v>33.436599999999999</v>
      </c>
    </row>
    <row r="190" spans="1:21">
      <c r="A190" s="160">
        <v>44951</v>
      </c>
      <c r="B190" s="151"/>
      <c r="C190" s="151">
        <v>90.65</v>
      </c>
      <c r="D190" s="152">
        <v>0</v>
      </c>
      <c r="E190" s="152">
        <v>0</v>
      </c>
      <c r="F190" s="151"/>
      <c r="G190" s="151">
        <v>15.403</v>
      </c>
      <c r="H190" s="151">
        <v>88.09</v>
      </c>
      <c r="I190" s="151">
        <v>71.099000000000004</v>
      </c>
      <c r="J190" s="151">
        <v>92.403999999999996</v>
      </c>
      <c r="K190" s="151">
        <v>33.688000000000002</v>
      </c>
      <c r="L190" s="151">
        <v>60.99</v>
      </c>
      <c r="M190" s="151">
        <v>26.266999999999999</v>
      </c>
      <c r="N190" s="151">
        <v>197.29</v>
      </c>
      <c r="O190" s="152">
        <v>0</v>
      </c>
      <c r="P190" s="152">
        <v>69.09</v>
      </c>
      <c r="Q190" s="151">
        <v>134.16999999999999</v>
      </c>
      <c r="R190" s="151">
        <v>34.814999999999998</v>
      </c>
      <c r="S190" s="151">
        <v>22.385999999999999</v>
      </c>
      <c r="T190" s="151">
        <v>36.380000000000003</v>
      </c>
      <c r="U190" s="151">
        <v>33.4</v>
      </c>
    </row>
    <row r="191" spans="1:21">
      <c r="A191" s="160">
        <v>44952</v>
      </c>
      <c r="B191" s="151"/>
      <c r="C191" s="151">
        <v>90.491</v>
      </c>
      <c r="D191" s="152">
        <v>0</v>
      </c>
      <c r="E191" s="152">
        <v>0</v>
      </c>
      <c r="F191" s="151"/>
      <c r="G191" s="151">
        <v>15.403</v>
      </c>
      <c r="H191" s="151">
        <v>88.26</v>
      </c>
      <c r="I191" s="151">
        <v>71.340999999999994</v>
      </c>
      <c r="J191" s="151">
        <v>92.253</v>
      </c>
      <c r="K191" s="151">
        <v>34</v>
      </c>
      <c r="L191" s="151">
        <v>60.072000000000003</v>
      </c>
      <c r="M191" s="151">
        <v>26.416</v>
      </c>
      <c r="N191" s="151">
        <v>196.9</v>
      </c>
      <c r="O191" s="152">
        <v>0</v>
      </c>
      <c r="P191" s="152">
        <v>70.69</v>
      </c>
      <c r="Q191" s="151">
        <v>135.97999999999999</v>
      </c>
      <c r="R191" s="151">
        <v>34.854999999999997</v>
      </c>
      <c r="S191" s="151">
        <v>22.754000000000001</v>
      </c>
      <c r="T191" s="151">
        <v>36.15</v>
      </c>
      <c r="U191" s="151">
        <v>33.92</v>
      </c>
    </row>
    <row r="192" spans="1:21">
      <c r="A192" s="160">
        <v>44953</v>
      </c>
      <c r="B192" s="152">
        <v>1107</v>
      </c>
      <c r="C192" s="151">
        <v>90.168000000000006</v>
      </c>
      <c r="D192" s="152">
        <v>0</v>
      </c>
      <c r="E192" s="152">
        <v>0</v>
      </c>
      <c r="F192" s="205">
        <v>30.1295</v>
      </c>
      <c r="G192" s="151">
        <v>15.403</v>
      </c>
      <c r="H192" s="151">
        <v>88.078999999999994</v>
      </c>
      <c r="I192" s="151">
        <v>71.825999999999993</v>
      </c>
      <c r="J192" s="151">
        <v>91.921999999999997</v>
      </c>
      <c r="K192" s="151">
        <v>33.94</v>
      </c>
      <c r="L192" s="151">
        <v>59.283000000000001</v>
      </c>
      <c r="M192" s="151">
        <v>26.302</v>
      </c>
      <c r="N192" s="151">
        <v>195.88</v>
      </c>
      <c r="O192" s="152">
        <v>0</v>
      </c>
      <c r="P192" s="152">
        <v>71.37</v>
      </c>
      <c r="Q192" s="151">
        <v>137.82</v>
      </c>
      <c r="R192" s="151">
        <v>34.43</v>
      </c>
      <c r="S192" s="151">
        <v>22.867999999999999</v>
      </c>
      <c r="T192" s="151">
        <v>36.89</v>
      </c>
      <c r="U192" s="151">
        <v>33.6038</v>
      </c>
    </row>
    <row r="193" spans="1:21">
      <c r="A193" s="160">
        <v>44956</v>
      </c>
      <c r="B193" s="151"/>
      <c r="C193" s="151">
        <v>90.134</v>
      </c>
      <c r="D193" s="152">
        <v>0</v>
      </c>
      <c r="E193" s="152">
        <v>0</v>
      </c>
      <c r="F193" s="151"/>
      <c r="G193" s="151">
        <v>16.13</v>
      </c>
      <c r="H193" s="151">
        <v>87.844999999999999</v>
      </c>
      <c r="I193" s="151">
        <v>71.144000000000005</v>
      </c>
      <c r="J193" s="151">
        <v>91.835999999999999</v>
      </c>
      <c r="K193" s="151">
        <v>34.002000000000002</v>
      </c>
      <c r="L193" s="151">
        <v>57.970999999999997</v>
      </c>
      <c r="M193" s="151">
        <v>26.728000000000002</v>
      </c>
      <c r="N193" s="151">
        <v>196.09</v>
      </c>
      <c r="O193" s="152">
        <v>0</v>
      </c>
      <c r="P193" s="152">
        <v>70.209999999999994</v>
      </c>
      <c r="Q193" s="151">
        <v>136.82</v>
      </c>
      <c r="R193" s="151">
        <v>34.284999999999997</v>
      </c>
      <c r="S193" s="151">
        <v>22.872</v>
      </c>
      <c r="T193" s="151">
        <v>37.200000000000003</v>
      </c>
      <c r="U193" s="151">
        <v>32.92</v>
      </c>
    </row>
    <row r="194" spans="1:21">
      <c r="A194" s="160">
        <v>44957</v>
      </c>
      <c r="B194" s="151"/>
      <c r="C194" s="151">
        <v>90.316000000000003</v>
      </c>
      <c r="D194" s="152">
        <v>0</v>
      </c>
      <c r="E194" s="152">
        <v>0</v>
      </c>
      <c r="F194" s="151"/>
      <c r="G194" s="151">
        <v>16.335999999999999</v>
      </c>
      <c r="H194" s="151">
        <v>87.912000000000006</v>
      </c>
      <c r="I194" s="151">
        <v>70.787999999999997</v>
      </c>
      <c r="J194" s="151">
        <v>92.147999999999996</v>
      </c>
      <c r="K194" s="151">
        <v>33.94</v>
      </c>
      <c r="L194" s="151">
        <v>57.978999999999999</v>
      </c>
      <c r="M194" s="151">
        <v>26.65</v>
      </c>
      <c r="N194" s="151">
        <v>198.18</v>
      </c>
      <c r="O194" s="152">
        <v>0</v>
      </c>
      <c r="P194" s="152">
        <v>69</v>
      </c>
      <c r="Q194" s="151">
        <v>135.57</v>
      </c>
      <c r="R194" s="151">
        <v>34.655000000000001</v>
      </c>
      <c r="S194" s="151">
        <v>22.992999999999999</v>
      </c>
      <c r="T194" s="151">
        <v>36.520000000000003</v>
      </c>
      <c r="U194" s="151">
        <v>32.83</v>
      </c>
    </row>
    <row r="195" spans="1:21">
      <c r="A195" s="160">
        <v>44958</v>
      </c>
      <c r="B195" s="151"/>
      <c r="C195" s="151">
        <v>90.728999999999999</v>
      </c>
      <c r="D195" s="152">
        <v>0</v>
      </c>
      <c r="E195" s="152">
        <v>0</v>
      </c>
      <c r="F195" s="151"/>
      <c r="G195" s="151">
        <v>16.451000000000001</v>
      </c>
      <c r="H195" s="151">
        <v>88.230999999999995</v>
      </c>
      <c r="I195" s="151">
        <v>71.05</v>
      </c>
      <c r="J195" s="151">
        <v>92.510999999999996</v>
      </c>
      <c r="K195" s="151">
        <v>34.347000000000001</v>
      </c>
      <c r="L195" s="151">
        <v>58.448999999999998</v>
      </c>
      <c r="M195" s="151">
        <v>27.648</v>
      </c>
      <c r="N195" s="151">
        <v>199.09</v>
      </c>
      <c r="O195" s="152">
        <v>0</v>
      </c>
      <c r="P195" s="152">
        <v>69.73</v>
      </c>
      <c r="Q195" s="151">
        <v>135.54</v>
      </c>
      <c r="R195" s="151">
        <v>34.380000000000003</v>
      </c>
      <c r="S195" s="151">
        <v>23.193000000000001</v>
      </c>
      <c r="T195" s="151">
        <v>37.770000000000003</v>
      </c>
      <c r="U195" s="151">
        <v>32.4</v>
      </c>
    </row>
    <row r="196" spans="1:21">
      <c r="A196" s="160">
        <v>44959</v>
      </c>
      <c r="B196" s="151"/>
      <c r="C196" s="151">
        <v>91.16</v>
      </c>
      <c r="D196" s="152">
        <v>0</v>
      </c>
      <c r="E196" s="152">
        <v>0</v>
      </c>
      <c r="F196" s="151"/>
      <c r="G196" s="151">
        <v>16.361000000000001</v>
      </c>
      <c r="H196" s="151">
        <v>88.801000000000002</v>
      </c>
      <c r="I196" s="151">
        <v>72.602000000000004</v>
      </c>
      <c r="J196" s="151">
        <v>93.076999999999998</v>
      </c>
      <c r="K196" s="151">
        <v>34.811</v>
      </c>
      <c r="L196" s="151">
        <v>59.64</v>
      </c>
      <c r="M196" s="151">
        <v>28.946000000000002</v>
      </c>
      <c r="N196" s="151">
        <v>196.83</v>
      </c>
      <c r="O196" s="152">
        <v>0</v>
      </c>
      <c r="P196" s="152">
        <v>70.709999999999994</v>
      </c>
      <c r="Q196" s="151">
        <v>136.1</v>
      </c>
      <c r="R196" s="151">
        <v>34.314999999999998</v>
      </c>
      <c r="S196" s="151">
        <v>23.015000000000001</v>
      </c>
      <c r="T196" s="151">
        <v>37.49</v>
      </c>
      <c r="U196" s="151">
        <v>31.993200000000002</v>
      </c>
    </row>
    <row r="197" spans="1:21">
      <c r="A197" s="160">
        <v>44960</v>
      </c>
      <c r="B197" s="151">
        <v>1560</v>
      </c>
      <c r="C197" s="151">
        <v>90.667000000000002</v>
      </c>
      <c r="D197" s="152">
        <v>0</v>
      </c>
      <c r="E197" s="152">
        <v>0</v>
      </c>
      <c r="F197" s="151">
        <v>30.308900000000001</v>
      </c>
      <c r="G197" s="151">
        <v>16.053999999999998</v>
      </c>
      <c r="H197" s="151">
        <v>88.230999999999995</v>
      </c>
      <c r="I197" s="151">
        <v>72.55</v>
      </c>
      <c r="J197" s="151">
        <v>92.62</v>
      </c>
      <c r="K197" s="151">
        <v>34.325000000000003</v>
      </c>
      <c r="L197" s="151">
        <v>59.237000000000002</v>
      </c>
      <c r="M197" s="151">
        <v>28.974</v>
      </c>
      <c r="N197" s="151">
        <v>196.32</v>
      </c>
      <c r="O197" s="152">
        <v>0</v>
      </c>
      <c r="P197" s="152">
        <v>70.06</v>
      </c>
      <c r="Q197" s="151">
        <v>137.69</v>
      </c>
      <c r="R197" s="151">
        <v>33.274999999999999</v>
      </c>
      <c r="S197" s="151">
        <v>23.015000000000001</v>
      </c>
      <c r="T197" s="151">
        <v>35.299999999999997</v>
      </c>
      <c r="U197" s="151">
        <v>31.5</v>
      </c>
    </row>
    <row r="198" spans="1:21">
      <c r="A198" s="160">
        <v>44963</v>
      </c>
      <c r="B198" s="151"/>
      <c r="C198" s="151">
        <v>90.667000000000002</v>
      </c>
      <c r="D198" s="152">
        <v>0</v>
      </c>
      <c r="E198" s="152">
        <v>0</v>
      </c>
      <c r="F198" s="151"/>
      <c r="G198" s="151">
        <v>16.053999999999998</v>
      </c>
      <c r="H198" s="151">
        <v>87.697000000000003</v>
      </c>
      <c r="I198" s="151">
        <v>71.66</v>
      </c>
      <c r="J198" s="151">
        <v>92.62</v>
      </c>
      <c r="K198" s="151">
        <v>33.94</v>
      </c>
      <c r="L198" s="151">
        <v>57.716999999999999</v>
      </c>
      <c r="M198" s="151">
        <v>29.611999999999998</v>
      </c>
      <c r="N198" s="151">
        <v>196.46</v>
      </c>
      <c r="O198" s="152">
        <v>0</v>
      </c>
      <c r="P198" s="151">
        <v>68.209999999999994</v>
      </c>
      <c r="Q198" s="151">
        <v>137.01</v>
      </c>
      <c r="R198" s="151">
        <v>32.299999999999997</v>
      </c>
      <c r="S198" s="151">
        <v>22.891999999999999</v>
      </c>
      <c r="T198" s="151">
        <v>34.659999999999997</v>
      </c>
      <c r="U198" s="151">
        <v>31.06</v>
      </c>
    </row>
    <row r="199" spans="1:21">
      <c r="A199" s="160">
        <v>44964</v>
      </c>
      <c r="B199" s="151"/>
      <c r="C199" s="151">
        <v>89.962999999999994</v>
      </c>
      <c r="D199" s="152">
        <v>0</v>
      </c>
      <c r="E199" s="152">
        <v>0</v>
      </c>
      <c r="F199" s="151"/>
      <c r="G199" s="151">
        <v>15.301</v>
      </c>
      <c r="H199" s="151">
        <v>87.381</v>
      </c>
      <c r="I199" s="151">
        <v>70.265000000000001</v>
      </c>
      <c r="J199" s="151">
        <v>91.82</v>
      </c>
      <c r="K199" s="151">
        <v>33.938000000000002</v>
      </c>
      <c r="L199" s="151">
        <v>57.664000000000001</v>
      </c>
      <c r="M199" s="151">
        <v>29.305</v>
      </c>
      <c r="N199" s="151">
        <v>195.79</v>
      </c>
      <c r="O199" s="152">
        <v>0</v>
      </c>
      <c r="P199" s="151">
        <v>69</v>
      </c>
      <c r="Q199" s="151">
        <v>138.43</v>
      </c>
      <c r="R199" s="151">
        <v>32.47</v>
      </c>
      <c r="S199" s="151">
        <v>23.18</v>
      </c>
      <c r="T199" s="151">
        <v>35.61</v>
      </c>
      <c r="U199" s="151">
        <v>31.824999999999999</v>
      </c>
    </row>
    <row r="200" spans="1:21">
      <c r="A200" s="160">
        <v>44965</v>
      </c>
      <c r="B200" s="151"/>
      <c r="C200" s="151">
        <v>90.051000000000002</v>
      </c>
      <c r="D200" s="152">
        <v>0</v>
      </c>
      <c r="E200" s="152">
        <v>0</v>
      </c>
      <c r="F200" s="151"/>
      <c r="G200" s="151">
        <v>15.388999999999999</v>
      </c>
      <c r="H200" s="151">
        <v>87.426000000000002</v>
      </c>
      <c r="I200" s="151">
        <v>70.918999999999997</v>
      </c>
      <c r="J200" s="151">
        <v>92.001999999999995</v>
      </c>
      <c r="K200" s="151">
        <v>34.002000000000002</v>
      </c>
      <c r="L200" s="151">
        <v>58.732999999999997</v>
      </c>
      <c r="M200" s="151">
        <v>29.178000000000001</v>
      </c>
      <c r="N200" s="151">
        <v>195.13</v>
      </c>
      <c r="O200" s="152">
        <v>0</v>
      </c>
      <c r="P200" s="151">
        <v>69.7</v>
      </c>
      <c r="Q200" s="151">
        <v>138.66999999999999</v>
      </c>
      <c r="R200" s="151">
        <v>32.35</v>
      </c>
      <c r="S200" s="151">
        <v>23.332000000000001</v>
      </c>
      <c r="T200" s="151">
        <v>35.200000000000003</v>
      </c>
      <c r="U200" s="151">
        <v>31.96</v>
      </c>
    </row>
    <row r="201" spans="1:21">
      <c r="A201" s="160">
        <v>44966</v>
      </c>
      <c r="B201" s="151"/>
      <c r="C201" s="151">
        <v>89.363</v>
      </c>
      <c r="D201" s="152">
        <v>0</v>
      </c>
      <c r="E201" s="152">
        <v>0</v>
      </c>
      <c r="F201" s="151"/>
      <c r="G201" s="151">
        <v>13.946999999999999</v>
      </c>
      <c r="H201" s="151">
        <v>87.519000000000005</v>
      </c>
      <c r="I201" s="151">
        <v>71.262</v>
      </c>
      <c r="J201" s="151">
        <v>90.97</v>
      </c>
      <c r="K201" s="151">
        <v>34.002000000000002</v>
      </c>
      <c r="L201" s="151">
        <v>60.037999999999997</v>
      </c>
      <c r="M201" s="151">
        <v>29.167000000000002</v>
      </c>
      <c r="N201" s="151">
        <v>194.39</v>
      </c>
      <c r="O201" s="152">
        <v>0</v>
      </c>
      <c r="P201" s="151">
        <v>69.959999999999994</v>
      </c>
      <c r="Q201" s="151">
        <v>138.69999999999999</v>
      </c>
      <c r="R201" s="151">
        <v>32.244999999999997</v>
      </c>
      <c r="S201" s="151">
        <v>23.690999999999999</v>
      </c>
      <c r="T201" s="151">
        <v>35.79</v>
      </c>
      <c r="U201" s="151">
        <v>31.749400000000001</v>
      </c>
    </row>
    <row r="202" spans="1:21">
      <c r="A202" s="160">
        <v>44967</v>
      </c>
      <c r="B202" s="151">
        <v>1154</v>
      </c>
      <c r="C202" s="151">
        <v>89.227999999999994</v>
      </c>
      <c r="D202" s="152">
        <v>0</v>
      </c>
      <c r="E202" s="152">
        <v>0</v>
      </c>
      <c r="F202" s="152">
        <v>30.53</v>
      </c>
      <c r="G202" s="151">
        <v>14.68</v>
      </c>
      <c r="H202" s="151">
        <v>86.965999999999994</v>
      </c>
      <c r="I202" s="151">
        <v>70.296000000000006</v>
      </c>
      <c r="J202" s="151">
        <v>90.884</v>
      </c>
      <c r="K202" s="151">
        <v>33.811999999999998</v>
      </c>
      <c r="L202" s="151">
        <v>58.314</v>
      </c>
      <c r="M202" s="151">
        <v>28.068000000000001</v>
      </c>
      <c r="N202" s="151">
        <v>196.45</v>
      </c>
      <c r="O202" s="152">
        <v>0</v>
      </c>
      <c r="P202" s="151">
        <v>69.540000000000006</v>
      </c>
      <c r="Q202" s="151">
        <v>139.27000000000001</v>
      </c>
      <c r="R202" s="151">
        <v>32.075000000000003</v>
      </c>
      <c r="S202" s="151">
        <v>23.370999999999999</v>
      </c>
      <c r="T202" s="151">
        <v>36.130000000000003</v>
      </c>
      <c r="U202" s="151">
        <v>32.450000000000003</v>
      </c>
    </row>
    <row r="203" spans="1:21">
      <c r="A203" s="160">
        <v>44970</v>
      </c>
      <c r="B203" s="151"/>
      <c r="C203" s="151">
        <v>89.146000000000001</v>
      </c>
      <c r="D203" s="152">
        <v>0</v>
      </c>
      <c r="E203" s="152">
        <v>0</v>
      </c>
      <c r="F203" s="151"/>
      <c r="G203" s="151">
        <v>14.395</v>
      </c>
      <c r="H203" s="151">
        <v>87.031999999999996</v>
      </c>
      <c r="I203" s="151">
        <v>69.992999999999995</v>
      </c>
      <c r="J203" s="151">
        <v>90.92</v>
      </c>
      <c r="K203" s="151">
        <v>33.936999999999998</v>
      </c>
      <c r="L203" s="151">
        <v>57.86</v>
      </c>
      <c r="M203" s="151">
        <v>27.64</v>
      </c>
      <c r="N203" s="151">
        <v>198.28</v>
      </c>
      <c r="O203" s="152">
        <v>0</v>
      </c>
      <c r="P203" s="151">
        <v>69.02</v>
      </c>
      <c r="Q203" s="151">
        <v>138.85</v>
      </c>
      <c r="R203" s="151">
        <v>32.69</v>
      </c>
      <c r="S203" s="151">
        <v>23.492000000000001</v>
      </c>
      <c r="T203" s="151">
        <v>35.770000000000003</v>
      </c>
      <c r="U203" s="151">
        <v>32.569400000000002</v>
      </c>
    </row>
    <row r="204" spans="1:21">
      <c r="A204" s="160">
        <v>44971</v>
      </c>
      <c r="B204" s="151"/>
      <c r="C204" s="151">
        <v>88.096000000000004</v>
      </c>
      <c r="D204" s="152">
        <v>0</v>
      </c>
      <c r="E204" s="152">
        <v>0</v>
      </c>
      <c r="F204" s="151"/>
      <c r="G204" s="151">
        <v>14.56</v>
      </c>
      <c r="H204" s="151">
        <v>87.123999999999995</v>
      </c>
      <c r="I204" s="151">
        <v>69.778999999999996</v>
      </c>
      <c r="J204" s="151">
        <v>89.977999999999994</v>
      </c>
      <c r="K204" s="151">
        <v>34.127000000000002</v>
      </c>
      <c r="L204" s="151">
        <v>57.765000000000001</v>
      </c>
      <c r="M204" s="151">
        <v>27.18</v>
      </c>
      <c r="N204" s="151">
        <v>196.2</v>
      </c>
      <c r="O204" s="152">
        <v>0</v>
      </c>
      <c r="P204" s="151">
        <v>69.25</v>
      </c>
      <c r="Q204" s="151">
        <v>138.69</v>
      </c>
      <c r="R204" s="151">
        <v>32.625</v>
      </c>
      <c r="S204" s="151">
        <v>23.59</v>
      </c>
      <c r="T204" s="151">
        <v>36.17</v>
      </c>
      <c r="U204" s="151">
        <v>32.662300000000002</v>
      </c>
    </row>
    <row r="205" spans="1:21">
      <c r="A205" s="160">
        <v>44972</v>
      </c>
      <c r="B205" s="151"/>
      <c r="C205" s="151">
        <v>88.241</v>
      </c>
      <c r="D205" s="152">
        <v>0</v>
      </c>
      <c r="E205" s="152">
        <v>0</v>
      </c>
      <c r="F205" s="151"/>
      <c r="G205" s="151">
        <v>15.032</v>
      </c>
      <c r="H205" s="151">
        <v>86.497</v>
      </c>
      <c r="I205" s="151">
        <v>69.905000000000001</v>
      </c>
      <c r="J205" s="151">
        <v>90.274000000000001</v>
      </c>
      <c r="K205" s="151">
        <v>34.064999999999998</v>
      </c>
      <c r="L205" s="151">
        <v>56.94</v>
      </c>
      <c r="M205" s="151">
        <v>26.667999999999999</v>
      </c>
      <c r="N205" s="151">
        <v>196.34</v>
      </c>
      <c r="O205" s="152">
        <v>0</v>
      </c>
      <c r="P205" s="151">
        <v>67.58</v>
      </c>
      <c r="Q205" s="151">
        <v>138.38</v>
      </c>
      <c r="R205" s="151">
        <v>32.659999999999997</v>
      </c>
      <c r="S205" s="151">
        <v>23.463999999999999</v>
      </c>
      <c r="T205" s="151">
        <v>36.28</v>
      </c>
      <c r="U205" s="151">
        <v>32.35</v>
      </c>
    </row>
    <row r="206" spans="1:21">
      <c r="A206" s="160">
        <v>44973</v>
      </c>
      <c r="B206" s="151"/>
      <c r="C206" s="151">
        <v>87.551000000000002</v>
      </c>
      <c r="D206" s="152">
        <v>0</v>
      </c>
      <c r="E206" s="152">
        <v>0</v>
      </c>
      <c r="F206" s="151"/>
      <c r="G206" s="151">
        <v>15.506</v>
      </c>
      <c r="H206" s="151">
        <v>86.352999999999994</v>
      </c>
      <c r="I206" s="151">
        <v>69.057000000000002</v>
      </c>
      <c r="J206" s="151">
        <v>89.55</v>
      </c>
      <c r="K206" s="151">
        <v>34.469000000000001</v>
      </c>
      <c r="L206" s="151">
        <v>55.177</v>
      </c>
      <c r="M206" s="151">
        <v>25.850999999999999</v>
      </c>
      <c r="N206" s="151">
        <v>195.28</v>
      </c>
      <c r="O206" s="152">
        <v>0</v>
      </c>
      <c r="P206" s="151">
        <v>68.61</v>
      </c>
      <c r="Q206" s="151">
        <v>138.38</v>
      </c>
      <c r="R206" s="151">
        <v>32.6</v>
      </c>
      <c r="S206" s="151">
        <v>23.92</v>
      </c>
      <c r="T206" s="151">
        <v>35.43</v>
      </c>
      <c r="U206" s="151">
        <v>32.309600000000003</v>
      </c>
    </row>
    <row r="207" spans="1:21">
      <c r="A207" s="160">
        <v>44974</v>
      </c>
      <c r="B207" s="151">
        <v>754</v>
      </c>
      <c r="C207" s="151">
        <v>87.296000000000006</v>
      </c>
      <c r="D207" s="152">
        <v>0</v>
      </c>
      <c r="E207" s="152">
        <v>0</v>
      </c>
      <c r="F207" s="152">
        <v>30.7121</v>
      </c>
      <c r="G207" s="151">
        <v>14.044</v>
      </c>
      <c r="H207" s="151">
        <v>85.944999999999993</v>
      </c>
      <c r="I207" s="151">
        <v>68.388000000000005</v>
      </c>
      <c r="J207" s="151">
        <v>89.167000000000002</v>
      </c>
      <c r="K207" s="151">
        <v>34.462000000000003</v>
      </c>
      <c r="L207" s="151">
        <v>54.618000000000002</v>
      </c>
      <c r="M207" s="151">
        <v>26.434999999999999</v>
      </c>
      <c r="N207" s="151">
        <v>197.46</v>
      </c>
      <c r="O207" s="152">
        <v>0</v>
      </c>
      <c r="P207" s="151">
        <v>67.540000000000006</v>
      </c>
      <c r="Q207" s="151">
        <v>137.87</v>
      </c>
      <c r="R207" s="151">
        <v>33.075000000000003</v>
      </c>
      <c r="S207" s="151">
        <v>23.827999999999999</v>
      </c>
      <c r="T207" s="151">
        <v>35.130000000000003</v>
      </c>
      <c r="U207" s="151">
        <v>31.89</v>
      </c>
    </row>
    <row r="208" spans="1:21">
      <c r="A208" s="160">
        <v>44977</v>
      </c>
      <c r="B208" s="151"/>
      <c r="C208" s="151">
        <v>87.061999999999998</v>
      </c>
      <c r="D208" s="152">
        <v>0</v>
      </c>
      <c r="E208" s="152">
        <v>0</v>
      </c>
      <c r="F208" s="151"/>
      <c r="G208" s="151">
        <v>14.044</v>
      </c>
      <c r="H208" s="151">
        <v>85.596999999999994</v>
      </c>
      <c r="I208" s="151">
        <v>67.884</v>
      </c>
      <c r="J208" s="151">
        <v>88.631</v>
      </c>
      <c r="K208" s="151">
        <v>33.75</v>
      </c>
      <c r="L208" s="151">
        <v>54.417000000000002</v>
      </c>
      <c r="M208" s="151">
        <v>25.728999999999999</v>
      </c>
      <c r="N208" s="151">
        <v>197.46</v>
      </c>
      <c r="O208" s="152">
        <v>0</v>
      </c>
      <c r="P208" s="151">
        <v>67.900000000000006</v>
      </c>
      <c r="Q208" s="151">
        <v>137.97999999999999</v>
      </c>
      <c r="R208" s="151">
        <v>33.04</v>
      </c>
      <c r="S208" s="151">
        <v>23.779</v>
      </c>
      <c r="T208" s="151">
        <v>35.130000000000003</v>
      </c>
      <c r="U208" s="151">
        <v>31.89</v>
      </c>
    </row>
    <row r="209" spans="1:21">
      <c r="A209" s="160">
        <v>44978</v>
      </c>
      <c r="B209" s="151"/>
      <c r="C209" s="151">
        <v>85.207999999999998</v>
      </c>
      <c r="D209" s="152">
        <v>0</v>
      </c>
      <c r="E209" s="152">
        <v>0</v>
      </c>
      <c r="F209" s="151"/>
      <c r="G209" s="151">
        <v>14.044</v>
      </c>
      <c r="H209" s="151">
        <v>85.245000000000005</v>
      </c>
      <c r="I209" s="151">
        <v>67.323999999999998</v>
      </c>
      <c r="J209" s="151">
        <v>86.456000000000003</v>
      </c>
      <c r="K209" s="151">
        <v>33.875</v>
      </c>
      <c r="L209" s="151">
        <v>53.72</v>
      </c>
      <c r="M209" s="151">
        <v>25.373000000000001</v>
      </c>
      <c r="N209" s="151">
        <v>196.64</v>
      </c>
      <c r="O209" s="152">
        <v>0</v>
      </c>
      <c r="P209" s="151">
        <v>67.23</v>
      </c>
      <c r="Q209" s="151">
        <v>137.08000000000001</v>
      </c>
      <c r="R209" s="151">
        <v>32.729999999999997</v>
      </c>
      <c r="S209" s="151">
        <v>23.952000000000002</v>
      </c>
      <c r="T209" s="151">
        <v>33.409999999999997</v>
      </c>
      <c r="U209" s="151">
        <v>31.875</v>
      </c>
    </row>
    <row r="210" spans="1:21">
      <c r="A210" s="160">
        <v>44979</v>
      </c>
      <c r="B210" s="151"/>
      <c r="C210" s="151">
        <v>85.242999999999995</v>
      </c>
      <c r="D210" s="152">
        <v>0</v>
      </c>
      <c r="E210" s="152">
        <v>0</v>
      </c>
      <c r="F210" s="151"/>
      <c r="G210" s="151">
        <v>14.044</v>
      </c>
      <c r="H210" s="151">
        <v>85.712000000000003</v>
      </c>
      <c r="I210" s="151">
        <v>67.625</v>
      </c>
      <c r="J210" s="151">
        <v>86.522999999999996</v>
      </c>
      <c r="K210" s="151">
        <v>33.924999999999997</v>
      </c>
      <c r="L210" s="151">
        <v>55.7</v>
      </c>
      <c r="M210" s="151">
        <v>26.324999999999999</v>
      </c>
      <c r="N210" s="151">
        <v>196.88</v>
      </c>
      <c r="O210" s="152">
        <v>0</v>
      </c>
      <c r="P210" s="151">
        <v>66.61</v>
      </c>
      <c r="Q210" s="151">
        <v>136.9</v>
      </c>
      <c r="R210" s="151">
        <v>32.19</v>
      </c>
      <c r="S210" s="151">
        <v>23.606000000000002</v>
      </c>
      <c r="T210" s="151">
        <v>32.94</v>
      </c>
      <c r="U210" s="151">
        <v>31.51</v>
      </c>
    </row>
    <row r="211" spans="1:21">
      <c r="A211" s="160">
        <v>44980</v>
      </c>
      <c r="B211" s="151"/>
      <c r="C211" s="151">
        <v>85.795000000000002</v>
      </c>
      <c r="D211" s="152">
        <v>0</v>
      </c>
      <c r="E211" s="152">
        <v>0</v>
      </c>
      <c r="F211" s="151"/>
      <c r="G211" s="151">
        <v>14.712</v>
      </c>
      <c r="H211" s="151">
        <v>86.036000000000001</v>
      </c>
      <c r="I211" s="151">
        <v>67.798000000000002</v>
      </c>
      <c r="J211" s="151">
        <v>87.186999999999998</v>
      </c>
      <c r="K211" s="151">
        <v>34.122</v>
      </c>
      <c r="L211" s="151">
        <v>54.881999999999998</v>
      </c>
      <c r="M211" s="151">
        <v>26.332000000000001</v>
      </c>
      <c r="N211" s="151">
        <v>196.7</v>
      </c>
      <c r="O211" s="152">
        <v>0</v>
      </c>
      <c r="P211" s="151">
        <v>67.56</v>
      </c>
      <c r="Q211" s="151">
        <v>137.53</v>
      </c>
      <c r="R211" s="151">
        <v>32.634999999999998</v>
      </c>
      <c r="S211" s="151">
        <v>23.83</v>
      </c>
      <c r="T211" s="151">
        <v>33.61</v>
      </c>
      <c r="U211" s="151">
        <v>31.86</v>
      </c>
    </row>
    <row r="212" spans="1:21">
      <c r="A212" s="160">
        <v>44981</v>
      </c>
      <c r="B212" s="151">
        <v>2160</v>
      </c>
      <c r="C212" s="151">
        <v>85.721999999999994</v>
      </c>
      <c r="D212" s="152">
        <v>0</v>
      </c>
      <c r="E212" s="152">
        <v>0</v>
      </c>
      <c r="F212" s="152">
        <v>30.880800000000001</v>
      </c>
      <c r="G212" s="151">
        <v>14.603999999999999</v>
      </c>
      <c r="H212" s="151">
        <v>85.884</v>
      </c>
      <c r="I212" s="151">
        <v>67.896000000000001</v>
      </c>
      <c r="J212" s="151">
        <v>87.322999999999993</v>
      </c>
      <c r="K212" s="151">
        <v>33.753999999999998</v>
      </c>
      <c r="L212" s="151">
        <v>55.061</v>
      </c>
      <c r="M212" s="151">
        <v>26.274999999999999</v>
      </c>
      <c r="N212" s="151">
        <v>195.51</v>
      </c>
      <c r="O212" s="152">
        <v>0</v>
      </c>
      <c r="P212" s="151">
        <v>65.930000000000007</v>
      </c>
      <c r="Q212" s="151">
        <v>136.85</v>
      </c>
      <c r="R212" s="151">
        <v>32.049999999999997</v>
      </c>
      <c r="S212" s="151">
        <v>23.643999999999998</v>
      </c>
      <c r="T212" s="151">
        <v>33.409999999999997</v>
      </c>
      <c r="U212" s="151">
        <v>31.601299999999998</v>
      </c>
    </row>
    <row r="213" spans="1:21">
      <c r="A213" s="160">
        <v>44984</v>
      </c>
      <c r="B213" s="151"/>
      <c r="C213" s="151">
        <v>86.034999999999997</v>
      </c>
      <c r="D213" s="152">
        <v>0</v>
      </c>
      <c r="E213" s="152">
        <v>0</v>
      </c>
      <c r="F213" s="151"/>
      <c r="G213" s="151">
        <v>14.55</v>
      </c>
      <c r="H213" s="151">
        <v>86.207999999999998</v>
      </c>
      <c r="I213" s="151">
        <v>68.022999999999996</v>
      </c>
      <c r="J213" s="151">
        <v>87.825000000000003</v>
      </c>
      <c r="K213" s="151">
        <v>34.484999999999999</v>
      </c>
      <c r="L213" s="151">
        <v>55.811999999999998</v>
      </c>
      <c r="M213" s="151">
        <v>26.015000000000001</v>
      </c>
      <c r="N213" s="151">
        <v>195.21</v>
      </c>
      <c r="O213" s="152">
        <v>0</v>
      </c>
      <c r="P213" s="151">
        <v>65.790000000000006</v>
      </c>
      <c r="Q213" s="151">
        <v>137.62</v>
      </c>
      <c r="R213" s="151">
        <v>31.765000000000001</v>
      </c>
      <c r="S213" s="151">
        <v>24.091999999999999</v>
      </c>
      <c r="T213" s="151">
        <v>33.49</v>
      </c>
      <c r="U213" s="151">
        <v>31.858499999999999</v>
      </c>
    </row>
    <row r="214" spans="1:21">
      <c r="A214" s="160">
        <v>44985</v>
      </c>
      <c r="B214" s="151"/>
      <c r="C214" s="151">
        <v>85.912999999999997</v>
      </c>
      <c r="D214" s="152">
        <v>0</v>
      </c>
      <c r="E214" s="152">
        <v>0</v>
      </c>
      <c r="F214" s="151"/>
      <c r="G214" s="151">
        <v>14.826000000000001</v>
      </c>
      <c r="H214" s="151">
        <v>86.111999999999995</v>
      </c>
      <c r="I214" s="151">
        <v>68.034000000000006</v>
      </c>
      <c r="J214" s="151">
        <v>87.923000000000002</v>
      </c>
      <c r="K214" s="151">
        <v>34.097000000000001</v>
      </c>
      <c r="L214" s="151">
        <v>54.506999999999998</v>
      </c>
      <c r="M214" s="151">
        <v>25.826000000000001</v>
      </c>
      <c r="N214" s="151">
        <v>193.15</v>
      </c>
      <c r="O214" s="152">
        <v>0</v>
      </c>
      <c r="P214" s="151">
        <v>65.73</v>
      </c>
      <c r="Q214" s="151">
        <v>137.75</v>
      </c>
      <c r="R214" s="151">
        <v>31.52</v>
      </c>
      <c r="S214" s="151">
        <v>24.439</v>
      </c>
      <c r="T214" s="151">
        <v>33.56</v>
      </c>
      <c r="U214" s="151">
        <v>31.5106</v>
      </c>
    </row>
    <row r="215" spans="1:21">
      <c r="A215" s="160">
        <v>44986</v>
      </c>
      <c r="B215" s="151"/>
      <c r="C215" s="151">
        <v>86.031000000000006</v>
      </c>
      <c r="D215" s="152">
        <v>0</v>
      </c>
      <c r="E215" s="152">
        <v>0</v>
      </c>
      <c r="F215" s="151"/>
      <c r="G215" s="151">
        <v>15.111000000000001</v>
      </c>
      <c r="H215" s="151">
        <v>86.141999999999996</v>
      </c>
      <c r="I215" s="151">
        <v>67.885999999999996</v>
      </c>
      <c r="J215" s="151">
        <v>88.096000000000004</v>
      </c>
      <c r="K215" s="151">
        <v>33.695</v>
      </c>
      <c r="L215" s="151">
        <v>54.179000000000002</v>
      </c>
      <c r="M215" s="151">
        <v>25.346</v>
      </c>
      <c r="N215" s="151">
        <v>192.05</v>
      </c>
      <c r="O215" s="152">
        <v>0</v>
      </c>
      <c r="P215" s="151">
        <v>66.56</v>
      </c>
      <c r="Q215" s="151">
        <v>135.43</v>
      </c>
      <c r="R215" s="151">
        <v>31.18</v>
      </c>
      <c r="S215" s="151">
        <v>24.05</v>
      </c>
      <c r="T215" s="151">
        <v>34.159999999999997</v>
      </c>
      <c r="U215" s="151">
        <v>32.258099999999999</v>
      </c>
    </row>
    <row r="216" spans="1:21">
      <c r="A216" s="160">
        <v>44987</v>
      </c>
      <c r="B216" s="151"/>
      <c r="C216" s="151">
        <v>85.932000000000002</v>
      </c>
      <c r="D216" s="152">
        <v>0</v>
      </c>
      <c r="E216" s="152">
        <v>0</v>
      </c>
      <c r="F216" s="151"/>
      <c r="G216" s="151">
        <v>13.085000000000001</v>
      </c>
      <c r="H216" s="151">
        <v>85.881</v>
      </c>
      <c r="I216" s="151">
        <v>67.406999999999996</v>
      </c>
      <c r="J216" s="151">
        <v>87.826999999999998</v>
      </c>
      <c r="K216" s="151">
        <v>33.19</v>
      </c>
      <c r="L216" s="151">
        <v>53.276000000000003</v>
      </c>
      <c r="M216" s="151">
        <v>24.771999999999998</v>
      </c>
      <c r="N216" s="151">
        <v>194.32</v>
      </c>
      <c r="O216" s="152">
        <v>0</v>
      </c>
      <c r="P216" s="151">
        <v>66.290000000000006</v>
      </c>
      <c r="Q216" s="151">
        <v>136.41</v>
      </c>
      <c r="R216" s="151">
        <v>31.39</v>
      </c>
      <c r="S216" s="151">
        <v>23.986000000000001</v>
      </c>
      <c r="T216" s="151">
        <v>33.74</v>
      </c>
      <c r="U216" s="151">
        <v>32.22</v>
      </c>
    </row>
    <row r="217" spans="1:21">
      <c r="A217" s="160">
        <v>44988</v>
      </c>
      <c r="B217" s="151">
        <v>3332</v>
      </c>
      <c r="C217" s="151">
        <v>86.272000000000006</v>
      </c>
      <c r="D217" s="152">
        <v>0</v>
      </c>
      <c r="E217" s="152">
        <v>0</v>
      </c>
      <c r="F217" s="152">
        <v>31.051100000000002</v>
      </c>
      <c r="G217" s="151">
        <v>13.805</v>
      </c>
      <c r="H217" s="151">
        <v>86.07</v>
      </c>
      <c r="I217" s="151">
        <v>68.113</v>
      </c>
      <c r="J217" s="151">
        <v>88.474999999999994</v>
      </c>
      <c r="K217" s="151">
        <v>33.350999999999999</v>
      </c>
      <c r="L217" s="151">
        <v>54.03</v>
      </c>
      <c r="M217" s="151">
        <v>25.49</v>
      </c>
      <c r="N217" s="151">
        <v>194.83</v>
      </c>
      <c r="O217" s="152">
        <v>0</v>
      </c>
      <c r="P217" s="151">
        <v>67.27</v>
      </c>
      <c r="Q217" s="151">
        <v>135.26</v>
      </c>
      <c r="R217" s="151">
        <v>31.465</v>
      </c>
      <c r="S217" s="151">
        <v>24.238</v>
      </c>
      <c r="T217" s="151">
        <v>34.32</v>
      </c>
      <c r="U217" s="151">
        <v>32.691299999999998</v>
      </c>
    </row>
    <row r="218" spans="1:21">
      <c r="A218" s="160">
        <v>44991</v>
      </c>
      <c r="B218" s="151"/>
      <c r="C218" s="151">
        <v>85.78</v>
      </c>
      <c r="D218" s="152">
        <v>0</v>
      </c>
      <c r="E218" s="152">
        <v>0</v>
      </c>
      <c r="F218" s="151"/>
      <c r="G218" s="151">
        <v>15.077999999999999</v>
      </c>
      <c r="H218" s="151">
        <v>86.233999999999995</v>
      </c>
      <c r="I218" s="151">
        <v>68.724999999999994</v>
      </c>
      <c r="J218" s="151">
        <v>88.06</v>
      </c>
      <c r="K218" s="151">
        <v>33.957999999999998</v>
      </c>
      <c r="L218" s="151">
        <v>54.470999999999997</v>
      </c>
      <c r="M218" s="151">
        <v>26.318999999999999</v>
      </c>
      <c r="N218" s="151">
        <v>195.41</v>
      </c>
      <c r="O218" s="152">
        <v>0</v>
      </c>
      <c r="P218" s="151">
        <v>67.89</v>
      </c>
      <c r="Q218" s="151">
        <v>133</v>
      </c>
      <c r="R218" s="151">
        <v>31.754999999999999</v>
      </c>
      <c r="S218" s="151">
        <v>24.407</v>
      </c>
      <c r="T218" s="151">
        <v>32.950000000000003</v>
      </c>
      <c r="U218" s="151">
        <v>32.6</v>
      </c>
    </row>
    <row r="219" spans="1:21">
      <c r="A219" s="160">
        <v>44992</v>
      </c>
      <c r="B219" s="151"/>
      <c r="C219" s="151">
        <v>85.46</v>
      </c>
      <c r="D219" s="152">
        <v>0</v>
      </c>
      <c r="E219" s="152">
        <v>0</v>
      </c>
      <c r="F219" s="151"/>
      <c r="G219" s="151">
        <v>14.891</v>
      </c>
      <c r="H219" s="151">
        <v>85.956999999999994</v>
      </c>
      <c r="I219" s="151">
        <v>69.203000000000003</v>
      </c>
      <c r="J219" s="151">
        <v>87.483999999999995</v>
      </c>
      <c r="K219" s="151">
        <v>33.741999999999997</v>
      </c>
      <c r="L219" s="151">
        <v>54.703000000000003</v>
      </c>
      <c r="M219" s="151">
        <v>26.388999999999999</v>
      </c>
      <c r="N219" s="151">
        <v>193.08</v>
      </c>
      <c r="O219" s="152">
        <v>0</v>
      </c>
      <c r="P219" s="151">
        <v>66.92</v>
      </c>
      <c r="Q219" s="151">
        <v>133.88999999999999</v>
      </c>
      <c r="R219" s="151">
        <v>31.38</v>
      </c>
      <c r="S219" s="151">
        <v>24.113</v>
      </c>
      <c r="T219" s="151">
        <v>31.76</v>
      </c>
      <c r="U219" s="151">
        <v>32.07</v>
      </c>
    </row>
    <row r="220" spans="1:21">
      <c r="A220" s="160">
        <v>44993</v>
      </c>
      <c r="B220" s="151"/>
      <c r="C220" s="151">
        <v>85.412999999999997</v>
      </c>
      <c r="D220" s="152">
        <v>0</v>
      </c>
      <c r="E220" s="152">
        <v>0</v>
      </c>
      <c r="F220" s="151"/>
      <c r="G220" s="151">
        <v>14.29</v>
      </c>
      <c r="H220" s="151">
        <v>85.945999999999998</v>
      </c>
      <c r="I220" s="151">
        <v>69.585999999999999</v>
      </c>
      <c r="J220" s="151">
        <v>87.317999999999998</v>
      </c>
      <c r="K220" s="151">
        <v>34.020000000000003</v>
      </c>
      <c r="L220" s="151">
        <v>54.759</v>
      </c>
      <c r="M220" s="151">
        <v>26.91</v>
      </c>
      <c r="N220" s="151">
        <v>193.1</v>
      </c>
      <c r="O220" s="152">
        <v>0</v>
      </c>
      <c r="P220" s="151">
        <v>66.56</v>
      </c>
      <c r="Q220" s="151">
        <v>134.71</v>
      </c>
      <c r="R220" s="151">
        <v>32.4</v>
      </c>
      <c r="S220" s="151">
        <v>24.245000000000001</v>
      </c>
      <c r="T220" s="151">
        <v>31.58</v>
      </c>
      <c r="U220" s="151">
        <v>31.84</v>
      </c>
    </row>
    <row r="221" spans="1:21">
      <c r="A221" s="160">
        <v>44994</v>
      </c>
      <c r="B221" s="151"/>
      <c r="C221" s="151">
        <v>86.275999999999996</v>
      </c>
      <c r="D221" s="152">
        <v>0</v>
      </c>
      <c r="E221" s="152">
        <v>0</v>
      </c>
      <c r="F221" s="151"/>
      <c r="G221" s="151">
        <v>15.063000000000001</v>
      </c>
      <c r="H221" s="151">
        <v>85.759</v>
      </c>
      <c r="I221" s="151">
        <v>69.683999999999997</v>
      </c>
      <c r="J221" s="151">
        <v>88.135000000000005</v>
      </c>
      <c r="K221" s="151">
        <v>33.902999999999999</v>
      </c>
      <c r="L221" s="151">
        <v>54.238</v>
      </c>
      <c r="M221" s="151">
        <v>26.638000000000002</v>
      </c>
      <c r="N221" s="151">
        <v>191.09</v>
      </c>
      <c r="O221" s="152">
        <v>0</v>
      </c>
      <c r="P221" s="151">
        <v>65.849999999999994</v>
      </c>
      <c r="Q221" s="151">
        <v>134.46</v>
      </c>
      <c r="R221" s="151">
        <v>32.174999999999997</v>
      </c>
      <c r="S221" s="151">
        <v>23.963000000000001</v>
      </c>
      <c r="T221" s="151">
        <v>31.34</v>
      </c>
      <c r="U221" s="151">
        <v>31.4</v>
      </c>
    </row>
    <row r="222" spans="1:21">
      <c r="A222" s="160">
        <v>44995</v>
      </c>
      <c r="B222" s="151">
        <v>3184</v>
      </c>
      <c r="C222" s="151">
        <v>87.001999999999995</v>
      </c>
      <c r="D222" s="152">
        <v>0</v>
      </c>
      <c r="E222" s="152">
        <v>0</v>
      </c>
      <c r="F222" s="152">
        <v>31.2042</v>
      </c>
      <c r="G222" s="151">
        <v>15.268000000000001</v>
      </c>
      <c r="H222" s="151">
        <v>85.947000000000003</v>
      </c>
      <c r="I222" s="151">
        <v>70.415000000000006</v>
      </c>
      <c r="J222" s="151">
        <v>88.486000000000004</v>
      </c>
      <c r="K222" s="151">
        <v>33.692</v>
      </c>
      <c r="L222" s="151">
        <v>54.991999999999997</v>
      </c>
      <c r="M222" s="151">
        <v>27.050999999999998</v>
      </c>
      <c r="N222" s="151">
        <v>190.43</v>
      </c>
      <c r="O222" s="152">
        <v>0</v>
      </c>
      <c r="P222" s="151">
        <v>65.239999999999995</v>
      </c>
      <c r="Q222" s="151">
        <v>133.54</v>
      </c>
      <c r="R222" s="151">
        <v>31.66</v>
      </c>
      <c r="S222" s="151">
        <v>23.044</v>
      </c>
      <c r="T222" s="151">
        <v>30.57</v>
      </c>
      <c r="U222" s="151">
        <v>31.448399999999999</v>
      </c>
    </row>
    <row r="223" spans="1:21">
      <c r="A223" s="160">
        <v>44998</v>
      </c>
      <c r="B223" s="151"/>
      <c r="C223" s="151">
        <v>86.012</v>
      </c>
      <c r="D223" s="152">
        <v>0</v>
      </c>
      <c r="E223" s="152">
        <v>0</v>
      </c>
      <c r="F223" s="151"/>
      <c r="G223" s="151">
        <v>16.039000000000001</v>
      </c>
      <c r="H223" s="151">
        <v>86.551000000000002</v>
      </c>
      <c r="I223" s="151">
        <v>70.977000000000004</v>
      </c>
      <c r="J223" s="151">
        <v>87.367999999999995</v>
      </c>
      <c r="K223" s="151">
        <v>33.463999999999999</v>
      </c>
      <c r="L223" s="151">
        <v>55.53</v>
      </c>
      <c r="M223" s="151">
        <v>27.937999999999999</v>
      </c>
      <c r="N223" s="151">
        <v>191.11</v>
      </c>
      <c r="O223" s="152">
        <v>0</v>
      </c>
      <c r="P223" s="151">
        <v>65.319999999999993</v>
      </c>
      <c r="Q223" s="151">
        <v>132.66</v>
      </c>
      <c r="R223" s="151">
        <v>30.815000000000001</v>
      </c>
      <c r="S223" s="151">
        <v>21.669</v>
      </c>
      <c r="T223" s="151">
        <v>30.63</v>
      </c>
      <c r="U223" s="151">
        <v>30.728999999999999</v>
      </c>
    </row>
    <row r="224" spans="1:21">
      <c r="A224" s="160">
        <v>44999</v>
      </c>
      <c r="B224" s="151"/>
      <c r="C224" s="151">
        <v>86.203999999999994</v>
      </c>
      <c r="D224" s="152">
        <v>0</v>
      </c>
      <c r="E224" s="152">
        <v>0</v>
      </c>
      <c r="F224" s="151"/>
      <c r="G224" s="151">
        <v>16.341000000000001</v>
      </c>
      <c r="H224" s="151">
        <v>86.507999999999996</v>
      </c>
      <c r="I224" s="151">
        <v>70.093000000000004</v>
      </c>
      <c r="J224" s="151">
        <v>87.826999999999998</v>
      </c>
      <c r="K224" s="151">
        <v>33.463999999999999</v>
      </c>
      <c r="L224" s="151">
        <v>54.741</v>
      </c>
      <c r="M224" s="151">
        <v>27.465</v>
      </c>
      <c r="N224" s="151">
        <v>192.39</v>
      </c>
      <c r="O224" s="152">
        <v>0</v>
      </c>
      <c r="P224" s="151">
        <v>64.599999999999994</v>
      </c>
      <c r="Q224" s="151">
        <v>131.63</v>
      </c>
      <c r="R224" s="151">
        <v>30.9</v>
      </c>
      <c r="S224" s="151">
        <v>22.26</v>
      </c>
      <c r="T224" s="151">
        <v>30.44</v>
      </c>
      <c r="U224" s="151">
        <v>30.823799999999999</v>
      </c>
    </row>
    <row r="225" spans="1:21">
      <c r="A225" s="160">
        <v>45000</v>
      </c>
      <c r="B225" s="151"/>
      <c r="C225" s="151">
        <v>86.423000000000002</v>
      </c>
      <c r="D225" s="152">
        <v>0</v>
      </c>
      <c r="E225" s="152">
        <v>0</v>
      </c>
      <c r="F225" s="151"/>
      <c r="G225" s="151">
        <v>15.395</v>
      </c>
      <c r="H225" s="151">
        <v>86.19</v>
      </c>
      <c r="I225" s="151">
        <v>70.763000000000005</v>
      </c>
      <c r="J225" s="151">
        <v>88.182000000000002</v>
      </c>
      <c r="K225" s="151">
        <v>33.268000000000001</v>
      </c>
      <c r="L225" s="151">
        <v>54.773000000000003</v>
      </c>
      <c r="M225" s="151">
        <v>28.303999999999998</v>
      </c>
      <c r="N225" s="151">
        <v>193.38</v>
      </c>
      <c r="O225" s="152">
        <v>0</v>
      </c>
      <c r="P225" s="151">
        <v>64.33</v>
      </c>
      <c r="Q225" s="151">
        <v>131.72999999999999</v>
      </c>
      <c r="R225" s="151">
        <v>29.725000000000001</v>
      </c>
      <c r="S225" s="151">
        <v>20.683</v>
      </c>
      <c r="T225" s="151">
        <v>28.99</v>
      </c>
      <c r="U225" s="151">
        <v>29.62</v>
      </c>
    </row>
    <row r="226" spans="1:21">
      <c r="A226" s="160">
        <v>45001</v>
      </c>
      <c r="B226" s="151"/>
      <c r="C226" s="151">
        <v>86.134</v>
      </c>
      <c r="D226" s="152">
        <v>0</v>
      </c>
      <c r="E226" s="152">
        <v>0</v>
      </c>
      <c r="F226" s="151"/>
      <c r="G226" s="151">
        <v>15.704000000000001</v>
      </c>
      <c r="H226" s="151">
        <v>85.998999999999995</v>
      </c>
      <c r="I226" s="151">
        <v>71.003</v>
      </c>
      <c r="J226" s="151">
        <v>87.692999999999998</v>
      </c>
      <c r="K226" s="151">
        <v>33.125</v>
      </c>
      <c r="L226" s="151">
        <v>54.726999999999997</v>
      </c>
      <c r="M226" s="151">
        <v>28.423999999999999</v>
      </c>
      <c r="N226" s="151">
        <v>193.58</v>
      </c>
      <c r="O226" s="152">
        <v>0</v>
      </c>
      <c r="P226" s="151">
        <v>65.77</v>
      </c>
      <c r="Q226" s="151">
        <v>131.47999999999999</v>
      </c>
      <c r="R226" s="151">
        <v>30.364999999999998</v>
      </c>
      <c r="S226" s="151">
        <v>20.908999999999999</v>
      </c>
      <c r="T226" s="151">
        <v>29.3</v>
      </c>
      <c r="U226" s="151">
        <v>30.069800000000001</v>
      </c>
    </row>
    <row r="227" spans="1:21">
      <c r="A227" s="160">
        <v>45002</v>
      </c>
      <c r="B227" s="151">
        <v>1905</v>
      </c>
      <c r="C227" s="151">
        <v>86.584000000000003</v>
      </c>
      <c r="D227" s="152">
        <v>0</v>
      </c>
      <c r="E227" s="152">
        <v>0</v>
      </c>
      <c r="F227" s="152">
        <v>31.380700000000001</v>
      </c>
      <c r="G227" s="151">
        <v>15.471</v>
      </c>
      <c r="H227" s="151">
        <v>86.373999999999995</v>
      </c>
      <c r="I227" s="151">
        <v>71.156999999999996</v>
      </c>
      <c r="J227" s="151">
        <v>88.266999999999996</v>
      </c>
      <c r="K227" s="151">
        <v>33</v>
      </c>
      <c r="L227" s="151">
        <v>54.658999999999999</v>
      </c>
      <c r="M227" s="151">
        <v>29.553000000000001</v>
      </c>
      <c r="N227" s="151">
        <v>191.86</v>
      </c>
      <c r="O227" s="152">
        <v>0</v>
      </c>
      <c r="P227" s="151">
        <v>65.45</v>
      </c>
      <c r="Q227" s="151">
        <v>132.41999999999999</v>
      </c>
      <c r="R227" s="151">
        <v>30.315000000000001</v>
      </c>
      <c r="S227" s="151">
        <v>20.405000000000001</v>
      </c>
      <c r="T227" s="151">
        <v>29.7</v>
      </c>
      <c r="U227" s="151">
        <v>29.782</v>
      </c>
    </row>
    <row r="228" spans="1:21">
      <c r="A228" s="160">
        <v>45005</v>
      </c>
      <c r="B228" s="151"/>
      <c r="C228" s="151">
        <v>86.584000000000003</v>
      </c>
      <c r="D228" s="152">
        <v>0</v>
      </c>
      <c r="E228" s="152">
        <v>0</v>
      </c>
      <c r="F228" s="151"/>
      <c r="G228" s="151">
        <v>15.255000000000001</v>
      </c>
      <c r="H228" s="151">
        <v>86.822999999999993</v>
      </c>
      <c r="I228" s="151">
        <v>71.47</v>
      </c>
      <c r="J228" s="151">
        <v>88.266999999999996</v>
      </c>
      <c r="K228" s="151">
        <v>32.731999999999999</v>
      </c>
      <c r="L228" s="151">
        <v>54.667999999999999</v>
      </c>
      <c r="M228" s="151">
        <v>29.553000000000001</v>
      </c>
      <c r="N228" s="151">
        <v>194.7</v>
      </c>
      <c r="O228" s="152">
        <v>0</v>
      </c>
      <c r="P228" s="151">
        <v>65.02</v>
      </c>
      <c r="Q228" s="151">
        <v>132.93</v>
      </c>
      <c r="R228" s="151">
        <v>30.074999999999999</v>
      </c>
      <c r="S228" s="151">
        <v>20.683</v>
      </c>
      <c r="T228" s="151">
        <v>29.75</v>
      </c>
      <c r="U228" s="151">
        <v>30.157599999999999</v>
      </c>
    </row>
    <row r="229" spans="1:21">
      <c r="A229" s="160">
        <v>45006</v>
      </c>
      <c r="B229" s="151"/>
      <c r="C229" s="151">
        <v>85.444999999999993</v>
      </c>
      <c r="D229" s="152">
        <v>0</v>
      </c>
      <c r="E229" s="152">
        <v>0</v>
      </c>
      <c r="F229" s="151"/>
      <c r="G229" s="151">
        <v>15.816000000000001</v>
      </c>
      <c r="H229" s="151">
        <v>86.822999999999993</v>
      </c>
      <c r="I229" s="151">
        <v>71.171999999999997</v>
      </c>
      <c r="J229" s="151">
        <v>86.971000000000004</v>
      </c>
      <c r="K229" s="151">
        <v>33.225000000000001</v>
      </c>
      <c r="L229" s="151">
        <v>55.360999999999997</v>
      </c>
      <c r="M229" s="151">
        <v>31.864000000000001</v>
      </c>
      <c r="N229" s="151">
        <v>194.6935</v>
      </c>
      <c r="O229" s="152">
        <v>0</v>
      </c>
      <c r="P229" s="151">
        <v>64.88</v>
      </c>
      <c r="Q229" s="151">
        <v>133.52000000000001</v>
      </c>
      <c r="R229" s="151">
        <v>30.21</v>
      </c>
      <c r="S229" s="151">
        <v>21.41</v>
      </c>
      <c r="T229" s="151">
        <v>30.11</v>
      </c>
      <c r="U229" s="151">
        <v>30.6357</v>
      </c>
    </row>
    <row r="230" spans="1:21">
      <c r="A230" s="160">
        <v>45007</v>
      </c>
      <c r="B230" s="151"/>
      <c r="C230" s="151">
        <v>86.304000000000002</v>
      </c>
      <c r="D230" s="152">
        <v>0</v>
      </c>
      <c r="E230" s="152">
        <v>0</v>
      </c>
      <c r="F230" s="151"/>
      <c r="G230" s="151">
        <v>15.385</v>
      </c>
      <c r="H230" s="151">
        <v>86.671999999999997</v>
      </c>
      <c r="I230" s="151">
        <v>71.11</v>
      </c>
      <c r="J230" s="151">
        <v>87.841999999999999</v>
      </c>
      <c r="K230" s="151">
        <v>33.384999999999998</v>
      </c>
      <c r="L230" s="151">
        <v>55.356999999999999</v>
      </c>
      <c r="M230" s="151">
        <v>32.631</v>
      </c>
      <c r="N230" s="151">
        <v>192.9</v>
      </c>
      <c r="O230" s="152">
        <v>0</v>
      </c>
      <c r="P230" s="151">
        <v>65.58</v>
      </c>
      <c r="Q230" s="151">
        <v>133.85</v>
      </c>
      <c r="R230" s="151">
        <v>29.995000000000001</v>
      </c>
      <c r="S230" s="151">
        <v>21.402000000000001</v>
      </c>
      <c r="T230" s="151">
        <v>29.66</v>
      </c>
      <c r="U230" s="151">
        <v>30.699100000000001</v>
      </c>
    </row>
    <row r="231" spans="1:21">
      <c r="A231" s="160">
        <v>45008</v>
      </c>
      <c r="B231" s="151"/>
      <c r="C231" s="151">
        <v>86.716999999999999</v>
      </c>
      <c r="D231" s="152">
        <v>0</v>
      </c>
      <c r="E231" s="152">
        <v>0</v>
      </c>
      <c r="F231" s="151"/>
      <c r="G231" s="151">
        <v>15.27</v>
      </c>
      <c r="H231" s="151">
        <v>86.872</v>
      </c>
      <c r="I231" s="151">
        <v>71.450999999999993</v>
      </c>
      <c r="J231" s="151">
        <v>88.141000000000005</v>
      </c>
      <c r="K231" s="151">
        <v>33.417000000000002</v>
      </c>
      <c r="L231" s="151">
        <v>56.271999999999998</v>
      </c>
      <c r="M231" s="151">
        <v>33.856999999999999</v>
      </c>
      <c r="N231" s="151">
        <v>190.86</v>
      </c>
      <c r="O231" s="152">
        <v>0</v>
      </c>
      <c r="P231" s="151">
        <v>66.84</v>
      </c>
      <c r="Q231" s="151">
        <v>135.24</v>
      </c>
      <c r="R231" s="151">
        <v>29.58</v>
      </c>
      <c r="S231" s="151">
        <v>20.888999999999999</v>
      </c>
      <c r="T231" s="151">
        <v>29.29</v>
      </c>
      <c r="U231" s="151">
        <v>30.521699999999999</v>
      </c>
    </row>
    <row r="232" spans="1:21">
      <c r="A232" s="160">
        <v>45009</v>
      </c>
      <c r="B232" s="151">
        <v>2384</v>
      </c>
      <c r="C232" s="151">
        <v>87.100999999999999</v>
      </c>
      <c r="D232" s="152">
        <v>0</v>
      </c>
      <c r="E232" s="152">
        <v>0</v>
      </c>
      <c r="F232" s="152">
        <v>31.548100000000002</v>
      </c>
      <c r="G232" s="151">
        <v>15.164</v>
      </c>
      <c r="H232" s="151">
        <v>86.66</v>
      </c>
      <c r="I232" s="151">
        <v>71.141000000000005</v>
      </c>
      <c r="J232" s="151">
        <v>88.545000000000002</v>
      </c>
      <c r="K232" s="151">
        <v>33.08</v>
      </c>
      <c r="L232" s="151">
        <v>57.164000000000001</v>
      </c>
      <c r="M232" s="151">
        <v>33.932000000000002</v>
      </c>
      <c r="N232" s="151">
        <v>194.16</v>
      </c>
      <c r="O232" s="152">
        <v>0</v>
      </c>
      <c r="P232" s="151">
        <v>65.86</v>
      </c>
      <c r="Q232" s="151">
        <v>136.88999999999999</v>
      </c>
      <c r="R232" s="151">
        <v>29.37</v>
      </c>
      <c r="S232" s="151">
        <v>20.193000000000001</v>
      </c>
      <c r="T232" s="151">
        <v>28.95</v>
      </c>
      <c r="U232" s="151">
        <v>30.36</v>
      </c>
    </row>
    <row r="233" spans="1:21">
      <c r="A233" s="160">
        <v>45012</v>
      </c>
      <c r="B233" s="151"/>
      <c r="C233" s="151">
        <v>86.465000000000003</v>
      </c>
      <c r="D233" s="152">
        <v>0</v>
      </c>
      <c r="E233" s="152">
        <v>0</v>
      </c>
      <c r="F233" s="151"/>
      <c r="G233" s="151">
        <v>15.933</v>
      </c>
      <c r="H233" s="151">
        <v>86.6</v>
      </c>
      <c r="I233" s="151">
        <v>70.950999999999993</v>
      </c>
      <c r="J233" s="151">
        <v>87.914000000000001</v>
      </c>
      <c r="K233" s="151">
        <v>33.08</v>
      </c>
      <c r="L233" s="151">
        <v>57.256</v>
      </c>
      <c r="M233" s="151">
        <v>33.954999999999998</v>
      </c>
      <c r="N233" s="151">
        <v>195.38</v>
      </c>
      <c r="O233" s="152">
        <v>0</v>
      </c>
      <c r="P233" s="151">
        <v>65.61</v>
      </c>
      <c r="Q233" s="151">
        <v>136.32</v>
      </c>
      <c r="R233" s="151">
        <v>29.61</v>
      </c>
      <c r="S233" s="151">
        <v>20.43</v>
      </c>
      <c r="T233" s="151">
        <v>29.33</v>
      </c>
      <c r="U233" s="151">
        <v>30.868099999999998</v>
      </c>
    </row>
    <row r="234" spans="1:21">
      <c r="A234" s="160">
        <v>45013</v>
      </c>
      <c r="B234" s="151"/>
      <c r="C234" s="151">
        <v>86.685000000000002</v>
      </c>
      <c r="D234" s="152">
        <v>0</v>
      </c>
      <c r="E234" s="152">
        <v>0</v>
      </c>
      <c r="F234" s="151"/>
      <c r="G234" s="151">
        <v>15.468</v>
      </c>
      <c r="H234" s="151">
        <v>86.638000000000005</v>
      </c>
      <c r="I234" s="151">
        <v>70.790000000000006</v>
      </c>
      <c r="J234" s="151">
        <v>88.257000000000005</v>
      </c>
      <c r="K234" s="151">
        <v>33.335999999999999</v>
      </c>
      <c r="L234" s="151">
        <v>56.982999999999997</v>
      </c>
      <c r="M234" s="151">
        <v>33.874000000000002</v>
      </c>
      <c r="N234" s="151">
        <v>196.11240000000001</v>
      </c>
      <c r="O234" s="152">
        <v>0</v>
      </c>
      <c r="P234" s="151">
        <v>65.97</v>
      </c>
      <c r="Q234" s="151">
        <v>136.86000000000001</v>
      </c>
      <c r="R234" s="151">
        <v>30.63</v>
      </c>
      <c r="S234" s="151">
        <v>20.535</v>
      </c>
      <c r="T234" s="151">
        <v>30.16</v>
      </c>
      <c r="U234" s="151">
        <v>31.250299999999999</v>
      </c>
    </row>
    <row r="235" spans="1:21">
      <c r="A235" s="160">
        <v>45014</v>
      </c>
      <c r="B235" s="151"/>
      <c r="C235" s="151">
        <v>86.793000000000006</v>
      </c>
      <c r="D235" s="152">
        <v>0</v>
      </c>
      <c r="E235" s="152">
        <v>0</v>
      </c>
      <c r="F235" s="151"/>
      <c r="G235" s="151">
        <v>15.58</v>
      </c>
      <c r="H235" s="151">
        <v>87.013999999999996</v>
      </c>
      <c r="I235" s="151">
        <v>70.796999999999997</v>
      </c>
      <c r="J235" s="151">
        <v>88.537999999999997</v>
      </c>
      <c r="K235" s="151">
        <v>33.561999999999998</v>
      </c>
      <c r="L235" s="151">
        <v>56.499000000000002</v>
      </c>
      <c r="M235" s="151">
        <v>33.747</v>
      </c>
      <c r="N235" s="151">
        <v>197.42</v>
      </c>
      <c r="O235" s="152">
        <v>0</v>
      </c>
      <c r="P235" s="151">
        <v>66.06</v>
      </c>
      <c r="Q235" s="151">
        <v>139.22</v>
      </c>
      <c r="R235" s="151">
        <v>30.895</v>
      </c>
      <c r="S235" s="151">
        <v>20.969000000000001</v>
      </c>
      <c r="T235" s="151">
        <v>30.69</v>
      </c>
      <c r="U235" s="151">
        <v>31.4026</v>
      </c>
    </row>
    <row r="236" spans="1:21">
      <c r="A236" s="160">
        <v>45015</v>
      </c>
      <c r="B236" s="151"/>
      <c r="C236" s="151">
        <v>86.989000000000004</v>
      </c>
      <c r="D236" s="152">
        <v>0</v>
      </c>
      <c r="E236" s="152">
        <v>0</v>
      </c>
      <c r="F236" s="151"/>
      <c r="G236" s="151">
        <v>15.913</v>
      </c>
      <c r="H236" s="151">
        <v>86.775999999999996</v>
      </c>
      <c r="I236" s="151">
        <v>70.882999999999996</v>
      </c>
      <c r="J236" s="151">
        <v>88.701999999999998</v>
      </c>
      <c r="K236" s="151">
        <v>34.027000000000001</v>
      </c>
      <c r="L236" s="151">
        <v>56.076000000000001</v>
      </c>
      <c r="M236" s="151">
        <v>33.770000000000003</v>
      </c>
      <c r="N236" s="151">
        <v>198.02</v>
      </c>
      <c r="O236" s="152">
        <v>0</v>
      </c>
      <c r="P236" s="151">
        <v>66.38</v>
      </c>
      <c r="Q236" s="151">
        <v>138.22</v>
      </c>
      <c r="R236" s="151">
        <v>31.6</v>
      </c>
      <c r="S236" s="151">
        <v>21.283000000000001</v>
      </c>
      <c r="T236" s="151">
        <v>31.32</v>
      </c>
      <c r="U236" s="151">
        <v>31.829599999999999</v>
      </c>
    </row>
    <row r="237" spans="1:21">
      <c r="A237" s="160">
        <v>45016</v>
      </c>
      <c r="B237" s="151">
        <v>1663</v>
      </c>
      <c r="C237" s="151">
        <v>87.394000000000005</v>
      </c>
      <c r="D237" s="152">
        <v>0</v>
      </c>
      <c r="E237" s="152">
        <v>0</v>
      </c>
      <c r="F237" s="152">
        <v>35</v>
      </c>
      <c r="G237" s="151">
        <v>15.913</v>
      </c>
      <c r="H237" s="151">
        <v>87.289000000000001</v>
      </c>
      <c r="I237" s="151">
        <v>70.963999999999999</v>
      </c>
      <c r="J237" s="151">
        <v>89.278000000000006</v>
      </c>
      <c r="K237" s="151">
        <v>33.927999999999997</v>
      </c>
      <c r="L237" s="151">
        <v>55.573</v>
      </c>
      <c r="M237" s="151">
        <v>34.103999999999999</v>
      </c>
      <c r="N237" s="151">
        <v>198.65</v>
      </c>
      <c r="O237" s="152">
        <v>0</v>
      </c>
      <c r="P237" s="151">
        <v>67.14</v>
      </c>
      <c r="Q237" s="151">
        <v>138.69999999999999</v>
      </c>
      <c r="R237" s="151">
        <v>31.58</v>
      </c>
      <c r="S237" s="151">
        <v>21.199000000000002</v>
      </c>
      <c r="T237" s="151">
        <v>31.12</v>
      </c>
      <c r="U237" s="151">
        <v>31.71</v>
      </c>
    </row>
    <row r="238" spans="1:21">
      <c r="A238" s="160">
        <v>45019</v>
      </c>
      <c r="B238" s="151"/>
      <c r="C238" s="151">
        <v>88.022999999999996</v>
      </c>
      <c r="D238" s="152">
        <v>0</v>
      </c>
      <c r="E238" s="152">
        <v>0</v>
      </c>
      <c r="F238" s="151"/>
      <c r="G238" s="151">
        <v>15.734999999999999</v>
      </c>
      <c r="H238" s="151">
        <v>87.102999999999994</v>
      </c>
      <c r="I238" s="151">
        <v>71.072000000000003</v>
      </c>
      <c r="J238" s="151">
        <v>89.802000000000007</v>
      </c>
      <c r="K238" s="151">
        <v>34.252000000000002</v>
      </c>
      <c r="L238" s="151">
        <v>55.46</v>
      </c>
      <c r="M238" s="151">
        <v>34.253</v>
      </c>
      <c r="N238" s="151">
        <v>200.51</v>
      </c>
      <c r="O238" s="152">
        <v>0</v>
      </c>
      <c r="P238" s="151">
        <v>65.98</v>
      </c>
      <c r="Q238" s="151">
        <v>139.38999999999999</v>
      </c>
      <c r="R238" s="151">
        <v>31.14</v>
      </c>
      <c r="S238" s="151">
        <v>21.376000000000001</v>
      </c>
      <c r="T238" s="151">
        <v>31.35</v>
      </c>
      <c r="U238" s="151">
        <v>32.43</v>
      </c>
    </row>
    <row r="239" spans="1:21">
      <c r="A239" s="160">
        <v>45020</v>
      </c>
      <c r="B239" s="151"/>
      <c r="C239" s="151">
        <v>88.632999999999996</v>
      </c>
      <c r="D239" s="152">
        <v>0</v>
      </c>
      <c r="E239" s="152">
        <v>0</v>
      </c>
      <c r="F239" s="151"/>
      <c r="G239" s="151">
        <v>15.731</v>
      </c>
      <c r="H239" s="151">
        <v>87.049000000000007</v>
      </c>
      <c r="I239" s="151">
        <v>71.010000000000005</v>
      </c>
      <c r="J239" s="151">
        <v>90.548000000000002</v>
      </c>
      <c r="K239" s="151">
        <v>34.176000000000002</v>
      </c>
      <c r="L239" s="151">
        <v>55.720999999999997</v>
      </c>
      <c r="M239" s="151">
        <v>34.82</v>
      </c>
      <c r="N239" s="151">
        <v>200.1</v>
      </c>
      <c r="O239" s="152">
        <v>0</v>
      </c>
      <c r="P239" s="151">
        <v>65.709999999999994</v>
      </c>
      <c r="Q239" s="151">
        <v>138.47</v>
      </c>
      <c r="R239" s="151">
        <v>31.33</v>
      </c>
      <c r="S239" s="151">
        <v>21.349</v>
      </c>
      <c r="T239" s="151">
        <v>30.63</v>
      </c>
      <c r="U239" s="151">
        <v>31.7119</v>
      </c>
    </row>
    <row r="240" spans="1:21">
      <c r="A240" s="160">
        <v>45021</v>
      </c>
      <c r="B240" s="151"/>
      <c r="C240" s="151">
        <v>88.772999999999996</v>
      </c>
      <c r="D240" s="152">
        <v>0</v>
      </c>
      <c r="E240" s="152">
        <v>0</v>
      </c>
      <c r="F240" s="151"/>
      <c r="G240" s="151">
        <v>15.762</v>
      </c>
      <c r="H240" s="151">
        <v>87.433000000000007</v>
      </c>
      <c r="I240" s="151">
        <v>70.816000000000003</v>
      </c>
      <c r="J240" s="151">
        <v>90.591999999999999</v>
      </c>
      <c r="K240" s="151">
        <v>33.892000000000003</v>
      </c>
      <c r="L240" s="151">
        <v>56.735999999999997</v>
      </c>
      <c r="M240" s="151">
        <v>35.018000000000001</v>
      </c>
      <c r="N240" s="151">
        <v>201.61</v>
      </c>
      <c r="O240" s="152">
        <v>0</v>
      </c>
      <c r="P240" s="151">
        <v>66.17</v>
      </c>
      <c r="Q240" s="151">
        <v>137.86000000000001</v>
      </c>
      <c r="R240" s="151">
        <v>31.05</v>
      </c>
      <c r="S240" s="151">
        <v>21.262</v>
      </c>
      <c r="T240" s="151">
        <v>29.59</v>
      </c>
      <c r="U240" s="151">
        <v>32.07</v>
      </c>
    </row>
    <row r="241" spans="1:21">
      <c r="A241" s="160">
        <v>45022</v>
      </c>
      <c r="B241" s="151"/>
      <c r="C241" s="151">
        <v>88.772999999999996</v>
      </c>
      <c r="D241" s="152">
        <v>0</v>
      </c>
      <c r="E241" s="152">
        <v>0</v>
      </c>
      <c r="F241" s="151"/>
      <c r="G241" s="151">
        <v>15.874000000000001</v>
      </c>
      <c r="H241" s="151">
        <v>87.084000000000003</v>
      </c>
      <c r="I241" s="151">
        <v>70.932000000000002</v>
      </c>
      <c r="J241" s="151">
        <v>90.591999999999999</v>
      </c>
      <c r="K241" s="151">
        <v>33.362000000000002</v>
      </c>
      <c r="L241" s="151">
        <v>56.783999999999999</v>
      </c>
      <c r="M241" s="151">
        <v>35.018000000000001</v>
      </c>
      <c r="N241" s="151">
        <v>201.9</v>
      </c>
      <c r="O241" s="152">
        <v>0</v>
      </c>
      <c r="P241" s="151">
        <v>65.14</v>
      </c>
      <c r="Q241" s="151">
        <v>139.31</v>
      </c>
      <c r="R241" s="151">
        <v>31.13</v>
      </c>
      <c r="S241" s="151">
        <v>21.661999999999999</v>
      </c>
      <c r="T241" s="151">
        <v>29.57</v>
      </c>
      <c r="U241" s="151">
        <v>31.69</v>
      </c>
    </row>
    <row r="242" spans="1:21">
      <c r="A242" s="160">
        <v>45023</v>
      </c>
      <c r="B242" s="151">
        <v>407</v>
      </c>
      <c r="C242" s="151">
        <v>88.772999999999996</v>
      </c>
      <c r="D242" s="152">
        <v>0</v>
      </c>
      <c r="E242" s="152">
        <v>0</v>
      </c>
      <c r="F242" s="152">
        <v>33.777999999999999</v>
      </c>
      <c r="G242" s="151">
        <v>15.874000000000001</v>
      </c>
      <c r="H242" s="151">
        <v>87.084000000000003</v>
      </c>
      <c r="I242" s="151">
        <v>70.932000000000002</v>
      </c>
      <c r="J242" s="151">
        <v>90.591999999999999</v>
      </c>
      <c r="K242" s="151">
        <v>33.362000000000002</v>
      </c>
      <c r="L242" s="151">
        <v>56.783999999999999</v>
      </c>
      <c r="M242" s="151">
        <v>35.018000000000001</v>
      </c>
      <c r="N242" s="151">
        <v>201.9</v>
      </c>
      <c r="O242" s="152">
        <v>0</v>
      </c>
      <c r="P242" s="151">
        <v>65.14</v>
      </c>
      <c r="Q242" s="151">
        <v>139.31</v>
      </c>
      <c r="R242" s="151">
        <v>31.13</v>
      </c>
      <c r="S242" s="151">
        <v>21.661999999999999</v>
      </c>
      <c r="T242" s="151">
        <v>29.57</v>
      </c>
      <c r="U242" s="151">
        <v>31.69</v>
      </c>
    </row>
    <row r="243" spans="1:21">
      <c r="A243" s="160">
        <v>45026</v>
      </c>
      <c r="B243" s="151"/>
      <c r="C243" s="151">
        <v>88.927000000000007</v>
      </c>
      <c r="D243" s="152">
        <v>0</v>
      </c>
      <c r="E243" s="152">
        <v>0</v>
      </c>
      <c r="F243" s="151"/>
      <c r="G243" s="151">
        <v>15.839</v>
      </c>
      <c r="H243" s="151">
        <v>87.084000000000003</v>
      </c>
      <c r="I243" s="151">
        <v>70.932000000000002</v>
      </c>
      <c r="J243" s="151">
        <v>90.844999999999999</v>
      </c>
      <c r="K243" s="151">
        <v>33.362000000000002</v>
      </c>
      <c r="L243" s="151">
        <v>56.783999999999999</v>
      </c>
      <c r="M243" s="151">
        <v>34.08</v>
      </c>
      <c r="N243" s="151">
        <v>201.33</v>
      </c>
      <c r="O243" s="152">
        <v>0</v>
      </c>
      <c r="P243" s="151">
        <v>65.14</v>
      </c>
      <c r="Q243" s="151">
        <v>139.31</v>
      </c>
      <c r="R243" s="151">
        <v>31.13</v>
      </c>
      <c r="S243" s="151">
        <v>21.661999999999999</v>
      </c>
      <c r="T243" s="151">
        <v>29.88</v>
      </c>
      <c r="U243" s="151">
        <v>32.0501</v>
      </c>
    </row>
    <row r="244" spans="1:21">
      <c r="A244" s="160">
        <v>45027</v>
      </c>
      <c r="B244" s="151"/>
      <c r="C244" s="151">
        <v>88.977999999999994</v>
      </c>
      <c r="D244" s="152">
        <v>0</v>
      </c>
      <c r="E244" s="152">
        <v>0</v>
      </c>
      <c r="F244" s="151"/>
      <c r="G244" s="151">
        <v>16.843</v>
      </c>
      <c r="H244" s="151">
        <v>86.509</v>
      </c>
      <c r="I244" s="151">
        <v>70.433999999999997</v>
      </c>
      <c r="J244" s="151">
        <v>91.188000000000002</v>
      </c>
      <c r="K244" s="151">
        <v>33.719000000000001</v>
      </c>
      <c r="L244" s="151">
        <v>56.404000000000003</v>
      </c>
      <c r="M244" s="151">
        <v>33.792000000000002</v>
      </c>
      <c r="N244" s="151">
        <v>201.76</v>
      </c>
      <c r="O244" s="152">
        <v>0</v>
      </c>
      <c r="P244" s="151">
        <v>67.790000000000006</v>
      </c>
      <c r="Q244" s="151">
        <v>139.85</v>
      </c>
      <c r="R244" s="151">
        <v>32.79</v>
      </c>
      <c r="S244" s="151">
        <v>21.728000000000002</v>
      </c>
      <c r="T244" s="151">
        <v>30.45</v>
      </c>
      <c r="U244" s="151">
        <v>32.4</v>
      </c>
    </row>
    <row r="245" spans="1:21">
      <c r="A245" s="160">
        <v>45028</v>
      </c>
      <c r="B245" s="151"/>
      <c r="C245" s="151">
        <v>88.623999999999995</v>
      </c>
      <c r="D245" s="152">
        <v>0</v>
      </c>
      <c r="E245" s="152">
        <v>0</v>
      </c>
      <c r="F245" s="151"/>
      <c r="G245" s="151">
        <v>16.916</v>
      </c>
      <c r="H245" s="151">
        <v>86.665000000000006</v>
      </c>
      <c r="I245" s="151">
        <v>70.153999999999996</v>
      </c>
      <c r="J245" s="151">
        <v>90.849000000000004</v>
      </c>
      <c r="K245" s="151">
        <v>33.927</v>
      </c>
      <c r="L245" s="151">
        <v>55.027999999999999</v>
      </c>
      <c r="M245" s="151">
        <v>33.634999999999998</v>
      </c>
      <c r="N245" s="151">
        <v>201.24</v>
      </c>
      <c r="O245" s="152">
        <v>0</v>
      </c>
      <c r="P245" s="151">
        <v>67.52</v>
      </c>
      <c r="Q245" s="151">
        <v>140.44999999999999</v>
      </c>
      <c r="R245" s="151">
        <v>33.65</v>
      </c>
      <c r="S245" s="151">
        <v>21.783000000000001</v>
      </c>
      <c r="T245" s="151">
        <v>30.28</v>
      </c>
      <c r="U245" s="151">
        <v>32.067799999999998</v>
      </c>
    </row>
    <row r="246" spans="1:21">
      <c r="A246" s="160">
        <v>45029</v>
      </c>
      <c r="B246" s="151"/>
      <c r="C246" s="151">
        <v>88.094999999999999</v>
      </c>
      <c r="D246" s="152">
        <v>0</v>
      </c>
      <c r="E246" s="152">
        <v>0</v>
      </c>
      <c r="F246" s="151"/>
      <c r="G246" s="151">
        <v>17.23</v>
      </c>
      <c r="H246" s="151">
        <v>86.796999999999997</v>
      </c>
      <c r="I246" s="151">
        <v>70.156999999999996</v>
      </c>
      <c r="J246" s="151">
        <v>90.328000000000003</v>
      </c>
      <c r="K246" s="151">
        <v>33.726999999999997</v>
      </c>
      <c r="L246" s="151">
        <v>55.805</v>
      </c>
      <c r="M246" s="151">
        <v>33.698999999999998</v>
      </c>
      <c r="N246" s="151">
        <v>202.26</v>
      </c>
      <c r="O246" s="152">
        <v>0</v>
      </c>
      <c r="P246" s="151">
        <v>68.56</v>
      </c>
      <c r="Q246" s="151">
        <v>141.87</v>
      </c>
      <c r="R246" s="151">
        <v>33.83</v>
      </c>
      <c r="S246" s="151">
        <v>21.876000000000001</v>
      </c>
      <c r="T246" s="151">
        <v>31.13</v>
      </c>
      <c r="U246" s="151">
        <v>32.35</v>
      </c>
    </row>
    <row r="247" spans="1:21">
      <c r="A247" s="160">
        <v>45030</v>
      </c>
      <c r="B247" s="151">
        <v>2020</v>
      </c>
      <c r="C247" s="151">
        <v>87.819000000000003</v>
      </c>
      <c r="D247" s="152">
        <v>0</v>
      </c>
      <c r="E247" s="152">
        <v>0</v>
      </c>
      <c r="F247" s="152">
        <v>34.033900000000003</v>
      </c>
      <c r="G247" s="151">
        <v>16.789000000000001</v>
      </c>
      <c r="H247" s="151">
        <v>86.503</v>
      </c>
      <c r="I247" s="151">
        <v>70.286000000000001</v>
      </c>
      <c r="J247" s="151">
        <v>89.947000000000003</v>
      </c>
      <c r="K247" s="151">
        <v>33.976999999999997</v>
      </c>
      <c r="L247" s="151">
        <v>55.234000000000002</v>
      </c>
      <c r="M247" s="151">
        <v>33.777000000000001</v>
      </c>
      <c r="N247" s="151">
        <v>201.22</v>
      </c>
      <c r="O247" s="152">
        <v>0</v>
      </c>
      <c r="P247" s="151">
        <v>68.319999999999993</v>
      </c>
      <c r="Q247" s="151">
        <v>142.12</v>
      </c>
      <c r="R247" s="151">
        <v>33.409999999999997</v>
      </c>
      <c r="S247" s="151">
        <v>22.518999999999998</v>
      </c>
      <c r="T247" s="151">
        <v>30.75</v>
      </c>
      <c r="U247" s="151">
        <v>32.159999999999997</v>
      </c>
    </row>
    <row r="248" spans="1:21">
      <c r="A248" s="160">
        <v>45033</v>
      </c>
      <c r="B248" s="151"/>
      <c r="C248" s="151">
        <v>87.343999999999994</v>
      </c>
      <c r="D248" s="152">
        <v>0</v>
      </c>
      <c r="E248" s="152">
        <v>0</v>
      </c>
      <c r="F248" s="151"/>
      <c r="G248" s="151">
        <v>17.706</v>
      </c>
      <c r="H248" s="151">
        <v>85.888000000000005</v>
      </c>
      <c r="I248" s="151">
        <v>70.355000000000004</v>
      </c>
      <c r="J248" s="151">
        <v>89.551000000000002</v>
      </c>
      <c r="K248" s="151">
        <v>33.875999999999998</v>
      </c>
      <c r="L248" s="151">
        <v>54.744</v>
      </c>
      <c r="M248" s="151">
        <v>33.518999999999998</v>
      </c>
      <c r="N248" s="151">
        <v>202.46</v>
      </c>
      <c r="O248" s="152">
        <v>0</v>
      </c>
      <c r="P248" s="151">
        <v>68.260000000000005</v>
      </c>
      <c r="Q248" s="151">
        <v>141.11000000000001</v>
      </c>
      <c r="R248" s="151">
        <v>33.4</v>
      </c>
      <c r="S248" s="151">
        <v>22.193999999999999</v>
      </c>
      <c r="T248" s="151">
        <v>30.29</v>
      </c>
      <c r="U248" s="151">
        <v>31.9039</v>
      </c>
    </row>
    <row r="249" spans="1:21">
      <c r="A249" s="160">
        <v>45034</v>
      </c>
      <c r="B249" s="151"/>
      <c r="C249" s="151">
        <v>87.811999999999998</v>
      </c>
      <c r="D249" s="152">
        <v>0</v>
      </c>
      <c r="E249" s="152">
        <v>0</v>
      </c>
      <c r="F249" s="151"/>
      <c r="G249" s="151">
        <v>16.835999999999999</v>
      </c>
      <c r="H249" s="151">
        <v>85.992999999999995</v>
      </c>
      <c r="I249" s="151">
        <v>70.637</v>
      </c>
      <c r="J249" s="151">
        <v>89.86</v>
      </c>
      <c r="K249" s="151">
        <v>33.988</v>
      </c>
      <c r="L249" s="151">
        <v>54.951000000000001</v>
      </c>
      <c r="M249" s="151">
        <v>33.207000000000001</v>
      </c>
      <c r="N249" s="151">
        <v>202.91</v>
      </c>
      <c r="O249" s="152">
        <v>0</v>
      </c>
      <c r="P249" s="151">
        <v>68.28</v>
      </c>
      <c r="Q249" s="151">
        <v>141.37</v>
      </c>
      <c r="R249" s="151">
        <v>33.335000000000001</v>
      </c>
      <c r="S249" s="151">
        <v>22.501000000000001</v>
      </c>
      <c r="T249" s="151">
        <v>30.07</v>
      </c>
      <c r="U249" s="151">
        <v>31.594999999999999</v>
      </c>
    </row>
    <row r="250" spans="1:21">
      <c r="A250" s="160">
        <v>45035</v>
      </c>
      <c r="B250" s="151"/>
      <c r="C250" s="151">
        <v>87.631</v>
      </c>
      <c r="D250" s="152">
        <v>0</v>
      </c>
      <c r="E250" s="152">
        <v>0</v>
      </c>
      <c r="F250" s="151"/>
      <c r="G250" s="151">
        <v>17.036000000000001</v>
      </c>
      <c r="H250" s="151">
        <v>85.682000000000002</v>
      </c>
      <c r="I250" s="151">
        <v>70.507999999999996</v>
      </c>
      <c r="J250" s="151">
        <v>89.552999999999997</v>
      </c>
      <c r="K250" s="151">
        <v>34.165999999999997</v>
      </c>
      <c r="L250" s="151">
        <v>56.134999999999998</v>
      </c>
      <c r="M250" s="151">
        <v>33.158999999999999</v>
      </c>
      <c r="N250" s="151">
        <v>202.47</v>
      </c>
      <c r="O250" s="152">
        <v>0</v>
      </c>
      <c r="P250" s="151">
        <v>67.47</v>
      </c>
      <c r="Q250" s="151">
        <v>140.69999999999999</v>
      </c>
      <c r="R250" s="151">
        <v>32.299999999999997</v>
      </c>
      <c r="S250" s="151">
        <v>22.675000000000001</v>
      </c>
      <c r="T250" s="151">
        <v>29.78</v>
      </c>
      <c r="U250" s="151">
        <v>31.185500000000001</v>
      </c>
    </row>
    <row r="251" spans="1:21">
      <c r="A251" s="160">
        <v>45036</v>
      </c>
      <c r="B251" s="151"/>
      <c r="C251" s="151">
        <v>87.603999999999999</v>
      </c>
      <c r="D251" s="152">
        <v>0</v>
      </c>
      <c r="E251" s="152">
        <v>0</v>
      </c>
      <c r="F251" s="151"/>
      <c r="G251" s="151">
        <v>16.91</v>
      </c>
      <c r="H251" s="151">
        <v>85.903999999999996</v>
      </c>
      <c r="I251" s="151">
        <v>71.028999999999996</v>
      </c>
      <c r="J251" s="151">
        <v>89.564999999999998</v>
      </c>
      <c r="K251" s="151">
        <v>33.951999999999998</v>
      </c>
      <c r="L251" s="151">
        <v>57.22</v>
      </c>
      <c r="M251" s="151">
        <v>31.503</v>
      </c>
      <c r="N251" s="151">
        <v>202.41</v>
      </c>
      <c r="O251" s="152">
        <v>0</v>
      </c>
      <c r="P251" s="151">
        <v>67.58</v>
      </c>
      <c r="Q251" s="151">
        <v>140.94</v>
      </c>
      <c r="R251" s="151">
        <v>32.314999999999998</v>
      </c>
      <c r="S251" s="151">
        <v>22.512</v>
      </c>
      <c r="T251" s="151">
        <v>29.65</v>
      </c>
      <c r="U251" s="151">
        <v>31.021000000000001</v>
      </c>
    </row>
    <row r="252" spans="1:21">
      <c r="A252" s="160">
        <v>45037</v>
      </c>
      <c r="B252" s="151">
        <v>1135</v>
      </c>
      <c r="C252" s="151">
        <v>87.524000000000001</v>
      </c>
      <c r="D252" s="152">
        <v>0</v>
      </c>
      <c r="E252" s="152">
        <v>0</v>
      </c>
      <c r="F252" s="152">
        <v>34.305500000000002</v>
      </c>
      <c r="G252" s="151">
        <v>16.91</v>
      </c>
      <c r="H252" s="151">
        <v>85.736999999999995</v>
      </c>
      <c r="I252" s="151">
        <v>71.274000000000001</v>
      </c>
      <c r="J252" s="151">
        <v>89.337999999999994</v>
      </c>
      <c r="K252" s="151">
        <v>33.838000000000001</v>
      </c>
      <c r="L252" s="151">
        <v>57.273000000000003</v>
      </c>
      <c r="M252" s="151">
        <v>31.65</v>
      </c>
      <c r="N252" s="151">
        <v>203.82</v>
      </c>
      <c r="O252" s="152">
        <v>0</v>
      </c>
      <c r="P252" s="151">
        <v>66.680000000000007</v>
      </c>
      <c r="Q252" s="151">
        <v>140.74</v>
      </c>
      <c r="R252" s="151">
        <v>31.715</v>
      </c>
      <c r="S252" s="151">
        <v>22.408000000000001</v>
      </c>
      <c r="T252" s="151">
        <v>29.38</v>
      </c>
      <c r="U252" s="151">
        <v>30.98</v>
      </c>
    </row>
    <row r="253" spans="1:21">
      <c r="A253" s="160">
        <v>45040</v>
      </c>
      <c r="B253" s="151"/>
      <c r="C253" s="151">
        <v>87.539000000000001</v>
      </c>
      <c r="D253" s="152">
        <v>0</v>
      </c>
      <c r="E253" s="152">
        <v>0</v>
      </c>
      <c r="F253" s="151"/>
      <c r="G253" s="151">
        <v>16.96</v>
      </c>
      <c r="H253" s="151">
        <v>85.263999999999996</v>
      </c>
      <c r="I253" s="151">
        <v>71.641000000000005</v>
      </c>
      <c r="J253" s="151">
        <v>89.210999999999999</v>
      </c>
      <c r="K253" s="151">
        <v>33.820999999999998</v>
      </c>
      <c r="L253" s="151">
        <v>58.609000000000002</v>
      </c>
      <c r="M253" s="151">
        <v>31.957999999999998</v>
      </c>
      <c r="N253" s="151">
        <v>204.41</v>
      </c>
      <c r="O253" s="152">
        <v>0</v>
      </c>
      <c r="P253" s="151">
        <v>65.84</v>
      </c>
      <c r="Q253" s="151">
        <v>139.91999999999999</v>
      </c>
      <c r="R253" s="151">
        <v>32.04</v>
      </c>
      <c r="S253" s="151">
        <v>22.478999999999999</v>
      </c>
      <c r="T253" s="151">
        <v>29.41</v>
      </c>
      <c r="U253" s="151">
        <v>31.2105</v>
      </c>
    </row>
    <row r="254" spans="1:21">
      <c r="A254" s="160">
        <v>45041</v>
      </c>
      <c r="B254" s="151"/>
      <c r="C254" s="151">
        <v>87.51</v>
      </c>
      <c r="D254" s="152">
        <v>0</v>
      </c>
      <c r="E254" s="152">
        <v>0</v>
      </c>
      <c r="F254" s="151"/>
      <c r="G254" s="151">
        <v>17.359000000000002</v>
      </c>
      <c r="H254" s="151">
        <v>85.141999999999996</v>
      </c>
      <c r="I254" s="151">
        <v>72.141999999999996</v>
      </c>
      <c r="J254" s="151">
        <v>89.159000000000006</v>
      </c>
      <c r="K254" s="151">
        <v>33.93</v>
      </c>
      <c r="L254" s="151">
        <v>58.158000000000001</v>
      </c>
      <c r="M254" s="151">
        <v>32.414999999999999</v>
      </c>
      <c r="N254" s="151">
        <v>204.98</v>
      </c>
      <c r="O254" s="152">
        <v>0</v>
      </c>
      <c r="P254" s="151">
        <v>64.62</v>
      </c>
      <c r="Q254" s="151">
        <v>139.97999999999999</v>
      </c>
      <c r="R254" s="151">
        <v>31.655000000000001</v>
      </c>
      <c r="S254" s="151">
        <v>22</v>
      </c>
      <c r="T254" s="151">
        <v>29.56</v>
      </c>
      <c r="U254" s="151">
        <v>30.569800000000001</v>
      </c>
    </row>
    <row r="255" spans="1:21">
      <c r="A255" s="160">
        <v>45042</v>
      </c>
      <c r="B255" s="151"/>
      <c r="C255" s="151">
        <v>87.227999999999994</v>
      </c>
      <c r="D255" s="152">
        <v>0</v>
      </c>
      <c r="E255" s="152">
        <v>0</v>
      </c>
      <c r="F255" s="151"/>
      <c r="G255" s="151">
        <v>17.437999999999999</v>
      </c>
      <c r="H255" s="151">
        <v>85.174000000000007</v>
      </c>
      <c r="I255" s="151">
        <v>71.882000000000005</v>
      </c>
      <c r="J255" s="151">
        <v>88.950999999999993</v>
      </c>
      <c r="K255" s="151">
        <v>34</v>
      </c>
      <c r="L255" s="151">
        <v>58.905999999999999</v>
      </c>
      <c r="M255" s="151">
        <v>31.666</v>
      </c>
      <c r="N255" s="151">
        <v>203.68</v>
      </c>
      <c r="O255" s="152">
        <v>0</v>
      </c>
      <c r="P255" s="151">
        <v>64.52</v>
      </c>
      <c r="Q255" s="151">
        <v>142.63</v>
      </c>
      <c r="R255" s="151">
        <v>31.71</v>
      </c>
      <c r="S255" s="151">
        <v>22.021000000000001</v>
      </c>
      <c r="T255" s="151">
        <v>29.44</v>
      </c>
      <c r="U255" s="151">
        <v>30.6</v>
      </c>
    </row>
    <row r="256" spans="1:21">
      <c r="A256" s="160">
        <v>45043</v>
      </c>
      <c r="B256" s="151"/>
      <c r="C256" s="151">
        <v>87.265000000000001</v>
      </c>
      <c r="D256" s="152">
        <v>0</v>
      </c>
      <c r="E256" s="152">
        <v>0</v>
      </c>
      <c r="F256" s="151"/>
      <c r="G256" s="151">
        <v>16.382000000000001</v>
      </c>
      <c r="H256" s="151">
        <v>85.174000000000007</v>
      </c>
      <c r="I256" s="151">
        <v>71.786000000000001</v>
      </c>
      <c r="J256" s="151">
        <v>89.040999999999997</v>
      </c>
      <c r="K256" s="151">
        <v>34.177999999999997</v>
      </c>
      <c r="L256" s="151">
        <v>57.98</v>
      </c>
      <c r="M256" s="151">
        <v>30.539000000000001</v>
      </c>
      <c r="N256" s="151">
        <v>205.91</v>
      </c>
      <c r="O256" s="152">
        <v>0</v>
      </c>
      <c r="P256" s="151">
        <v>64.959999999999994</v>
      </c>
      <c r="Q256" s="151">
        <v>145</v>
      </c>
      <c r="R256" s="151">
        <v>31.885000000000002</v>
      </c>
      <c r="S256" s="151">
        <v>22.244</v>
      </c>
      <c r="T256" s="151">
        <v>30.11</v>
      </c>
      <c r="U256" s="151">
        <v>30.8566</v>
      </c>
    </row>
    <row r="257" spans="1:21">
      <c r="A257" s="160">
        <v>45044</v>
      </c>
      <c r="B257" s="151">
        <v>2833</v>
      </c>
      <c r="C257" s="151">
        <v>87.655000000000001</v>
      </c>
      <c r="D257" s="152">
        <v>0</v>
      </c>
      <c r="E257" s="152">
        <v>0</v>
      </c>
      <c r="F257" s="152">
        <v>34.507599999999996</v>
      </c>
      <c r="G257" s="151">
        <v>17.463999999999999</v>
      </c>
      <c r="H257" s="151">
        <v>85.216999999999999</v>
      </c>
      <c r="I257" s="151">
        <v>72.114000000000004</v>
      </c>
      <c r="J257" s="151">
        <v>89.537999999999997</v>
      </c>
      <c r="K257" s="151">
        <v>34.536000000000001</v>
      </c>
      <c r="L257" s="151">
        <v>59.195</v>
      </c>
      <c r="M257" s="151">
        <v>30.841999999999999</v>
      </c>
      <c r="N257" s="151">
        <v>207.11</v>
      </c>
      <c r="O257" s="152">
        <v>0</v>
      </c>
      <c r="P257" s="151">
        <v>65.2</v>
      </c>
      <c r="Q257" s="151">
        <v>145.96</v>
      </c>
      <c r="R257" s="151">
        <v>32.274999999999999</v>
      </c>
      <c r="S257" s="151">
        <v>21.952999999999999</v>
      </c>
      <c r="T257" s="151">
        <v>31.05</v>
      </c>
      <c r="U257" s="151">
        <v>30.76</v>
      </c>
    </row>
    <row r="258" spans="1:21">
      <c r="A258" s="160">
        <v>45047</v>
      </c>
      <c r="B258" s="151"/>
      <c r="C258" s="151">
        <v>87.655000000000001</v>
      </c>
      <c r="D258" s="152">
        <v>0</v>
      </c>
      <c r="E258" s="152">
        <v>0</v>
      </c>
      <c r="F258" s="151"/>
      <c r="G258" s="151">
        <v>17.463999999999999</v>
      </c>
      <c r="H258" s="151">
        <v>85.216999999999999</v>
      </c>
      <c r="I258" s="151">
        <v>72.114000000000004</v>
      </c>
      <c r="J258" s="151">
        <v>89.537999999999997</v>
      </c>
      <c r="K258" s="151">
        <v>34.746000000000002</v>
      </c>
      <c r="L258" s="151">
        <v>59.195</v>
      </c>
      <c r="M258" s="151">
        <v>30.841999999999999</v>
      </c>
      <c r="N258" s="151">
        <v>207.61</v>
      </c>
      <c r="O258" s="152">
        <v>0</v>
      </c>
      <c r="P258" s="151">
        <v>65.2</v>
      </c>
      <c r="Q258" s="151">
        <v>145.96</v>
      </c>
      <c r="R258" s="151">
        <v>32.274999999999999</v>
      </c>
      <c r="S258" s="151">
        <v>21.952999999999999</v>
      </c>
      <c r="T258" s="151">
        <v>30.3</v>
      </c>
      <c r="U258" s="151">
        <v>30.721599999999999</v>
      </c>
    </row>
    <row r="259" spans="1:21">
      <c r="A259" s="160">
        <v>45048</v>
      </c>
      <c r="B259" s="151"/>
      <c r="C259" s="151">
        <v>87.518000000000001</v>
      </c>
      <c r="D259" s="152">
        <v>0</v>
      </c>
      <c r="E259" s="152">
        <v>0</v>
      </c>
      <c r="F259" s="151"/>
      <c r="G259" s="151">
        <v>17.077000000000002</v>
      </c>
      <c r="H259" s="151">
        <v>85.183999999999997</v>
      </c>
      <c r="I259" s="151">
        <v>72.462999999999994</v>
      </c>
      <c r="J259" s="151">
        <v>89.385000000000005</v>
      </c>
      <c r="K259" s="151">
        <v>34.411000000000001</v>
      </c>
      <c r="L259" s="151">
        <v>59.375</v>
      </c>
      <c r="M259" s="151">
        <v>30.192</v>
      </c>
      <c r="N259" s="151">
        <v>206.9145</v>
      </c>
      <c r="O259" s="152">
        <v>0</v>
      </c>
      <c r="P259" s="151">
        <v>65.400000000000006</v>
      </c>
      <c r="Q259" s="151">
        <v>143.85</v>
      </c>
      <c r="R259" s="151">
        <v>31.26</v>
      </c>
      <c r="S259" s="151">
        <v>21.626999999999999</v>
      </c>
      <c r="T259" s="151">
        <v>29.78</v>
      </c>
      <c r="U259" s="151">
        <v>30.11</v>
      </c>
    </row>
    <row r="260" spans="1:21">
      <c r="A260" s="160">
        <v>45049</v>
      </c>
      <c r="B260" s="151"/>
      <c r="C260" s="151">
        <v>87.578000000000003</v>
      </c>
      <c r="D260" s="152">
        <v>0</v>
      </c>
      <c r="E260" s="152">
        <v>0</v>
      </c>
      <c r="F260" s="151"/>
      <c r="G260" s="151">
        <v>17.574000000000002</v>
      </c>
      <c r="H260" s="151">
        <v>85.600999999999999</v>
      </c>
      <c r="I260" s="151">
        <v>72.352000000000004</v>
      </c>
      <c r="J260" s="151">
        <v>89.48</v>
      </c>
      <c r="K260" s="151">
        <v>34.424999999999997</v>
      </c>
      <c r="L260" s="151">
        <v>59.182000000000002</v>
      </c>
      <c r="M260" s="151">
        <v>30.6</v>
      </c>
      <c r="N260" s="151">
        <v>205.71</v>
      </c>
      <c r="O260" s="152">
        <v>0</v>
      </c>
      <c r="P260" s="151">
        <v>65.180000000000007</v>
      </c>
      <c r="Q260" s="151">
        <v>142.22</v>
      </c>
      <c r="R260" s="151">
        <v>31.504999999999999</v>
      </c>
      <c r="S260" s="151">
        <v>21.552</v>
      </c>
      <c r="T260" s="151">
        <v>29.61</v>
      </c>
      <c r="U260" s="151">
        <v>29.85</v>
      </c>
    </row>
    <row r="261" spans="1:21">
      <c r="A261" s="160">
        <v>45050</v>
      </c>
      <c r="B261" s="151"/>
      <c r="C261" s="151">
        <v>87.721999999999994</v>
      </c>
      <c r="D261" s="152">
        <v>0</v>
      </c>
      <c r="E261" s="152">
        <v>0</v>
      </c>
      <c r="F261" s="151"/>
      <c r="G261" s="151">
        <v>17.779</v>
      </c>
      <c r="H261" s="151">
        <v>85.771000000000001</v>
      </c>
      <c r="I261" s="151">
        <v>72.914000000000001</v>
      </c>
      <c r="J261" s="151">
        <v>89.608000000000004</v>
      </c>
      <c r="K261" s="151">
        <v>34.786000000000001</v>
      </c>
      <c r="L261" s="151">
        <v>59.631</v>
      </c>
      <c r="M261" s="151">
        <v>31.128</v>
      </c>
      <c r="N261" s="151">
        <v>204.84</v>
      </c>
      <c r="O261" s="152">
        <v>0</v>
      </c>
      <c r="P261" s="151">
        <v>65.44</v>
      </c>
      <c r="Q261" s="151">
        <v>143.07</v>
      </c>
      <c r="R261" s="151">
        <v>31.305</v>
      </c>
      <c r="S261" s="151">
        <v>21.210999999999999</v>
      </c>
      <c r="T261" s="151">
        <v>29.96</v>
      </c>
      <c r="U261" s="151">
        <v>29.49</v>
      </c>
    </row>
    <row r="262" spans="1:21">
      <c r="A262" s="160">
        <v>45051</v>
      </c>
      <c r="B262" s="151">
        <v>2603</v>
      </c>
      <c r="C262" s="151">
        <v>87.896000000000001</v>
      </c>
      <c r="D262" s="152">
        <v>0</v>
      </c>
      <c r="E262" s="152">
        <v>0</v>
      </c>
      <c r="F262" s="152">
        <v>34.682000000000002</v>
      </c>
      <c r="G262" s="151">
        <v>17.798999999999999</v>
      </c>
      <c r="H262" s="151">
        <v>85.55</v>
      </c>
      <c r="I262" s="151">
        <v>72.652000000000001</v>
      </c>
      <c r="J262" s="151">
        <v>89.813999999999993</v>
      </c>
      <c r="K262" s="151">
        <v>34.784999999999997</v>
      </c>
      <c r="L262" s="151">
        <v>59.167999999999999</v>
      </c>
      <c r="M262" s="151">
        <v>31.632000000000001</v>
      </c>
      <c r="N262" s="151">
        <v>206.67</v>
      </c>
      <c r="O262" s="152">
        <v>0</v>
      </c>
      <c r="P262" s="151">
        <v>66.23</v>
      </c>
      <c r="Q262" s="151">
        <v>143.72</v>
      </c>
      <c r="R262" s="151">
        <v>32.380000000000003</v>
      </c>
      <c r="S262" s="151">
        <v>21.9</v>
      </c>
      <c r="T262" s="151">
        <v>31.15</v>
      </c>
      <c r="U262" s="151">
        <v>29.952000000000002</v>
      </c>
    </row>
    <row r="263" spans="1:21">
      <c r="A263" s="160">
        <v>45054</v>
      </c>
      <c r="B263" s="151"/>
      <c r="C263" s="151">
        <v>87.78</v>
      </c>
      <c r="D263" s="152">
        <v>0</v>
      </c>
      <c r="E263" s="152">
        <v>0</v>
      </c>
      <c r="F263" s="151"/>
      <c r="G263" s="151">
        <v>17.507999999999999</v>
      </c>
      <c r="H263" s="151">
        <v>85.369</v>
      </c>
      <c r="I263" s="151">
        <v>72.665999999999997</v>
      </c>
      <c r="J263" s="151">
        <v>89.748000000000005</v>
      </c>
      <c r="K263" s="151">
        <v>34.984999999999999</v>
      </c>
      <c r="L263" s="151">
        <v>59.209000000000003</v>
      </c>
      <c r="M263" s="151">
        <v>31.832000000000001</v>
      </c>
      <c r="N263" s="151">
        <v>205.78</v>
      </c>
      <c r="O263" s="152">
        <v>0</v>
      </c>
      <c r="P263" s="151">
        <v>66.489999999999995</v>
      </c>
      <c r="Q263" s="151">
        <v>142.04</v>
      </c>
      <c r="R263" s="151">
        <v>33.200000000000003</v>
      </c>
      <c r="S263" s="151">
        <v>22.088000000000001</v>
      </c>
      <c r="T263" s="151">
        <v>31.34</v>
      </c>
      <c r="U263" s="151">
        <v>30.126200000000001</v>
      </c>
    </row>
    <row r="264" spans="1:21">
      <c r="A264" s="160">
        <v>45055</v>
      </c>
      <c r="B264" s="151"/>
      <c r="C264" s="151">
        <v>88.018000000000001</v>
      </c>
      <c r="D264" s="152">
        <v>0</v>
      </c>
      <c r="E264" s="152">
        <v>0</v>
      </c>
      <c r="F264" s="151"/>
      <c r="G264" s="151">
        <v>16.923999999999999</v>
      </c>
      <c r="H264" s="151">
        <v>84.477999999999994</v>
      </c>
      <c r="I264" s="151">
        <v>72.594999999999999</v>
      </c>
      <c r="J264" s="151">
        <v>89.998000000000005</v>
      </c>
      <c r="K264" s="151">
        <v>34.465000000000003</v>
      </c>
      <c r="L264" s="151">
        <v>58.834000000000003</v>
      </c>
      <c r="M264" s="151">
        <v>31.481000000000002</v>
      </c>
      <c r="N264" s="151">
        <v>205.28</v>
      </c>
      <c r="O264" s="152">
        <v>0</v>
      </c>
      <c r="P264" s="151">
        <v>66.25</v>
      </c>
      <c r="Q264" s="151">
        <v>142.19</v>
      </c>
      <c r="R264" s="151">
        <v>33.335000000000001</v>
      </c>
      <c r="S264" s="151">
        <v>21.963999999999999</v>
      </c>
      <c r="T264" s="151">
        <v>32.36</v>
      </c>
      <c r="U264" s="151">
        <v>30.03</v>
      </c>
    </row>
    <row r="265" spans="1:21">
      <c r="A265" s="160">
        <v>45056</v>
      </c>
      <c r="B265" s="151"/>
      <c r="C265" s="151">
        <v>88.317999999999998</v>
      </c>
      <c r="D265" s="152">
        <v>0</v>
      </c>
      <c r="E265" s="152">
        <v>0</v>
      </c>
      <c r="F265" s="151"/>
      <c r="G265" s="151">
        <v>17.382999999999999</v>
      </c>
      <c r="H265" s="151">
        <v>83.495999999999995</v>
      </c>
      <c r="I265" s="151">
        <v>72.790000000000006</v>
      </c>
      <c r="J265" s="151">
        <v>90.183000000000007</v>
      </c>
      <c r="K265" s="151">
        <v>34.475000000000001</v>
      </c>
      <c r="L265" s="151">
        <v>59.106999999999999</v>
      </c>
      <c r="M265" s="151">
        <v>31.69</v>
      </c>
      <c r="N265" s="151">
        <v>205.22</v>
      </c>
      <c r="O265" s="152">
        <v>0</v>
      </c>
      <c r="P265" s="151">
        <v>66.09</v>
      </c>
      <c r="Q265" s="151">
        <v>143.74</v>
      </c>
      <c r="R265" s="151">
        <v>33.58</v>
      </c>
      <c r="S265" s="151">
        <v>21.834</v>
      </c>
      <c r="T265" s="151">
        <v>32.74</v>
      </c>
      <c r="U265" s="151">
        <v>30.224799999999998</v>
      </c>
    </row>
    <row r="266" spans="1:21">
      <c r="A266" s="160">
        <v>45057</v>
      </c>
      <c r="B266" s="151"/>
      <c r="C266" s="151">
        <v>88.775000000000006</v>
      </c>
      <c r="D266" s="152">
        <v>0</v>
      </c>
      <c r="E266" s="152">
        <v>0</v>
      </c>
      <c r="F266" s="151"/>
      <c r="G266" s="151">
        <v>17.786000000000001</v>
      </c>
      <c r="H266" s="151">
        <v>81.861000000000004</v>
      </c>
      <c r="I266" s="151">
        <v>73.06</v>
      </c>
      <c r="J266" s="151">
        <v>90.822000000000003</v>
      </c>
      <c r="K266" s="151">
        <v>34.463999999999999</v>
      </c>
      <c r="L266" s="151">
        <v>59.792999999999999</v>
      </c>
      <c r="M266" s="151">
        <v>31.891999999999999</v>
      </c>
      <c r="N266" s="151">
        <v>205.63</v>
      </c>
      <c r="O266" s="152">
        <v>0</v>
      </c>
      <c r="P266" s="151">
        <v>65.28</v>
      </c>
      <c r="Q266" s="151">
        <v>141.25</v>
      </c>
      <c r="R266" s="151">
        <v>33.61</v>
      </c>
      <c r="S266" s="151">
        <v>21.844000000000001</v>
      </c>
      <c r="T266" s="151">
        <v>31.7</v>
      </c>
      <c r="U266" s="151">
        <v>30.01</v>
      </c>
    </row>
    <row r="267" spans="1:21">
      <c r="A267" s="160">
        <v>45058</v>
      </c>
      <c r="B267" s="151">
        <v>1965</v>
      </c>
      <c r="C267" s="151">
        <v>88.581000000000003</v>
      </c>
      <c r="D267" s="152">
        <v>0</v>
      </c>
      <c r="E267" s="152">
        <v>0</v>
      </c>
      <c r="F267" s="152">
        <v>34.795499999999997</v>
      </c>
      <c r="G267" s="151">
        <v>18.654</v>
      </c>
      <c r="H267" s="151">
        <v>81.873000000000005</v>
      </c>
      <c r="I267" s="151">
        <v>73.126999999999995</v>
      </c>
      <c r="J267" s="151">
        <v>90.56</v>
      </c>
      <c r="K267" s="151">
        <v>35.427999999999997</v>
      </c>
      <c r="L267" s="151">
        <v>59.719000000000001</v>
      </c>
      <c r="M267" s="151">
        <v>31.81</v>
      </c>
      <c r="N267" s="151">
        <v>206.34</v>
      </c>
      <c r="O267" s="152">
        <v>0</v>
      </c>
      <c r="P267" s="151">
        <v>65.12</v>
      </c>
      <c r="Q267" s="151">
        <v>140.21</v>
      </c>
      <c r="R267" s="151">
        <v>34.17</v>
      </c>
      <c r="S267" s="151">
        <v>22.06</v>
      </c>
      <c r="T267" s="151">
        <v>31.84</v>
      </c>
      <c r="U267" s="151">
        <v>29.790299999999998</v>
      </c>
    </row>
    <row r="268" spans="1:21">
      <c r="A268" s="160">
        <v>45061</v>
      </c>
      <c r="B268" s="151"/>
      <c r="C268" s="151">
        <v>88.745000000000005</v>
      </c>
      <c r="D268" s="152">
        <v>0</v>
      </c>
      <c r="E268" s="152">
        <v>0</v>
      </c>
      <c r="F268" s="151"/>
      <c r="G268" s="151">
        <v>17.896000000000001</v>
      </c>
      <c r="H268" s="151">
        <v>82.68</v>
      </c>
      <c r="I268" s="151">
        <v>72.311999999999998</v>
      </c>
      <c r="J268" s="151">
        <v>90.617000000000004</v>
      </c>
      <c r="K268" s="151">
        <v>35.933</v>
      </c>
      <c r="L268" s="151">
        <v>59.898000000000003</v>
      </c>
      <c r="M268" s="151">
        <v>32.777000000000001</v>
      </c>
      <c r="N268" s="151">
        <v>205.93</v>
      </c>
      <c r="O268" s="152">
        <v>0</v>
      </c>
      <c r="P268" s="151">
        <v>65.7</v>
      </c>
      <c r="Q268" s="151">
        <v>142.38</v>
      </c>
      <c r="R268" s="151">
        <v>34.369999999999997</v>
      </c>
      <c r="S268" s="151">
        <v>22.192</v>
      </c>
      <c r="T268" s="151">
        <v>31.8</v>
      </c>
      <c r="U268" s="151">
        <v>29.880700000000001</v>
      </c>
    </row>
    <row r="269" spans="1:21">
      <c r="A269" s="160">
        <v>45062</v>
      </c>
      <c r="B269" s="151"/>
      <c r="C269" s="151">
        <v>88.194999999999993</v>
      </c>
      <c r="D269" s="152">
        <v>0</v>
      </c>
      <c r="E269" s="152">
        <v>0</v>
      </c>
      <c r="F269" s="151"/>
      <c r="G269" s="151">
        <v>19.097999999999999</v>
      </c>
      <c r="H269" s="151">
        <v>82.454999999999998</v>
      </c>
      <c r="I269" s="151">
        <v>72.013000000000005</v>
      </c>
      <c r="J269" s="151">
        <v>90.04</v>
      </c>
      <c r="K269" s="151">
        <v>36.332999999999998</v>
      </c>
      <c r="L269" s="151">
        <v>60.219000000000001</v>
      </c>
      <c r="M269" s="151">
        <v>32.823</v>
      </c>
      <c r="N269" s="151">
        <v>204.52</v>
      </c>
      <c r="O269" s="152">
        <v>0</v>
      </c>
      <c r="P269" s="151">
        <v>65.540000000000006</v>
      </c>
      <c r="Q269" s="151">
        <v>140.74</v>
      </c>
      <c r="R269" s="151">
        <v>34.520000000000003</v>
      </c>
      <c r="S269" s="151">
        <v>22.084</v>
      </c>
      <c r="T269" s="151">
        <v>30.91</v>
      </c>
      <c r="U269" s="151">
        <v>29.49</v>
      </c>
    </row>
    <row r="270" spans="1:21">
      <c r="A270" s="160">
        <v>45063</v>
      </c>
      <c r="B270" s="151"/>
      <c r="C270" s="151">
        <v>88.188000000000002</v>
      </c>
      <c r="D270" s="152">
        <v>0</v>
      </c>
      <c r="E270" s="152">
        <v>0</v>
      </c>
      <c r="F270" s="151"/>
      <c r="G270" s="151">
        <v>18.911999999999999</v>
      </c>
      <c r="H270" s="151">
        <v>81.388000000000005</v>
      </c>
      <c r="I270" s="151">
        <v>72.007000000000005</v>
      </c>
      <c r="J270" s="151">
        <v>89.963999999999999</v>
      </c>
      <c r="K270" s="151">
        <v>36.412999999999997</v>
      </c>
      <c r="L270" s="151">
        <v>60.307000000000002</v>
      </c>
      <c r="M270" s="151">
        <v>32.82</v>
      </c>
      <c r="N270" s="151">
        <v>204.32</v>
      </c>
      <c r="O270" s="152">
        <v>0</v>
      </c>
      <c r="P270" s="151">
        <v>66.400000000000006</v>
      </c>
      <c r="Q270" s="151">
        <v>140.85</v>
      </c>
      <c r="R270" s="151">
        <v>34.409999999999997</v>
      </c>
      <c r="S270" s="151">
        <v>22.134</v>
      </c>
      <c r="T270" s="151">
        <v>31.05</v>
      </c>
      <c r="U270" s="151">
        <v>29.996500000000001</v>
      </c>
    </row>
    <row r="271" spans="1:21">
      <c r="A271" s="160">
        <v>45064</v>
      </c>
      <c r="B271" s="151"/>
      <c r="C271" s="151">
        <v>87.774000000000001</v>
      </c>
      <c r="D271" s="152">
        <v>0</v>
      </c>
      <c r="E271" s="152">
        <v>0</v>
      </c>
      <c r="F271" s="151"/>
      <c r="G271" s="151">
        <v>18.716000000000001</v>
      </c>
      <c r="H271" s="151">
        <v>80.834999999999994</v>
      </c>
      <c r="I271" s="151">
        <v>71.716999999999999</v>
      </c>
      <c r="J271" s="151">
        <v>89.605999999999995</v>
      </c>
      <c r="K271" s="151">
        <v>36.25</v>
      </c>
      <c r="L271" s="151">
        <v>60.470999999999997</v>
      </c>
      <c r="M271" s="151">
        <v>32.213000000000001</v>
      </c>
      <c r="N271" s="151">
        <v>203.14</v>
      </c>
      <c r="O271" s="152">
        <v>0</v>
      </c>
      <c r="P271" s="151">
        <v>67.39</v>
      </c>
      <c r="Q271" s="151">
        <v>141.44</v>
      </c>
      <c r="R271" s="151">
        <v>34.06</v>
      </c>
      <c r="S271" s="151">
        <v>22.460999999999999</v>
      </c>
      <c r="T271" s="151">
        <v>30.95</v>
      </c>
      <c r="U271" s="151">
        <v>29.975000000000001</v>
      </c>
    </row>
    <row r="272" spans="1:21">
      <c r="A272" s="160">
        <v>45065</v>
      </c>
      <c r="B272" s="151">
        <v>1589</v>
      </c>
      <c r="C272" s="151">
        <v>87.661000000000001</v>
      </c>
      <c r="D272" s="152">
        <v>0</v>
      </c>
      <c r="E272" s="152">
        <v>0</v>
      </c>
      <c r="F272" s="152">
        <v>34.982700000000001</v>
      </c>
      <c r="G272" s="151">
        <v>18.456</v>
      </c>
      <c r="H272" s="151">
        <v>80.753</v>
      </c>
      <c r="I272" s="151">
        <v>71.787000000000006</v>
      </c>
      <c r="J272" s="151">
        <v>89.41</v>
      </c>
      <c r="K272" s="151">
        <v>36.176000000000002</v>
      </c>
      <c r="L272" s="151">
        <v>60.67</v>
      </c>
      <c r="M272" s="151">
        <v>31.75</v>
      </c>
      <c r="N272" s="151">
        <v>203.61</v>
      </c>
      <c r="O272" s="152">
        <v>0</v>
      </c>
      <c r="P272" s="151">
        <v>68.569999999999993</v>
      </c>
      <c r="Q272" s="151">
        <v>142.44999999999999</v>
      </c>
      <c r="R272" s="151">
        <v>34.284999999999997</v>
      </c>
      <c r="S272" s="151">
        <v>22.373999999999999</v>
      </c>
      <c r="T272" s="151">
        <v>31.07</v>
      </c>
      <c r="U272" s="151">
        <v>29.75</v>
      </c>
    </row>
    <row r="273" spans="1:3">
      <c r="A273" s="235">
        <v>45072</v>
      </c>
      <c r="C273" s="152">
        <v>86.82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9"/>
  <sheetViews>
    <sheetView workbookViewId="0">
      <pane xSplit="1" ySplit="1" topLeftCell="B241" activePane="bottomRight" state="frozen"/>
      <selection activeCell="F6" sqref="E6:F7"/>
      <selection pane="topRight" activeCell="F6" sqref="E6:F7"/>
      <selection pane="bottomLeft" activeCell="F6" sqref="E6:F7"/>
      <selection pane="bottomRight" activeCell="V268" sqref="V268"/>
    </sheetView>
  </sheetViews>
  <sheetFormatPr defaultRowHeight="15.75"/>
  <cols>
    <col min="1" max="1" width="9.875" style="154" bestFit="1" customWidth="1"/>
    <col min="2" max="2" width="13.5" style="152" bestFit="1" customWidth="1"/>
    <col min="3" max="3" width="21.375" style="152" bestFit="1" customWidth="1"/>
    <col min="4" max="5" width="16.25" style="152" bestFit="1" customWidth="1"/>
    <col min="6" max="6" width="14.25" style="152" bestFit="1" customWidth="1"/>
    <col min="7" max="7" width="13.125" style="152" bestFit="1" customWidth="1"/>
    <col min="8" max="8" width="18.875" style="152" bestFit="1" customWidth="1"/>
    <col min="9" max="14" width="18.875" style="152" customWidth="1"/>
    <col min="15" max="15" width="25" style="152" bestFit="1" customWidth="1"/>
    <col min="16" max="19" width="25" style="152" customWidth="1"/>
    <col min="20" max="20" width="22.875" style="152" bestFit="1" customWidth="1"/>
    <col min="21" max="21" width="20.875" style="151" bestFit="1" customWidth="1"/>
    <col min="22" max="16384" width="9" style="151"/>
  </cols>
  <sheetData>
    <row r="1" spans="1:21">
      <c r="A1" s="154" t="s">
        <v>10</v>
      </c>
      <c r="B1" s="167" t="s">
        <v>122</v>
      </c>
      <c r="C1" s="167" t="s">
        <v>123</v>
      </c>
      <c r="D1" s="167" t="s">
        <v>124</v>
      </c>
      <c r="E1" s="167" t="s">
        <v>125</v>
      </c>
      <c r="F1" s="167" t="s">
        <v>126</v>
      </c>
      <c r="G1" s="167" t="s">
        <v>178</v>
      </c>
      <c r="H1" s="150" t="s">
        <v>249</v>
      </c>
      <c r="I1" s="150" t="s">
        <v>200</v>
      </c>
      <c r="J1" s="150" t="s">
        <v>409</v>
      </c>
      <c r="K1" s="150" t="s">
        <v>425</v>
      </c>
      <c r="L1" s="150" t="s">
        <v>245</v>
      </c>
      <c r="M1" s="150" t="s">
        <v>454</v>
      </c>
      <c r="N1" s="168" t="s">
        <v>407</v>
      </c>
      <c r="O1" s="168" t="s">
        <v>127</v>
      </c>
      <c r="P1" s="168" t="s">
        <v>449</v>
      </c>
      <c r="Q1" s="168" t="s">
        <v>471</v>
      </c>
      <c r="R1" s="415" t="s">
        <v>479</v>
      </c>
      <c r="S1" s="415" t="s">
        <v>480</v>
      </c>
      <c r="T1" s="10" t="s">
        <v>240</v>
      </c>
      <c r="U1" s="172" t="s">
        <v>388</v>
      </c>
    </row>
    <row r="2" spans="1:21">
      <c r="A2" s="173">
        <v>44687</v>
      </c>
      <c r="B2" s="170">
        <v>1</v>
      </c>
      <c r="C2" s="169">
        <v>22400</v>
      </c>
      <c r="D2" s="171">
        <v>9000000</v>
      </c>
      <c r="E2" s="171">
        <v>7000000</v>
      </c>
      <c r="F2" s="170">
        <v>2118000</v>
      </c>
      <c r="G2" s="151"/>
      <c r="H2" s="151"/>
      <c r="I2" s="151"/>
      <c r="J2" s="151"/>
      <c r="K2" s="151"/>
      <c r="L2" s="151"/>
      <c r="M2" s="151"/>
      <c r="N2" s="151"/>
      <c r="O2" s="169">
        <v>2422</v>
      </c>
      <c r="P2" s="169"/>
      <c r="Q2" s="151"/>
      <c r="R2" s="151"/>
      <c r="S2" s="151"/>
      <c r="T2" s="169">
        <v>1800</v>
      </c>
    </row>
    <row r="3" spans="1:21">
      <c r="A3" s="173">
        <v>44690</v>
      </c>
      <c r="B3" s="170">
        <v>1</v>
      </c>
      <c r="C3" s="169">
        <v>22400</v>
      </c>
      <c r="D3" s="171">
        <v>9000000</v>
      </c>
      <c r="E3" s="171">
        <v>7000000</v>
      </c>
      <c r="F3" s="170">
        <v>2118000</v>
      </c>
      <c r="G3" s="151"/>
      <c r="H3" s="151"/>
      <c r="I3" s="151"/>
      <c r="J3" s="151"/>
      <c r="K3" s="151"/>
      <c r="L3" s="151"/>
      <c r="M3" s="151"/>
      <c r="N3" s="151"/>
      <c r="O3" s="169">
        <v>2422</v>
      </c>
      <c r="P3" s="169"/>
      <c r="Q3" s="151"/>
      <c r="R3" s="151"/>
      <c r="S3" s="151"/>
      <c r="T3" s="169">
        <v>1800</v>
      </c>
    </row>
    <row r="4" spans="1:21">
      <c r="A4" s="173">
        <v>44691</v>
      </c>
      <c r="B4" s="170">
        <v>1</v>
      </c>
      <c r="C4" s="169">
        <v>22400</v>
      </c>
      <c r="D4" s="171">
        <v>9000000</v>
      </c>
      <c r="E4" s="171">
        <v>7000000</v>
      </c>
      <c r="F4" s="170">
        <v>2118000</v>
      </c>
      <c r="G4" s="151"/>
      <c r="H4" s="151"/>
      <c r="I4" s="151"/>
      <c r="J4" s="151"/>
      <c r="K4" s="151"/>
      <c r="L4" s="151"/>
      <c r="M4" s="151"/>
      <c r="N4" s="151"/>
      <c r="O4" s="169">
        <v>2422</v>
      </c>
      <c r="P4" s="169"/>
      <c r="Q4" s="151"/>
      <c r="R4" s="151"/>
      <c r="S4" s="151"/>
      <c r="T4" s="169">
        <v>1800</v>
      </c>
    </row>
    <row r="5" spans="1:21">
      <c r="A5" s="173">
        <v>44692</v>
      </c>
      <c r="B5" s="170">
        <v>1</v>
      </c>
      <c r="C5" s="169">
        <v>22400</v>
      </c>
      <c r="D5" s="171">
        <v>9000000</v>
      </c>
      <c r="E5" s="171">
        <v>7000000</v>
      </c>
      <c r="F5" s="170">
        <v>2118000</v>
      </c>
      <c r="G5" s="151"/>
      <c r="H5" s="151"/>
      <c r="I5" s="151"/>
      <c r="J5" s="151"/>
      <c r="K5" s="151"/>
      <c r="L5" s="151"/>
      <c r="M5" s="151"/>
      <c r="N5" s="151"/>
      <c r="O5" s="169">
        <v>2422</v>
      </c>
      <c r="P5" s="169"/>
      <c r="Q5" s="151"/>
      <c r="R5" s="151"/>
      <c r="S5" s="151"/>
      <c r="T5" s="169">
        <v>1800</v>
      </c>
    </row>
    <row r="6" spans="1:21">
      <c r="A6" s="173">
        <v>44693</v>
      </c>
      <c r="B6" s="170">
        <v>1</v>
      </c>
      <c r="C6" s="169">
        <v>22400</v>
      </c>
      <c r="D6" s="171">
        <v>9000000</v>
      </c>
      <c r="E6" s="171">
        <v>7000000</v>
      </c>
      <c r="F6" s="170">
        <v>2118000</v>
      </c>
      <c r="G6" s="151"/>
      <c r="H6" s="151"/>
      <c r="I6" s="151"/>
      <c r="J6" s="151"/>
      <c r="K6" s="151"/>
      <c r="L6" s="151"/>
      <c r="M6" s="151"/>
      <c r="N6" s="151"/>
      <c r="O6" s="169">
        <v>2422</v>
      </c>
      <c r="P6" s="169"/>
      <c r="Q6" s="151"/>
      <c r="R6" s="151"/>
      <c r="S6" s="151"/>
      <c r="T6" s="169">
        <v>1800</v>
      </c>
    </row>
    <row r="7" spans="1:21">
      <c r="A7" s="173">
        <v>44694</v>
      </c>
      <c r="B7" s="170">
        <v>1</v>
      </c>
      <c r="C7" s="169">
        <v>22400</v>
      </c>
      <c r="D7" s="171">
        <v>9000000</v>
      </c>
      <c r="E7" s="171">
        <v>7000000</v>
      </c>
      <c r="F7" s="170">
        <v>2118000</v>
      </c>
      <c r="G7" s="151"/>
      <c r="H7" s="151"/>
      <c r="I7" s="151"/>
      <c r="J7" s="151"/>
      <c r="K7" s="151"/>
      <c r="L7" s="151"/>
      <c r="M7" s="151"/>
      <c r="N7" s="151"/>
      <c r="O7" s="169">
        <v>2422</v>
      </c>
      <c r="P7" s="169"/>
      <c r="Q7" s="151"/>
      <c r="R7" s="151"/>
      <c r="S7" s="151"/>
      <c r="T7" s="169">
        <v>1800</v>
      </c>
    </row>
    <row r="8" spans="1:21">
      <c r="A8" s="173">
        <v>44697</v>
      </c>
      <c r="B8" s="170">
        <v>1</v>
      </c>
      <c r="C8" s="169">
        <v>22400</v>
      </c>
      <c r="D8" s="171">
        <v>9000000</v>
      </c>
      <c r="E8" s="171">
        <v>7000000</v>
      </c>
      <c r="F8" s="170">
        <v>2118000</v>
      </c>
      <c r="G8" s="151"/>
      <c r="H8" s="151"/>
      <c r="I8" s="151"/>
      <c r="J8" s="151"/>
      <c r="K8" s="151"/>
      <c r="L8" s="151"/>
      <c r="M8" s="151"/>
      <c r="N8" s="151"/>
      <c r="O8" s="169">
        <v>2422</v>
      </c>
      <c r="P8" s="169"/>
      <c r="Q8" s="151"/>
      <c r="R8" s="151"/>
      <c r="S8" s="151"/>
      <c r="T8" s="169">
        <v>1800</v>
      </c>
    </row>
    <row r="9" spans="1:21">
      <c r="A9" s="173">
        <v>44698</v>
      </c>
      <c r="B9" s="170">
        <v>1</v>
      </c>
      <c r="C9" s="169">
        <v>22400</v>
      </c>
      <c r="D9" s="171">
        <v>9000000</v>
      </c>
      <c r="E9" s="171">
        <v>7000000</v>
      </c>
      <c r="F9" s="170">
        <v>2118000</v>
      </c>
      <c r="G9" s="151"/>
      <c r="H9" s="151"/>
      <c r="I9" s="151"/>
      <c r="J9" s="151"/>
      <c r="K9" s="151"/>
      <c r="L9" s="151"/>
      <c r="M9" s="151"/>
      <c r="N9" s="151"/>
      <c r="O9" s="169">
        <v>2422</v>
      </c>
      <c r="P9" s="169"/>
      <c r="Q9" s="151"/>
      <c r="R9" s="151"/>
      <c r="S9" s="151"/>
      <c r="T9" s="169">
        <v>1800</v>
      </c>
    </row>
    <row r="10" spans="1:21">
      <c r="A10" s="173">
        <v>44699</v>
      </c>
      <c r="B10" s="170">
        <v>1</v>
      </c>
      <c r="C10" s="169">
        <v>22400</v>
      </c>
      <c r="D10" s="171">
        <v>9000000</v>
      </c>
      <c r="E10" s="171">
        <v>7000000</v>
      </c>
      <c r="F10" s="170">
        <v>2118000</v>
      </c>
      <c r="G10" s="151"/>
      <c r="H10" s="151"/>
      <c r="I10" s="151"/>
      <c r="J10" s="151"/>
      <c r="K10" s="151"/>
      <c r="L10" s="151"/>
      <c r="M10" s="151"/>
      <c r="N10" s="151"/>
      <c r="O10" s="169">
        <v>2422</v>
      </c>
      <c r="P10" s="169"/>
      <c r="Q10" s="151"/>
      <c r="R10" s="151"/>
      <c r="S10" s="151"/>
      <c r="T10" s="169">
        <v>1800</v>
      </c>
    </row>
    <row r="11" spans="1:21">
      <c r="A11" s="173">
        <v>44700</v>
      </c>
      <c r="B11" s="170">
        <v>1</v>
      </c>
      <c r="C11" s="169">
        <v>22400</v>
      </c>
      <c r="D11" s="171">
        <v>9000000</v>
      </c>
      <c r="E11" s="171">
        <v>7000000</v>
      </c>
      <c r="F11" s="170">
        <v>2118000</v>
      </c>
      <c r="G11" s="151"/>
      <c r="H11" s="151"/>
      <c r="I11" s="151"/>
      <c r="J11" s="151"/>
      <c r="K11" s="151"/>
      <c r="L11" s="151"/>
      <c r="M11" s="151"/>
      <c r="N11" s="151"/>
      <c r="O11" s="169">
        <v>2422</v>
      </c>
      <c r="P11" s="169"/>
      <c r="Q11" s="151"/>
      <c r="R11" s="151"/>
      <c r="S11" s="151"/>
      <c r="T11" s="169">
        <v>1800</v>
      </c>
    </row>
    <row r="12" spans="1:21">
      <c r="A12" s="173">
        <v>44701</v>
      </c>
      <c r="B12" s="170">
        <v>1</v>
      </c>
      <c r="C12" s="169">
        <v>22400</v>
      </c>
      <c r="D12" s="171">
        <v>9000000</v>
      </c>
      <c r="E12" s="171">
        <v>7000000</v>
      </c>
      <c r="F12" s="170">
        <v>2118000</v>
      </c>
      <c r="G12" s="151"/>
      <c r="H12" s="151"/>
      <c r="I12" s="151"/>
      <c r="J12" s="151"/>
      <c r="K12" s="151"/>
      <c r="L12" s="151"/>
      <c r="M12" s="151"/>
      <c r="N12" s="151"/>
      <c r="O12" s="169">
        <v>2422</v>
      </c>
      <c r="P12" s="169"/>
      <c r="Q12" s="151"/>
      <c r="R12" s="151"/>
      <c r="S12" s="151"/>
      <c r="T12" s="169">
        <v>1800</v>
      </c>
    </row>
    <row r="13" spans="1:21">
      <c r="A13" s="173">
        <v>44704</v>
      </c>
      <c r="B13" s="170">
        <v>1</v>
      </c>
      <c r="C13" s="169">
        <v>22400</v>
      </c>
      <c r="D13" s="171">
        <v>9000000</v>
      </c>
      <c r="E13" s="171">
        <v>7000000</v>
      </c>
      <c r="F13" s="170">
        <v>2118000</v>
      </c>
      <c r="G13" s="151"/>
      <c r="H13" s="151"/>
      <c r="I13" s="151"/>
      <c r="J13" s="151"/>
      <c r="K13" s="151"/>
      <c r="L13" s="151"/>
      <c r="M13" s="151"/>
      <c r="N13" s="151"/>
      <c r="O13" s="169">
        <v>2422</v>
      </c>
      <c r="P13" s="169"/>
      <c r="Q13" s="151"/>
      <c r="R13" s="151"/>
      <c r="S13" s="151"/>
      <c r="T13" s="169">
        <v>1800</v>
      </c>
    </row>
    <row r="14" spans="1:21">
      <c r="A14" s="173">
        <v>44705</v>
      </c>
      <c r="B14" s="170">
        <v>1</v>
      </c>
      <c r="C14" s="169">
        <v>22400</v>
      </c>
      <c r="D14" s="171">
        <v>9000000</v>
      </c>
      <c r="E14" s="171">
        <v>7000000</v>
      </c>
      <c r="F14" s="170">
        <v>2118000</v>
      </c>
      <c r="G14" s="151"/>
      <c r="H14" s="151"/>
      <c r="I14" s="151"/>
      <c r="J14" s="151"/>
      <c r="K14" s="151"/>
      <c r="L14" s="151"/>
      <c r="M14" s="151"/>
      <c r="N14" s="151"/>
      <c r="O14" s="169">
        <v>2422</v>
      </c>
      <c r="P14" s="169"/>
      <c r="Q14" s="151"/>
      <c r="R14" s="151"/>
      <c r="S14" s="151"/>
      <c r="T14" s="169">
        <v>1800</v>
      </c>
    </row>
    <row r="15" spans="1:21">
      <c r="A15" s="174">
        <v>44706</v>
      </c>
      <c r="B15" s="170">
        <v>1</v>
      </c>
      <c r="C15" s="169">
        <v>22400</v>
      </c>
      <c r="D15" s="171">
        <v>9000000</v>
      </c>
      <c r="E15" s="171">
        <v>7000000</v>
      </c>
      <c r="F15" s="170">
        <v>2118000</v>
      </c>
      <c r="G15" s="151"/>
      <c r="H15" s="151"/>
      <c r="I15" s="151"/>
      <c r="J15" s="151"/>
      <c r="K15" s="151"/>
      <c r="L15" s="151"/>
      <c r="M15" s="151"/>
      <c r="N15" s="151"/>
      <c r="O15" s="169">
        <v>2422</v>
      </c>
      <c r="P15" s="169"/>
      <c r="Q15" s="151"/>
      <c r="R15" s="151"/>
      <c r="S15" s="151"/>
      <c r="T15" s="169">
        <v>1800</v>
      </c>
    </row>
    <row r="16" spans="1:21">
      <c r="A16" s="174">
        <v>44707</v>
      </c>
      <c r="B16" s="170">
        <v>1</v>
      </c>
      <c r="C16" s="169">
        <v>22400</v>
      </c>
      <c r="D16" s="171">
        <v>9000000</v>
      </c>
      <c r="E16" s="171">
        <v>7000000</v>
      </c>
      <c r="F16" s="170">
        <v>2118000</v>
      </c>
      <c r="G16" s="151"/>
      <c r="H16" s="151"/>
      <c r="I16" s="151"/>
      <c r="J16" s="151"/>
      <c r="K16" s="151"/>
      <c r="L16" s="151"/>
      <c r="M16" s="151"/>
      <c r="N16" s="151"/>
      <c r="O16" s="169">
        <v>2422</v>
      </c>
      <c r="P16" s="169"/>
      <c r="Q16" s="151"/>
      <c r="R16" s="151"/>
      <c r="S16" s="151"/>
      <c r="T16" s="169">
        <v>1800</v>
      </c>
    </row>
    <row r="17" spans="1:20">
      <c r="A17" s="174">
        <v>44708</v>
      </c>
      <c r="B17" s="170">
        <v>1</v>
      </c>
      <c r="C17" s="169">
        <v>22400</v>
      </c>
      <c r="D17" s="171">
        <v>9000000</v>
      </c>
      <c r="E17" s="171">
        <v>7000000</v>
      </c>
      <c r="F17" s="170">
        <v>2118000</v>
      </c>
      <c r="G17" s="151"/>
      <c r="H17" s="151"/>
      <c r="I17" s="151"/>
      <c r="J17" s="151"/>
      <c r="K17" s="151"/>
      <c r="L17" s="151"/>
      <c r="M17" s="151"/>
      <c r="N17" s="151"/>
      <c r="O17" s="169">
        <v>2422</v>
      </c>
      <c r="P17" s="169"/>
      <c r="Q17" s="151"/>
      <c r="R17" s="151"/>
      <c r="S17" s="151"/>
      <c r="T17" s="169">
        <v>1800</v>
      </c>
    </row>
    <row r="18" spans="1:20">
      <c r="A18" s="174">
        <v>44711</v>
      </c>
      <c r="B18" s="170">
        <v>1</v>
      </c>
      <c r="C18" s="169">
        <v>22400</v>
      </c>
      <c r="D18" s="171">
        <v>9000000</v>
      </c>
      <c r="E18" s="171">
        <v>7000000</v>
      </c>
      <c r="F18" s="170">
        <v>2118000</v>
      </c>
      <c r="G18" s="151"/>
      <c r="H18" s="151"/>
      <c r="I18" s="151"/>
      <c r="J18" s="151"/>
      <c r="K18" s="151"/>
      <c r="L18" s="151"/>
      <c r="M18" s="151"/>
      <c r="N18" s="151"/>
      <c r="O18" s="169">
        <v>2422</v>
      </c>
      <c r="P18" s="169"/>
      <c r="Q18" s="151"/>
      <c r="R18" s="151"/>
      <c r="S18" s="151"/>
      <c r="T18" s="169">
        <v>1800</v>
      </c>
    </row>
    <row r="19" spans="1:20">
      <c r="A19" s="174">
        <v>44712</v>
      </c>
      <c r="B19" s="170">
        <v>1</v>
      </c>
      <c r="C19" s="169">
        <v>22400</v>
      </c>
      <c r="D19" s="171">
        <v>9000000</v>
      </c>
      <c r="E19" s="171">
        <v>7000000</v>
      </c>
      <c r="F19" s="170">
        <v>2118000</v>
      </c>
      <c r="G19" s="151"/>
      <c r="H19" s="151"/>
      <c r="I19" s="151"/>
      <c r="J19" s="151"/>
      <c r="K19" s="151"/>
      <c r="L19" s="151"/>
      <c r="M19" s="151"/>
      <c r="N19" s="151"/>
      <c r="O19" s="169">
        <v>2422</v>
      </c>
      <c r="P19" s="169"/>
      <c r="Q19" s="151"/>
      <c r="R19" s="151"/>
      <c r="S19" s="151"/>
      <c r="T19" s="169">
        <v>1800</v>
      </c>
    </row>
    <row r="20" spans="1:20">
      <c r="A20" s="174">
        <v>44713</v>
      </c>
      <c r="B20" s="170">
        <v>1</v>
      </c>
      <c r="C20" s="169">
        <v>22400</v>
      </c>
      <c r="D20" s="171">
        <v>9000000</v>
      </c>
      <c r="E20" s="171">
        <v>7000000</v>
      </c>
      <c r="F20" s="170">
        <v>2118000</v>
      </c>
      <c r="G20" s="151"/>
      <c r="H20" s="151"/>
      <c r="I20" s="151"/>
      <c r="J20" s="151"/>
      <c r="K20" s="151"/>
      <c r="L20" s="151"/>
      <c r="M20" s="151"/>
      <c r="N20" s="151"/>
      <c r="O20" s="169">
        <v>2422</v>
      </c>
      <c r="P20" s="169"/>
      <c r="Q20" s="151"/>
      <c r="R20" s="151"/>
      <c r="S20" s="151"/>
      <c r="T20" s="169">
        <v>1800</v>
      </c>
    </row>
    <row r="21" spans="1:20">
      <c r="A21" s="174">
        <v>44714</v>
      </c>
      <c r="B21" s="170">
        <v>1</v>
      </c>
      <c r="C21" s="169">
        <v>22400</v>
      </c>
      <c r="D21" s="171">
        <v>9000000</v>
      </c>
      <c r="E21" s="171">
        <v>7000000</v>
      </c>
      <c r="F21" s="170">
        <v>2118000</v>
      </c>
      <c r="G21" s="151"/>
      <c r="H21" s="151"/>
      <c r="I21" s="151"/>
      <c r="J21" s="151"/>
      <c r="K21" s="151"/>
      <c r="L21" s="151"/>
      <c r="M21" s="151"/>
      <c r="N21" s="151"/>
      <c r="O21" s="169">
        <v>2422</v>
      </c>
      <c r="P21" s="169"/>
      <c r="Q21" s="151"/>
      <c r="R21" s="151"/>
      <c r="S21" s="151"/>
      <c r="T21" s="169">
        <v>1800</v>
      </c>
    </row>
    <row r="22" spans="1:20">
      <c r="A22" s="174">
        <v>44715</v>
      </c>
      <c r="B22" s="170">
        <v>1</v>
      </c>
      <c r="C22" s="169">
        <v>22400</v>
      </c>
      <c r="D22" s="171">
        <v>9000000</v>
      </c>
      <c r="E22" s="171">
        <v>7000000</v>
      </c>
      <c r="F22" s="170">
        <v>2118000</v>
      </c>
      <c r="G22" s="151"/>
      <c r="H22" s="151"/>
      <c r="I22" s="151"/>
      <c r="J22" s="151"/>
      <c r="K22" s="151"/>
      <c r="L22" s="151"/>
      <c r="M22" s="151"/>
      <c r="N22" s="151"/>
      <c r="O22" s="169">
        <v>2422</v>
      </c>
      <c r="P22" s="169"/>
      <c r="Q22" s="151"/>
      <c r="R22" s="151"/>
      <c r="S22" s="151"/>
      <c r="T22" s="169">
        <v>1800</v>
      </c>
    </row>
    <row r="23" spans="1:20">
      <c r="A23" s="174">
        <v>44718</v>
      </c>
      <c r="B23" s="170">
        <v>1</v>
      </c>
      <c r="C23" s="169">
        <v>22400</v>
      </c>
      <c r="D23" s="171">
        <v>9000000</v>
      </c>
      <c r="E23" s="171">
        <v>7000000</v>
      </c>
      <c r="F23" s="170">
        <v>2118000</v>
      </c>
      <c r="G23" s="151"/>
      <c r="H23" s="151"/>
      <c r="I23" s="151"/>
      <c r="J23" s="151"/>
      <c r="K23" s="151"/>
      <c r="L23" s="151"/>
      <c r="M23" s="151"/>
      <c r="N23" s="151"/>
      <c r="O23" s="169">
        <v>2422</v>
      </c>
      <c r="P23" s="169"/>
      <c r="Q23" s="151"/>
      <c r="R23" s="151"/>
      <c r="S23" s="151"/>
      <c r="T23" s="169">
        <v>1800</v>
      </c>
    </row>
    <row r="24" spans="1:20">
      <c r="A24" s="174">
        <v>44719</v>
      </c>
      <c r="B24" s="170">
        <v>1</v>
      </c>
      <c r="C24" s="169">
        <v>22400</v>
      </c>
      <c r="D24" s="171">
        <v>9000000</v>
      </c>
      <c r="E24" s="171">
        <v>7000000</v>
      </c>
      <c r="F24" s="170">
        <v>2118000</v>
      </c>
      <c r="G24" s="151"/>
      <c r="H24" s="151"/>
      <c r="I24" s="151"/>
      <c r="J24" s="151"/>
      <c r="K24" s="151"/>
      <c r="L24" s="151"/>
      <c r="M24" s="151"/>
      <c r="N24" s="151"/>
      <c r="O24" s="169">
        <v>2422</v>
      </c>
      <c r="P24" s="169"/>
      <c r="Q24" s="151"/>
      <c r="R24" s="151"/>
      <c r="S24" s="151"/>
      <c r="T24" s="169">
        <v>1800</v>
      </c>
    </row>
    <row r="25" spans="1:20">
      <c r="A25" s="174">
        <v>44720</v>
      </c>
      <c r="B25" s="170">
        <v>1</v>
      </c>
      <c r="C25" s="169">
        <v>22400</v>
      </c>
      <c r="D25" s="171">
        <v>9000000</v>
      </c>
      <c r="E25" s="171">
        <v>7000000</v>
      </c>
      <c r="F25" s="170">
        <v>2118000</v>
      </c>
      <c r="G25" s="151"/>
      <c r="H25" s="151"/>
      <c r="I25" s="151"/>
      <c r="J25" s="151"/>
      <c r="K25" s="151"/>
      <c r="L25" s="151"/>
      <c r="M25" s="151"/>
      <c r="N25" s="151"/>
      <c r="O25" s="169">
        <v>2422</v>
      </c>
      <c r="P25" s="169"/>
      <c r="Q25" s="151"/>
      <c r="R25" s="151"/>
      <c r="S25" s="151"/>
      <c r="T25" s="169">
        <v>1800</v>
      </c>
    </row>
    <row r="26" spans="1:20">
      <c r="A26" s="174">
        <v>44721</v>
      </c>
      <c r="B26" s="170">
        <v>1</v>
      </c>
      <c r="C26" s="169">
        <v>22400</v>
      </c>
      <c r="D26" s="171">
        <v>9000000</v>
      </c>
      <c r="E26" s="171">
        <v>7000000</v>
      </c>
      <c r="F26" s="170">
        <v>2118000</v>
      </c>
      <c r="G26" s="151"/>
      <c r="H26" s="151"/>
      <c r="I26" s="151"/>
      <c r="J26" s="151"/>
      <c r="K26" s="151"/>
      <c r="L26" s="151"/>
      <c r="M26" s="151"/>
      <c r="N26" s="151"/>
      <c r="O26" s="169">
        <v>2422</v>
      </c>
      <c r="P26" s="169"/>
      <c r="Q26" s="151"/>
      <c r="R26" s="151"/>
      <c r="S26" s="151"/>
      <c r="T26" s="169">
        <v>1800</v>
      </c>
    </row>
    <row r="27" spans="1:20">
      <c r="A27" s="174">
        <v>44722</v>
      </c>
      <c r="B27" s="170">
        <v>1</v>
      </c>
      <c r="C27" s="169">
        <v>22400</v>
      </c>
      <c r="D27" s="171">
        <v>9000000</v>
      </c>
      <c r="E27" s="171">
        <v>7000000</v>
      </c>
      <c r="F27" s="170">
        <v>2118000</v>
      </c>
      <c r="G27" s="151"/>
      <c r="H27" s="151"/>
      <c r="I27" s="151"/>
      <c r="J27" s="151"/>
      <c r="K27" s="151"/>
      <c r="L27" s="151"/>
      <c r="M27" s="151"/>
      <c r="N27" s="151"/>
      <c r="O27" s="169">
        <v>2422</v>
      </c>
      <c r="P27" s="169"/>
      <c r="Q27" s="151"/>
      <c r="R27" s="151"/>
      <c r="S27" s="151"/>
      <c r="T27" s="169">
        <v>1800</v>
      </c>
    </row>
    <row r="28" spans="1:20">
      <c r="A28" s="174">
        <v>44725</v>
      </c>
      <c r="B28" s="170">
        <v>1</v>
      </c>
      <c r="C28" s="169">
        <v>22400</v>
      </c>
      <c r="D28" s="171">
        <v>9000000</v>
      </c>
      <c r="E28" s="171">
        <v>7000000</v>
      </c>
      <c r="F28" s="170">
        <v>2118000</v>
      </c>
      <c r="G28" s="151"/>
      <c r="H28" s="151"/>
      <c r="I28" s="151"/>
      <c r="J28" s="151"/>
      <c r="K28" s="151"/>
      <c r="L28" s="151"/>
      <c r="M28" s="151"/>
      <c r="N28" s="151"/>
      <c r="O28" s="169">
        <v>2422</v>
      </c>
      <c r="P28" s="169"/>
      <c r="Q28" s="151"/>
      <c r="R28" s="151"/>
      <c r="S28" s="151"/>
      <c r="T28" s="169">
        <v>1800</v>
      </c>
    </row>
    <row r="29" spans="1:20">
      <c r="A29" s="174">
        <v>44726</v>
      </c>
      <c r="B29" s="170">
        <v>1</v>
      </c>
      <c r="C29" s="169">
        <v>22400</v>
      </c>
      <c r="D29" s="171">
        <v>9000000</v>
      </c>
      <c r="E29" s="171">
        <v>7000000</v>
      </c>
      <c r="F29" s="170">
        <v>2118000</v>
      </c>
      <c r="G29" s="151"/>
      <c r="H29" s="151"/>
      <c r="I29" s="151"/>
      <c r="J29" s="151"/>
      <c r="K29" s="151"/>
      <c r="L29" s="151"/>
      <c r="M29" s="151"/>
      <c r="N29" s="151"/>
      <c r="O29" s="169">
        <v>2422</v>
      </c>
      <c r="P29" s="169"/>
      <c r="Q29" s="151"/>
      <c r="R29" s="151"/>
      <c r="S29" s="151"/>
      <c r="T29" s="169">
        <v>1800</v>
      </c>
    </row>
    <row r="30" spans="1:20">
      <c r="A30" s="174">
        <v>44727</v>
      </c>
      <c r="B30" s="170">
        <v>1</v>
      </c>
      <c r="C30" s="169">
        <v>22400</v>
      </c>
      <c r="D30" s="171">
        <v>9000000</v>
      </c>
      <c r="E30" s="171">
        <v>7000000</v>
      </c>
      <c r="F30" s="170">
        <v>2118000</v>
      </c>
      <c r="G30" s="151"/>
      <c r="H30" s="151"/>
      <c r="I30" s="151"/>
      <c r="J30" s="151"/>
      <c r="K30" s="151"/>
      <c r="L30" s="151"/>
      <c r="M30" s="151"/>
      <c r="N30" s="151"/>
      <c r="O30" s="169">
        <v>2422</v>
      </c>
      <c r="P30" s="169"/>
      <c r="Q30" s="151"/>
      <c r="R30" s="151"/>
      <c r="S30" s="151"/>
      <c r="T30" s="169">
        <v>1800</v>
      </c>
    </row>
    <row r="31" spans="1:20">
      <c r="A31" s="174">
        <v>44728</v>
      </c>
      <c r="B31" s="170">
        <v>1</v>
      </c>
      <c r="C31" s="169">
        <v>22400</v>
      </c>
      <c r="D31" s="171">
        <v>9000000</v>
      </c>
      <c r="E31" s="171">
        <v>7000000</v>
      </c>
      <c r="F31" s="170">
        <v>2118000</v>
      </c>
      <c r="G31" s="151"/>
      <c r="H31" s="151"/>
      <c r="I31" s="151"/>
      <c r="J31" s="151"/>
      <c r="K31" s="151"/>
      <c r="L31" s="151"/>
      <c r="M31" s="151"/>
      <c r="N31" s="151"/>
      <c r="O31" s="169">
        <v>2422</v>
      </c>
      <c r="P31" s="169"/>
      <c r="Q31" s="151"/>
      <c r="R31" s="151"/>
      <c r="S31" s="151"/>
      <c r="T31" s="169">
        <v>1800</v>
      </c>
    </row>
    <row r="32" spans="1:20">
      <c r="A32" s="174">
        <v>44729</v>
      </c>
      <c r="B32" s="170">
        <v>1</v>
      </c>
      <c r="C32" s="169">
        <v>22400</v>
      </c>
      <c r="D32" s="171">
        <v>9000000</v>
      </c>
      <c r="E32" s="171">
        <v>7000000</v>
      </c>
      <c r="F32" s="170">
        <v>2118000</v>
      </c>
      <c r="G32" s="151"/>
      <c r="H32" s="151"/>
      <c r="I32" s="151"/>
      <c r="J32" s="151"/>
      <c r="K32" s="151"/>
      <c r="L32" s="151"/>
      <c r="M32" s="151"/>
      <c r="N32" s="151"/>
      <c r="O32" s="169">
        <v>2422</v>
      </c>
      <c r="P32" s="169"/>
      <c r="Q32" s="151"/>
      <c r="R32" s="151"/>
      <c r="S32" s="151"/>
      <c r="T32" s="169">
        <v>1800</v>
      </c>
    </row>
    <row r="33" spans="1:20">
      <c r="A33" s="174">
        <v>44732</v>
      </c>
      <c r="B33" s="170">
        <v>1</v>
      </c>
      <c r="C33" s="169">
        <v>22400</v>
      </c>
      <c r="D33" s="171">
        <v>9000000</v>
      </c>
      <c r="E33" s="171">
        <v>7000000</v>
      </c>
      <c r="F33" s="170">
        <v>2118000</v>
      </c>
      <c r="G33" s="151"/>
      <c r="H33" s="151"/>
      <c r="I33" s="151"/>
      <c r="J33" s="151"/>
      <c r="K33" s="151"/>
      <c r="L33" s="151"/>
      <c r="M33" s="151"/>
      <c r="N33" s="151"/>
      <c r="O33" s="169">
        <v>2422</v>
      </c>
      <c r="P33" s="169"/>
      <c r="Q33" s="151"/>
      <c r="R33" s="151"/>
      <c r="S33" s="151"/>
      <c r="T33" s="169">
        <v>1800</v>
      </c>
    </row>
    <row r="34" spans="1:20">
      <c r="A34" s="174">
        <v>44733</v>
      </c>
      <c r="B34" s="170">
        <v>1</v>
      </c>
      <c r="C34" s="169">
        <v>22400</v>
      </c>
      <c r="D34" s="171">
        <v>9000000</v>
      </c>
      <c r="E34" s="171">
        <v>7000000</v>
      </c>
      <c r="F34" s="170">
        <v>2118000</v>
      </c>
      <c r="G34" s="151"/>
      <c r="H34" s="151"/>
      <c r="I34" s="151"/>
      <c r="J34" s="151"/>
      <c r="K34" s="151"/>
      <c r="L34" s="151"/>
      <c r="M34" s="151"/>
      <c r="N34" s="151"/>
      <c r="O34" s="169">
        <v>2422</v>
      </c>
      <c r="P34" s="169"/>
      <c r="Q34" s="151"/>
      <c r="R34" s="151"/>
      <c r="S34" s="151"/>
      <c r="T34" s="169">
        <v>1800</v>
      </c>
    </row>
    <row r="35" spans="1:20">
      <c r="A35" s="174">
        <v>44734</v>
      </c>
      <c r="B35" s="170">
        <v>1</v>
      </c>
      <c r="C35" s="169">
        <v>22400</v>
      </c>
      <c r="D35" s="171">
        <v>9000000</v>
      </c>
      <c r="E35" s="171">
        <v>7000000</v>
      </c>
      <c r="F35" s="170">
        <v>2118000</v>
      </c>
      <c r="G35" s="151"/>
      <c r="H35" s="151"/>
      <c r="I35" s="151"/>
      <c r="J35" s="151"/>
      <c r="K35" s="151"/>
      <c r="L35" s="151"/>
      <c r="M35" s="151"/>
      <c r="N35" s="151"/>
      <c r="O35" s="169">
        <v>2422</v>
      </c>
      <c r="P35" s="169"/>
      <c r="Q35" s="151"/>
      <c r="R35" s="151"/>
      <c r="S35" s="151"/>
      <c r="T35" s="169">
        <v>1800</v>
      </c>
    </row>
    <row r="36" spans="1:20">
      <c r="A36" s="174">
        <v>44735</v>
      </c>
      <c r="B36" s="170">
        <v>1</v>
      </c>
      <c r="C36" s="169">
        <v>22400</v>
      </c>
      <c r="D36" s="171">
        <v>9000000</v>
      </c>
      <c r="E36" s="171">
        <v>7000000</v>
      </c>
      <c r="F36" s="170">
        <v>2118000</v>
      </c>
      <c r="G36" s="151"/>
      <c r="H36" s="151"/>
      <c r="I36" s="151"/>
      <c r="J36" s="151"/>
      <c r="K36" s="151"/>
      <c r="L36" s="151"/>
      <c r="M36" s="151"/>
      <c r="N36" s="151"/>
      <c r="O36" s="169">
        <v>2422</v>
      </c>
      <c r="P36" s="169"/>
      <c r="Q36" s="151"/>
      <c r="R36" s="151"/>
      <c r="S36" s="151"/>
      <c r="T36" s="169">
        <v>1800</v>
      </c>
    </row>
    <row r="37" spans="1:20">
      <c r="A37" s="174">
        <v>44736</v>
      </c>
      <c r="B37" s="170">
        <v>1</v>
      </c>
      <c r="C37" s="169">
        <v>22400</v>
      </c>
      <c r="D37" s="171">
        <v>9000000</v>
      </c>
      <c r="E37" s="171">
        <v>7000000</v>
      </c>
      <c r="F37" s="170">
        <v>2118000</v>
      </c>
      <c r="G37" s="151"/>
      <c r="H37" s="151"/>
      <c r="I37" s="151"/>
      <c r="J37" s="151"/>
      <c r="K37" s="151"/>
      <c r="L37" s="151"/>
      <c r="M37" s="151"/>
      <c r="N37" s="151"/>
      <c r="O37" s="169">
        <v>2422</v>
      </c>
      <c r="P37" s="169"/>
      <c r="Q37" s="151"/>
      <c r="R37" s="151"/>
      <c r="S37" s="151"/>
      <c r="T37" s="169">
        <v>1800</v>
      </c>
    </row>
    <row r="38" spans="1:20">
      <c r="A38" s="174">
        <v>44739</v>
      </c>
      <c r="B38" s="170">
        <v>1</v>
      </c>
      <c r="C38" s="169">
        <v>22400</v>
      </c>
      <c r="D38" s="171">
        <v>9000000</v>
      </c>
      <c r="E38" s="171">
        <v>7000000</v>
      </c>
      <c r="F38" s="170">
        <v>2118000</v>
      </c>
      <c r="G38" s="151"/>
      <c r="H38" s="151"/>
      <c r="I38" s="151"/>
      <c r="J38" s="151"/>
      <c r="K38" s="151"/>
      <c r="L38" s="151"/>
      <c r="M38" s="151"/>
      <c r="N38" s="151"/>
      <c r="O38" s="169">
        <v>2422</v>
      </c>
      <c r="P38" s="169"/>
      <c r="Q38" s="151"/>
      <c r="R38" s="151"/>
      <c r="S38" s="151"/>
      <c r="T38" s="169">
        <v>1800</v>
      </c>
    </row>
    <row r="39" spans="1:20">
      <c r="A39" s="174">
        <v>44740</v>
      </c>
      <c r="B39" s="170">
        <v>1</v>
      </c>
      <c r="C39" s="169">
        <v>22400</v>
      </c>
      <c r="D39" s="171">
        <v>9000000</v>
      </c>
      <c r="E39" s="171">
        <v>7000000</v>
      </c>
      <c r="F39" s="170">
        <v>2118000</v>
      </c>
      <c r="G39" s="151"/>
      <c r="H39" s="151"/>
      <c r="I39" s="151"/>
      <c r="J39" s="151"/>
      <c r="K39" s="151"/>
      <c r="L39" s="151"/>
      <c r="M39" s="151"/>
      <c r="N39" s="151"/>
      <c r="O39" s="169">
        <v>2422</v>
      </c>
      <c r="P39" s="169"/>
      <c r="Q39" s="151"/>
      <c r="R39" s="151"/>
      <c r="S39" s="151"/>
      <c r="T39" s="169">
        <v>1800</v>
      </c>
    </row>
    <row r="40" spans="1:20">
      <c r="A40" s="174">
        <v>44741</v>
      </c>
      <c r="B40" s="170">
        <v>1</v>
      </c>
      <c r="C40" s="169">
        <v>22400</v>
      </c>
      <c r="D40" s="171">
        <v>9000000</v>
      </c>
      <c r="E40" s="171">
        <v>7000000</v>
      </c>
      <c r="F40" s="170">
        <v>2118000</v>
      </c>
      <c r="G40" s="151"/>
      <c r="H40" s="151"/>
      <c r="I40" s="151"/>
      <c r="J40" s="151"/>
      <c r="K40" s="151"/>
      <c r="L40" s="151"/>
      <c r="M40" s="151"/>
      <c r="N40" s="151"/>
      <c r="O40" s="169">
        <v>2422</v>
      </c>
      <c r="P40" s="169"/>
      <c r="Q40" s="151"/>
      <c r="R40" s="151"/>
      <c r="S40" s="151"/>
      <c r="T40" s="169">
        <v>1800</v>
      </c>
    </row>
    <row r="41" spans="1:20">
      <c r="A41" s="174">
        <v>44742</v>
      </c>
      <c r="B41" s="170">
        <v>1</v>
      </c>
      <c r="C41" s="169">
        <v>22400</v>
      </c>
      <c r="D41" s="171">
        <v>9000000</v>
      </c>
      <c r="E41" s="171">
        <v>7000000</v>
      </c>
      <c r="F41" s="170">
        <v>2118000</v>
      </c>
      <c r="G41" s="151"/>
      <c r="H41" s="151"/>
      <c r="I41" s="151"/>
      <c r="J41" s="151"/>
      <c r="K41" s="151"/>
      <c r="L41" s="151"/>
      <c r="M41" s="151"/>
      <c r="N41" s="151"/>
      <c r="O41" s="169">
        <v>2422</v>
      </c>
      <c r="P41" s="169"/>
      <c r="Q41" s="151"/>
      <c r="R41" s="151"/>
      <c r="S41" s="151"/>
      <c r="T41" s="169">
        <v>1800</v>
      </c>
    </row>
    <row r="42" spans="1:20">
      <c r="A42" s="174">
        <v>44743</v>
      </c>
      <c r="B42" s="170">
        <v>1</v>
      </c>
      <c r="C42" s="169">
        <v>22400</v>
      </c>
      <c r="D42" s="171">
        <v>9000000</v>
      </c>
      <c r="E42" s="171">
        <v>7000000</v>
      </c>
      <c r="F42" s="170">
        <v>2118000</v>
      </c>
      <c r="G42" s="151"/>
      <c r="H42" s="151"/>
      <c r="I42" s="151"/>
      <c r="J42" s="151"/>
      <c r="K42" s="151"/>
      <c r="L42" s="151"/>
      <c r="M42" s="151"/>
      <c r="N42" s="151"/>
      <c r="O42" s="169">
        <v>2422</v>
      </c>
      <c r="P42" s="169"/>
      <c r="Q42" s="151"/>
      <c r="R42" s="151"/>
      <c r="S42" s="151"/>
      <c r="T42" s="169">
        <v>1800</v>
      </c>
    </row>
    <row r="43" spans="1:20">
      <c r="A43" s="174">
        <v>44746</v>
      </c>
      <c r="B43" s="170">
        <v>1</v>
      </c>
      <c r="C43" s="169">
        <v>22400</v>
      </c>
      <c r="D43" s="171">
        <v>9000000</v>
      </c>
      <c r="E43" s="171">
        <v>7000000</v>
      </c>
      <c r="F43" s="170">
        <v>2118000</v>
      </c>
      <c r="G43" s="151"/>
      <c r="H43" s="151"/>
      <c r="I43" s="151"/>
      <c r="J43" s="151"/>
      <c r="K43" s="151"/>
      <c r="L43" s="151"/>
      <c r="M43" s="151"/>
      <c r="N43" s="151"/>
      <c r="O43" s="169">
        <v>2422</v>
      </c>
      <c r="P43" s="169"/>
      <c r="Q43" s="151"/>
      <c r="R43" s="151"/>
      <c r="S43" s="151"/>
      <c r="T43" s="169">
        <v>1800</v>
      </c>
    </row>
    <row r="44" spans="1:20">
      <c r="A44" s="174">
        <v>44747</v>
      </c>
      <c r="B44" s="170">
        <v>1</v>
      </c>
      <c r="C44" s="169">
        <v>22400</v>
      </c>
      <c r="D44" s="171">
        <v>9000000</v>
      </c>
      <c r="E44" s="171">
        <v>7000000</v>
      </c>
      <c r="F44" s="170">
        <v>2118000</v>
      </c>
      <c r="G44" s="151"/>
      <c r="H44" s="151"/>
      <c r="I44" s="151"/>
      <c r="J44" s="151"/>
      <c r="K44" s="151"/>
      <c r="L44" s="151"/>
      <c r="M44" s="151"/>
      <c r="N44" s="151"/>
      <c r="O44" s="169">
        <v>2422</v>
      </c>
      <c r="P44" s="169"/>
      <c r="Q44" s="151"/>
      <c r="R44" s="151"/>
      <c r="S44" s="151"/>
      <c r="T44" s="169">
        <v>1800</v>
      </c>
    </row>
    <row r="45" spans="1:20">
      <c r="A45" s="174">
        <v>44748</v>
      </c>
      <c r="B45" s="170">
        <v>1</v>
      </c>
      <c r="C45" s="169">
        <v>22400</v>
      </c>
      <c r="D45" s="171">
        <v>9000000</v>
      </c>
      <c r="E45" s="171">
        <v>7000000</v>
      </c>
      <c r="F45" s="170">
        <v>2118000</v>
      </c>
      <c r="G45" s="151"/>
      <c r="H45" s="151"/>
      <c r="I45" s="151"/>
      <c r="J45" s="151"/>
      <c r="K45" s="151"/>
      <c r="L45" s="151"/>
      <c r="M45" s="151"/>
      <c r="N45" s="151"/>
      <c r="O45" s="169">
        <v>2422</v>
      </c>
      <c r="P45" s="169"/>
      <c r="Q45" s="151"/>
      <c r="R45" s="151"/>
      <c r="S45" s="151"/>
      <c r="T45" s="169">
        <v>1800</v>
      </c>
    </row>
    <row r="46" spans="1:20">
      <c r="A46" s="174">
        <v>44749</v>
      </c>
      <c r="B46" s="170">
        <v>1</v>
      </c>
      <c r="C46" s="169">
        <v>22400</v>
      </c>
      <c r="D46" s="171">
        <v>9000000</v>
      </c>
      <c r="E46" s="171">
        <v>7000000</v>
      </c>
      <c r="F46" s="170">
        <v>2118000</v>
      </c>
      <c r="G46" s="151"/>
      <c r="H46" s="151"/>
      <c r="I46" s="151"/>
      <c r="J46" s="151"/>
      <c r="K46" s="151"/>
      <c r="L46" s="151"/>
      <c r="M46" s="151"/>
      <c r="N46" s="151"/>
      <c r="O46" s="169">
        <v>2422</v>
      </c>
      <c r="P46" s="169"/>
      <c r="Q46" s="151"/>
      <c r="R46" s="151"/>
      <c r="S46" s="151"/>
      <c r="T46" s="169">
        <v>1800</v>
      </c>
    </row>
    <row r="47" spans="1:20">
      <c r="A47" s="174">
        <v>44750</v>
      </c>
      <c r="B47" s="170">
        <v>1</v>
      </c>
      <c r="C47" s="169">
        <v>22400</v>
      </c>
      <c r="D47" s="171">
        <v>9000000</v>
      </c>
      <c r="E47" s="171">
        <v>7000000</v>
      </c>
      <c r="F47" s="170">
        <v>2118000</v>
      </c>
      <c r="G47" s="151"/>
      <c r="H47" s="151"/>
      <c r="I47" s="151"/>
      <c r="J47" s="151"/>
      <c r="K47" s="151"/>
      <c r="L47" s="151"/>
      <c r="M47" s="151"/>
      <c r="N47" s="151"/>
      <c r="O47" s="169">
        <v>2422</v>
      </c>
      <c r="P47" s="169"/>
      <c r="Q47" s="151"/>
      <c r="R47" s="151"/>
      <c r="S47" s="151"/>
      <c r="T47" s="169">
        <v>1800</v>
      </c>
    </row>
    <row r="48" spans="1:20">
      <c r="A48" s="174">
        <v>44753</v>
      </c>
      <c r="B48" s="170">
        <v>1</v>
      </c>
      <c r="C48" s="169">
        <v>22400</v>
      </c>
      <c r="D48" s="171">
        <v>9000000</v>
      </c>
      <c r="E48" s="171">
        <v>7000000</v>
      </c>
      <c r="F48" s="170">
        <v>2118000</v>
      </c>
      <c r="G48" s="151"/>
      <c r="H48" s="151"/>
      <c r="I48" s="151"/>
      <c r="J48" s="151"/>
      <c r="K48" s="151"/>
      <c r="L48" s="151"/>
      <c r="M48" s="151"/>
      <c r="N48" s="151"/>
      <c r="O48" s="169">
        <v>2422</v>
      </c>
      <c r="P48" s="169"/>
      <c r="Q48" s="151"/>
      <c r="R48" s="151"/>
      <c r="S48" s="151"/>
      <c r="T48" s="169">
        <v>1800</v>
      </c>
    </row>
    <row r="49" spans="1:20">
      <c r="A49" s="174">
        <v>44754</v>
      </c>
      <c r="B49" s="170">
        <v>1</v>
      </c>
      <c r="C49" s="169">
        <v>22400</v>
      </c>
      <c r="D49" s="171">
        <v>9000000</v>
      </c>
      <c r="E49" s="171">
        <v>7000000</v>
      </c>
      <c r="F49" s="170">
        <v>2118000</v>
      </c>
      <c r="G49" s="151"/>
      <c r="H49" s="151"/>
      <c r="I49" s="151"/>
      <c r="J49" s="151"/>
      <c r="K49" s="151"/>
      <c r="L49" s="151"/>
      <c r="M49" s="151"/>
      <c r="N49" s="151"/>
      <c r="O49" s="169">
        <v>2422</v>
      </c>
      <c r="P49" s="169"/>
      <c r="Q49" s="151"/>
      <c r="R49" s="151"/>
      <c r="S49" s="151"/>
      <c r="T49" s="169">
        <v>1800</v>
      </c>
    </row>
    <row r="50" spans="1:20">
      <c r="A50" s="174">
        <v>44755</v>
      </c>
      <c r="B50" s="170">
        <v>1</v>
      </c>
      <c r="C50" s="169">
        <v>22400</v>
      </c>
      <c r="D50" s="171">
        <v>9000000</v>
      </c>
      <c r="E50" s="171">
        <v>7000000</v>
      </c>
      <c r="F50" s="170">
        <v>2118000</v>
      </c>
      <c r="G50" s="151"/>
      <c r="H50" s="151"/>
      <c r="I50" s="151"/>
      <c r="J50" s="151"/>
      <c r="K50" s="151"/>
      <c r="L50" s="151"/>
      <c r="M50" s="151"/>
      <c r="N50" s="151"/>
      <c r="O50" s="169">
        <v>2422</v>
      </c>
      <c r="P50" s="169"/>
      <c r="Q50" s="151"/>
      <c r="R50" s="151"/>
      <c r="S50" s="151"/>
      <c r="T50" s="169">
        <v>1800</v>
      </c>
    </row>
    <row r="51" spans="1:20">
      <c r="A51" s="174">
        <v>44756</v>
      </c>
      <c r="B51" s="170">
        <v>1</v>
      </c>
      <c r="C51" s="169">
        <v>22400</v>
      </c>
      <c r="D51" s="171">
        <v>9000000</v>
      </c>
      <c r="E51" s="171">
        <v>7000000</v>
      </c>
      <c r="F51" s="170">
        <v>2118000</v>
      </c>
      <c r="G51" s="151"/>
      <c r="H51" s="151"/>
      <c r="I51" s="151"/>
      <c r="J51" s="151"/>
      <c r="K51" s="151"/>
      <c r="L51" s="151"/>
      <c r="M51" s="151"/>
      <c r="N51" s="151"/>
      <c r="O51" s="169">
        <v>2422</v>
      </c>
      <c r="P51" s="169"/>
      <c r="Q51" s="151"/>
      <c r="R51" s="151"/>
      <c r="S51" s="151"/>
      <c r="T51" s="169">
        <v>1800</v>
      </c>
    </row>
    <row r="52" spans="1:20">
      <c r="A52" s="174">
        <v>44757</v>
      </c>
      <c r="B52" s="170">
        <v>1</v>
      </c>
      <c r="C52" s="169">
        <v>22400</v>
      </c>
      <c r="D52" s="171">
        <v>9000000</v>
      </c>
      <c r="E52" s="171">
        <v>7000000</v>
      </c>
      <c r="F52" s="170">
        <v>2118000</v>
      </c>
      <c r="G52" s="151"/>
      <c r="H52" s="151"/>
      <c r="I52" s="151"/>
      <c r="J52" s="151"/>
      <c r="K52" s="151"/>
      <c r="L52" s="151"/>
      <c r="M52" s="151"/>
      <c r="N52" s="151"/>
      <c r="O52" s="169">
        <v>2422</v>
      </c>
      <c r="P52" s="169"/>
      <c r="Q52" s="151"/>
      <c r="R52" s="151"/>
      <c r="S52" s="151"/>
      <c r="T52" s="169">
        <v>1800</v>
      </c>
    </row>
    <row r="53" spans="1:20">
      <c r="A53" s="174">
        <v>44760</v>
      </c>
      <c r="B53" s="170">
        <v>1</v>
      </c>
      <c r="C53" s="169">
        <v>22400</v>
      </c>
      <c r="D53" s="171">
        <v>9000000</v>
      </c>
      <c r="E53" s="171">
        <v>7000000</v>
      </c>
      <c r="F53" s="170">
        <v>2118000</v>
      </c>
      <c r="G53" s="151"/>
      <c r="H53" s="151"/>
      <c r="I53" s="151"/>
      <c r="J53" s="151"/>
      <c r="K53" s="151"/>
      <c r="L53" s="151"/>
      <c r="M53" s="151"/>
      <c r="N53" s="151"/>
      <c r="O53" s="169">
        <v>2422</v>
      </c>
      <c r="P53" s="169"/>
      <c r="Q53" s="151"/>
      <c r="R53" s="151"/>
      <c r="S53" s="151"/>
      <c r="T53" s="169">
        <v>1800</v>
      </c>
    </row>
    <row r="54" spans="1:20">
      <c r="A54" s="174">
        <v>44761</v>
      </c>
      <c r="B54" s="170">
        <v>1</v>
      </c>
      <c r="C54" s="169">
        <v>22400</v>
      </c>
      <c r="D54" s="171">
        <v>9000000</v>
      </c>
      <c r="E54" s="171">
        <v>7000000</v>
      </c>
      <c r="F54" s="170">
        <v>2118000</v>
      </c>
      <c r="G54" s="151"/>
      <c r="H54" s="151"/>
      <c r="I54" s="151"/>
      <c r="J54" s="151"/>
      <c r="K54" s="151"/>
      <c r="L54" s="151"/>
      <c r="M54" s="151"/>
      <c r="N54" s="151"/>
      <c r="O54" s="169">
        <v>2422</v>
      </c>
      <c r="P54" s="169"/>
      <c r="Q54" s="151"/>
      <c r="R54" s="151"/>
      <c r="S54" s="151"/>
      <c r="T54" s="169">
        <v>1800</v>
      </c>
    </row>
    <row r="55" spans="1:20">
      <c r="A55" s="174">
        <v>44762</v>
      </c>
      <c r="B55" s="170">
        <v>1</v>
      </c>
      <c r="C55" s="169">
        <v>22400</v>
      </c>
      <c r="D55" s="171">
        <v>9000000</v>
      </c>
      <c r="E55" s="171">
        <v>7000000</v>
      </c>
      <c r="F55" s="170">
        <v>2118000</v>
      </c>
      <c r="G55" s="151"/>
      <c r="H55" s="151"/>
      <c r="I55" s="151"/>
      <c r="J55" s="151"/>
      <c r="K55" s="151"/>
      <c r="L55" s="151"/>
      <c r="M55" s="151"/>
      <c r="N55" s="151"/>
      <c r="O55" s="169">
        <v>2422</v>
      </c>
      <c r="P55" s="169"/>
      <c r="Q55" s="151"/>
      <c r="R55" s="151"/>
      <c r="S55" s="151"/>
      <c r="T55" s="169">
        <v>1800</v>
      </c>
    </row>
    <row r="56" spans="1:20">
      <c r="A56" s="174">
        <v>44763</v>
      </c>
      <c r="B56" s="170">
        <v>1</v>
      </c>
      <c r="C56" s="169">
        <v>22400</v>
      </c>
      <c r="D56" s="171">
        <v>9000000</v>
      </c>
      <c r="E56" s="171">
        <v>7000000</v>
      </c>
      <c r="F56" s="170">
        <v>2118000</v>
      </c>
      <c r="G56" s="151"/>
      <c r="H56" s="151"/>
      <c r="I56" s="151"/>
      <c r="J56" s="151"/>
      <c r="K56" s="151"/>
      <c r="L56" s="151"/>
      <c r="M56" s="151"/>
      <c r="N56" s="151"/>
      <c r="O56" s="169">
        <v>2422</v>
      </c>
      <c r="P56" s="169"/>
      <c r="Q56" s="151"/>
      <c r="R56" s="151"/>
      <c r="S56" s="151"/>
      <c r="T56" s="169">
        <v>1800</v>
      </c>
    </row>
    <row r="57" spans="1:20">
      <c r="A57" s="174">
        <v>44764</v>
      </c>
      <c r="B57" s="170">
        <v>1</v>
      </c>
      <c r="C57" s="169">
        <v>22400</v>
      </c>
      <c r="D57" s="171">
        <v>9000000</v>
      </c>
      <c r="E57" s="171">
        <v>7000000</v>
      </c>
      <c r="F57" s="170">
        <v>2118000</v>
      </c>
      <c r="G57" s="151"/>
      <c r="H57" s="151"/>
      <c r="I57" s="151"/>
      <c r="J57" s="151"/>
      <c r="K57" s="151"/>
      <c r="L57" s="151"/>
      <c r="M57" s="151"/>
      <c r="N57" s="151"/>
      <c r="O57" s="169">
        <v>2422</v>
      </c>
      <c r="P57" s="169"/>
      <c r="Q57" s="151"/>
      <c r="R57" s="151"/>
      <c r="S57" s="151"/>
      <c r="T57" s="169">
        <v>1800</v>
      </c>
    </row>
    <row r="58" spans="1:20">
      <c r="A58" s="174">
        <v>44767</v>
      </c>
      <c r="B58" s="170">
        <v>1</v>
      </c>
      <c r="C58" s="169">
        <v>22400</v>
      </c>
      <c r="D58" s="171">
        <v>9000000</v>
      </c>
      <c r="E58" s="171">
        <v>7000000</v>
      </c>
      <c r="F58" s="170">
        <v>2118000</v>
      </c>
      <c r="G58" s="151"/>
      <c r="H58" s="151"/>
      <c r="I58" s="151"/>
      <c r="J58" s="151"/>
      <c r="K58" s="151"/>
      <c r="L58" s="151"/>
      <c r="M58" s="151"/>
      <c r="N58" s="151"/>
      <c r="O58" s="169">
        <v>2422</v>
      </c>
      <c r="P58" s="169"/>
      <c r="Q58" s="151"/>
      <c r="R58" s="151"/>
      <c r="S58" s="151"/>
      <c r="T58" s="169">
        <v>1800</v>
      </c>
    </row>
    <row r="59" spans="1:20">
      <c r="A59" s="175">
        <v>44768</v>
      </c>
      <c r="B59" s="170">
        <v>1</v>
      </c>
      <c r="C59" s="169">
        <v>22400</v>
      </c>
      <c r="D59" s="171">
        <v>9000000</v>
      </c>
      <c r="E59" s="171">
        <v>7000000</v>
      </c>
      <c r="F59" s="170">
        <v>2118000</v>
      </c>
      <c r="G59" s="151"/>
      <c r="H59" s="151"/>
      <c r="I59" s="151"/>
      <c r="J59" s="151"/>
      <c r="K59" s="151"/>
      <c r="L59" s="151"/>
      <c r="M59" s="151"/>
      <c r="N59" s="151"/>
      <c r="O59" s="169">
        <v>2422</v>
      </c>
      <c r="P59" s="169"/>
      <c r="Q59" s="151"/>
      <c r="R59" s="151"/>
      <c r="S59" s="151"/>
      <c r="T59" s="169">
        <v>1800</v>
      </c>
    </row>
    <row r="60" spans="1:20">
      <c r="A60" s="175">
        <v>44769</v>
      </c>
      <c r="B60" s="170">
        <v>1</v>
      </c>
      <c r="C60" s="169">
        <v>22400</v>
      </c>
      <c r="D60" s="171">
        <v>9000000</v>
      </c>
      <c r="E60" s="171">
        <v>7000000</v>
      </c>
      <c r="F60" s="170">
        <v>2118000</v>
      </c>
      <c r="G60" s="151"/>
      <c r="H60" s="151"/>
      <c r="I60" s="151"/>
      <c r="J60" s="151"/>
      <c r="K60" s="151"/>
      <c r="L60" s="151"/>
      <c r="M60" s="151"/>
      <c r="N60" s="151"/>
      <c r="O60" s="169">
        <v>2422</v>
      </c>
      <c r="P60" s="169"/>
      <c r="Q60" s="151"/>
      <c r="R60" s="151"/>
      <c r="S60" s="151"/>
      <c r="T60" s="169">
        <v>1800</v>
      </c>
    </row>
    <row r="61" spans="1:20">
      <c r="A61" s="175">
        <v>44770</v>
      </c>
      <c r="B61" s="170">
        <v>1</v>
      </c>
      <c r="C61" s="169">
        <v>22400</v>
      </c>
      <c r="D61" s="171">
        <v>9000000</v>
      </c>
      <c r="E61" s="171">
        <v>7000000</v>
      </c>
      <c r="F61" s="170">
        <v>2118000</v>
      </c>
      <c r="G61" s="151"/>
      <c r="H61" s="151"/>
      <c r="I61" s="151"/>
      <c r="J61" s="151"/>
      <c r="K61" s="151"/>
      <c r="L61" s="151"/>
      <c r="M61" s="151"/>
      <c r="N61" s="151"/>
      <c r="O61" s="169">
        <v>2422</v>
      </c>
      <c r="P61" s="169"/>
      <c r="Q61" s="151"/>
      <c r="R61" s="151"/>
      <c r="S61" s="151"/>
      <c r="T61" s="169">
        <v>1800</v>
      </c>
    </row>
    <row r="62" spans="1:20">
      <c r="A62" s="175">
        <v>44771</v>
      </c>
      <c r="B62" s="170">
        <v>1</v>
      </c>
      <c r="C62" s="169">
        <v>22400</v>
      </c>
      <c r="D62" s="171">
        <v>9000000</v>
      </c>
      <c r="E62" s="171">
        <v>7000000</v>
      </c>
      <c r="F62" s="170">
        <v>2118000</v>
      </c>
      <c r="G62" s="151"/>
      <c r="H62" s="151"/>
      <c r="I62" s="151"/>
      <c r="J62" s="151"/>
      <c r="K62" s="151"/>
      <c r="L62" s="151"/>
      <c r="M62" s="151"/>
      <c r="N62" s="151"/>
      <c r="O62" s="169">
        <v>2422</v>
      </c>
      <c r="P62" s="169"/>
      <c r="Q62" s="151"/>
      <c r="R62" s="151"/>
      <c r="S62" s="151"/>
      <c r="T62" s="169">
        <v>1800</v>
      </c>
    </row>
    <row r="63" spans="1:20">
      <c r="A63" s="175">
        <v>44774</v>
      </c>
      <c r="B63" s="170">
        <v>1</v>
      </c>
      <c r="C63" s="169">
        <v>22400</v>
      </c>
      <c r="D63" s="171">
        <v>9000000</v>
      </c>
      <c r="E63" s="171">
        <v>7000000</v>
      </c>
      <c r="F63" s="170">
        <v>2118000</v>
      </c>
      <c r="G63" s="151"/>
      <c r="H63" s="151"/>
      <c r="I63" s="151"/>
      <c r="J63" s="151"/>
      <c r="K63" s="151"/>
      <c r="L63" s="151"/>
      <c r="M63" s="151"/>
      <c r="N63" s="151"/>
      <c r="O63" s="169">
        <v>2422</v>
      </c>
      <c r="P63" s="169"/>
      <c r="Q63" s="151"/>
      <c r="R63" s="151"/>
      <c r="S63" s="151"/>
      <c r="T63" s="169">
        <v>1800</v>
      </c>
    </row>
    <row r="64" spans="1:20">
      <c r="A64" s="175">
        <v>44775</v>
      </c>
      <c r="B64" s="170">
        <v>1</v>
      </c>
      <c r="C64" s="169">
        <v>22400</v>
      </c>
      <c r="D64" s="171">
        <v>9000000</v>
      </c>
      <c r="E64" s="171">
        <v>7000000</v>
      </c>
      <c r="F64" s="170">
        <v>2118000</v>
      </c>
      <c r="G64" s="169">
        <v>1600000</v>
      </c>
      <c r="H64" s="151"/>
      <c r="I64" s="151"/>
      <c r="J64" s="151"/>
      <c r="K64" s="151"/>
      <c r="L64" s="151"/>
      <c r="M64" s="151"/>
      <c r="N64" s="151"/>
      <c r="O64" s="169">
        <v>2422</v>
      </c>
      <c r="P64" s="169"/>
      <c r="Q64" s="151"/>
      <c r="R64" s="151"/>
      <c r="S64" s="151"/>
      <c r="T64" s="169">
        <v>1800</v>
      </c>
    </row>
    <row r="65" spans="1:20">
      <c r="A65" s="175">
        <v>44776</v>
      </c>
      <c r="B65" s="170">
        <v>1</v>
      </c>
      <c r="C65" s="169">
        <v>22400</v>
      </c>
      <c r="D65" s="171">
        <v>9000000</v>
      </c>
      <c r="E65" s="171">
        <v>7000000</v>
      </c>
      <c r="F65" s="170">
        <v>2118000</v>
      </c>
      <c r="G65" s="169">
        <v>1600000</v>
      </c>
      <c r="H65" s="151"/>
      <c r="I65" s="151"/>
      <c r="J65" s="151"/>
      <c r="K65" s="151"/>
      <c r="L65" s="151"/>
      <c r="M65" s="151"/>
      <c r="N65" s="151"/>
      <c r="O65" s="169">
        <v>2422</v>
      </c>
      <c r="P65" s="169"/>
      <c r="Q65" s="151"/>
      <c r="R65" s="151"/>
      <c r="S65" s="151"/>
      <c r="T65" s="169">
        <v>1800</v>
      </c>
    </row>
    <row r="66" spans="1:20">
      <c r="A66" s="175">
        <v>44777</v>
      </c>
      <c r="B66" s="170">
        <v>1</v>
      </c>
      <c r="C66" s="169">
        <v>22400</v>
      </c>
      <c r="D66" s="171">
        <v>9000000</v>
      </c>
      <c r="E66" s="171">
        <v>7000000</v>
      </c>
      <c r="F66" s="170">
        <v>2118000</v>
      </c>
      <c r="G66" s="169">
        <v>1600000</v>
      </c>
      <c r="H66" s="151"/>
      <c r="I66" s="151"/>
      <c r="J66" s="151"/>
      <c r="K66" s="151"/>
      <c r="L66" s="151"/>
      <c r="M66" s="151"/>
      <c r="N66" s="151"/>
      <c r="O66" s="169">
        <v>2422</v>
      </c>
      <c r="P66" s="169"/>
      <c r="Q66" s="151"/>
      <c r="R66" s="151"/>
      <c r="S66" s="151"/>
      <c r="T66" s="169">
        <v>1800</v>
      </c>
    </row>
    <row r="67" spans="1:20">
      <c r="A67" s="175">
        <v>44778</v>
      </c>
      <c r="B67" s="170">
        <v>1</v>
      </c>
      <c r="C67" s="169">
        <v>22400</v>
      </c>
      <c r="D67" s="171">
        <v>9000000</v>
      </c>
      <c r="E67" s="171">
        <v>7000000</v>
      </c>
      <c r="F67" s="170">
        <v>2118000</v>
      </c>
      <c r="G67" s="169">
        <v>1600000</v>
      </c>
      <c r="H67" s="151"/>
      <c r="I67" s="151"/>
      <c r="J67" s="151"/>
      <c r="K67" s="151"/>
      <c r="L67" s="151"/>
      <c r="M67" s="151"/>
      <c r="N67" s="151"/>
      <c r="O67" s="169">
        <v>2422</v>
      </c>
      <c r="P67" s="169"/>
      <c r="Q67" s="151"/>
      <c r="R67" s="151"/>
      <c r="S67" s="151"/>
      <c r="T67" s="169">
        <v>1800</v>
      </c>
    </row>
    <row r="68" spans="1:20">
      <c r="A68" s="175">
        <v>44781</v>
      </c>
      <c r="B68" s="170">
        <v>1</v>
      </c>
      <c r="C68" s="169">
        <v>22400</v>
      </c>
      <c r="D68" s="171">
        <v>9000000</v>
      </c>
      <c r="E68" s="171">
        <v>7000000</v>
      </c>
      <c r="F68" s="170">
        <v>2118000</v>
      </c>
      <c r="G68" s="169">
        <v>1600000</v>
      </c>
      <c r="H68" s="151"/>
      <c r="I68" s="151"/>
      <c r="J68" s="151"/>
      <c r="K68" s="151"/>
      <c r="L68" s="151"/>
      <c r="M68" s="151"/>
      <c r="N68" s="151"/>
      <c r="O68" s="169">
        <v>2422</v>
      </c>
      <c r="P68" s="169"/>
      <c r="Q68" s="151"/>
      <c r="R68" s="151"/>
      <c r="S68" s="151"/>
      <c r="T68" s="169">
        <v>1800</v>
      </c>
    </row>
    <row r="69" spans="1:20">
      <c r="A69" s="175">
        <v>44782</v>
      </c>
      <c r="B69" s="170">
        <v>1</v>
      </c>
      <c r="C69" s="169">
        <v>22400</v>
      </c>
      <c r="D69" s="171">
        <v>9000000</v>
      </c>
      <c r="E69" s="171">
        <v>7000000</v>
      </c>
      <c r="F69" s="170">
        <v>2118000</v>
      </c>
      <c r="G69" s="169">
        <v>1600000</v>
      </c>
      <c r="H69" s="151"/>
      <c r="I69" s="151"/>
      <c r="J69" s="151"/>
      <c r="K69" s="151"/>
      <c r="L69" s="151"/>
      <c r="M69" s="151"/>
      <c r="N69" s="151"/>
      <c r="O69" s="169">
        <v>2422</v>
      </c>
      <c r="P69" s="169"/>
      <c r="Q69" s="151"/>
      <c r="R69" s="151"/>
      <c r="S69" s="151"/>
      <c r="T69" s="169">
        <v>1800</v>
      </c>
    </row>
    <row r="70" spans="1:20">
      <c r="A70" s="175">
        <v>44783</v>
      </c>
      <c r="B70" s="170">
        <v>1</v>
      </c>
      <c r="C70" s="169">
        <v>22400</v>
      </c>
      <c r="D70" s="171">
        <v>9000000</v>
      </c>
      <c r="E70" s="171">
        <v>7000000</v>
      </c>
      <c r="F70" s="170">
        <v>2118000</v>
      </c>
      <c r="G70" s="169">
        <v>1600000</v>
      </c>
      <c r="H70" s="151"/>
      <c r="I70" s="151"/>
      <c r="J70" s="151"/>
      <c r="K70" s="151"/>
      <c r="L70" s="151"/>
      <c r="M70" s="151"/>
      <c r="N70" s="151"/>
      <c r="O70" s="169">
        <v>2422</v>
      </c>
      <c r="P70" s="169"/>
      <c r="Q70" s="151"/>
      <c r="R70" s="151"/>
      <c r="S70" s="151"/>
      <c r="T70" s="169">
        <v>1800</v>
      </c>
    </row>
    <row r="71" spans="1:20">
      <c r="A71" s="175">
        <v>44784</v>
      </c>
      <c r="B71" s="170">
        <v>1</v>
      </c>
      <c r="C71" s="169">
        <v>22400</v>
      </c>
      <c r="D71" s="171">
        <v>9000000</v>
      </c>
      <c r="E71" s="171">
        <v>7000000</v>
      </c>
      <c r="F71" s="170">
        <v>2118000</v>
      </c>
      <c r="G71" s="169">
        <v>1600000</v>
      </c>
      <c r="H71" s="151"/>
      <c r="I71" s="151"/>
      <c r="J71" s="151"/>
      <c r="K71" s="151"/>
      <c r="L71" s="151"/>
      <c r="M71" s="151"/>
      <c r="N71" s="151"/>
      <c r="O71" s="169">
        <v>2422</v>
      </c>
      <c r="P71" s="169"/>
      <c r="Q71" s="151"/>
      <c r="R71" s="151"/>
      <c r="S71" s="151"/>
      <c r="T71" s="169">
        <v>1800</v>
      </c>
    </row>
    <row r="72" spans="1:20">
      <c r="A72" s="175">
        <v>44785</v>
      </c>
      <c r="B72" s="170">
        <v>1</v>
      </c>
      <c r="C72" s="169">
        <v>22400</v>
      </c>
      <c r="D72" s="171">
        <v>9000000</v>
      </c>
      <c r="E72" s="171">
        <v>7000000</v>
      </c>
      <c r="F72" s="170">
        <v>2118000</v>
      </c>
      <c r="G72" s="169">
        <v>1600000</v>
      </c>
      <c r="H72" s="151"/>
      <c r="I72" s="151"/>
      <c r="J72" s="151"/>
      <c r="K72" s="151"/>
      <c r="L72" s="151"/>
      <c r="M72" s="151"/>
      <c r="N72" s="151"/>
      <c r="O72" s="169">
        <v>2422</v>
      </c>
      <c r="P72" s="169"/>
      <c r="Q72" s="151"/>
      <c r="R72" s="151"/>
      <c r="S72" s="151"/>
      <c r="T72" s="169">
        <v>1800</v>
      </c>
    </row>
    <row r="73" spans="1:20">
      <c r="A73" s="175">
        <v>44788</v>
      </c>
      <c r="B73" s="170">
        <v>1</v>
      </c>
      <c r="C73" s="169">
        <v>22400</v>
      </c>
      <c r="D73" s="171">
        <v>9000000</v>
      </c>
      <c r="E73" s="171">
        <v>7000000</v>
      </c>
      <c r="F73" s="170">
        <v>2118000</v>
      </c>
      <c r="G73" s="169">
        <v>1600000</v>
      </c>
      <c r="H73" s="151"/>
      <c r="I73" s="151"/>
      <c r="J73" s="151"/>
      <c r="K73" s="151"/>
      <c r="L73" s="151"/>
      <c r="M73" s="151"/>
      <c r="N73" s="151"/>
      <c r="O73" s="169">
        <v>2422</v>
      </c>
      <c r="P73" s="169"/>
      <c r="Q73" s="151"/>
      <c r="R73" s="151"/>
      <c r="S73" s="151"/>
      <c r="T73" s="169">
        <v>1800</v>
      </c>
    </row>
    <row r="74" spans="1:20">
      <c r="A74" s="175">
        <v>44789</v>
      </c>
      <c r="B74" s="170">
        <v>1</v>
      </c>
      <c r="C74" s="169">
        <v>22400</v>
      </c>
      <c r="D74" s="171">
        <v>9000000</v>
      </c>
      <c r="E74" s="171">
        <v>7000000</v>
      </c>
      <c r="F74" s="170">
        <v>2118000</v>
      </c>
      <c r="G74" s="169">
        <v>1600000</v>
      </c>
      <c r="H74" s="151"/>
      <c r="I74" s="151"/>
      <c r="J74" s="151"/>
      <c r="K74" s="151"/>
      <c r="L74" s="151"/>
      <c r="M74" s="151"/>
      <c r="N74" s="151"/>
      <c r="O74" s="169">
        <v>2422</v>
      </c>
      <c r="P74" s="169"/>
      <c r="Q74" s="151"/>
      <c r="R74" s="151"/>
      <c r="S74" s="151"/>
      <c r="T74" s="169">
        <v>1800</v>
      </c>
    </row>
    <row r="75" spans="1:20">
      <c r="A75" s="175">
        <v>44790</v>
      </c>
      <c r="B75" s="170">
        <v>1</v>
      </c>
      <c r="C75" s="169">
        <v>22400</v>
      </c>
      <c r="D75" s="171">
        <v>9000000</v>
      </c>
      <c r="E75" s="171">
        <v>7000000</v>
      </c>
      <c r="F75" s="170">
        <v>2118000</v>
      </c>
      <c r="G75" s="169">
        <v>1600000</v>
      </c>
      <c r="H75" s="151"/>
      <c r="I75" s="151"/>
      <c r="J75" s="151"/>
      <c r="K75" s="151"/>
      <c r="L75" s="151"/>
      <c r="M75" s="151"/>
      <c r="N75" s="151"/>
      <c r="O75" s="169">
        <v>2422</v>
      </c>
      <c r="P75" s="169"/>
      <c r="Q75" s="151"/>
      <c r="R75" s="151"/>
      <c r="S75" s="151"/>
      <c r="T75" s="169">
        <v>1800</v>
      </c>
    </row>
    <row r="76" spans="1:20">
      <c r="A76" s="175">
        <v>44791</v>
      </c>
      <c r="B76" s="170">
        <v>1</v>
      </c>
      <c r="C76" s="169">
        <v>22400</v>
      </c>
      <c r="D76" s="171">
        <v>9000000</v>
      </c>
      <c r="E76" s="171">
        <v>7000000</v>
      </c>
      <c r="F76" s="170">
        <v>2118000</v>
      </c>
      <c r="G76" s="169">
        <v>1600000</v>
      </c>
      <c r="H76" s="151"/>
      <c r="I76" s="151"/>
      <c r="J76" s="151"/>
      <c r="K76" s="151"/>
      <c r="L76" s="151"/>
      <c r="M76" s="151"/>
      <c r="N76" s="151"/>
      <c r="O76" s="169">
        <v>2422</v>
      </c>
      <c r="P76" s="169"/>
      <c r="Q76" s="151"/>
      <c r="R76" s="151"/>
      <c r="S76" s="151"/>
      <c r="T76" s="169">
        <v>1800</v>
      </c>
    </row>
    <row r="77" spans="1:20">
      <c r="A77" s="175">
        <v>44792</v>
      </c>
      <c r="B77" s="170">
        <v>1</v>
      </c>
      <c r="C77" s="169">
        <v>22400</v>
      </c>
      <c r="D77" s="171">
        <v>9000000</v>
      </c>
      <c r="E77" s="171">
        <v>7000000</v>
      </c>
      <c r="F77" s="170">
        <v>2118000</v>
      </c>
      <c r="G77" s="169">
        <v>1600000</v>
      </c>
      <c r="H77" s="151"/>
      <c r="I77" s="151"/>
      <c r="J77" s="151"/>
      <c r="K77" s="151"/>
      <c r="L77" s="151"/>
      <c r="M77" s="151"/>
      <c r="N77" s="151"/>
      <c r="O77" s="169">
        <v>2422</v>
      </c>
      <c r="P77" s="169"/>
      <c r="Q77" s="151"/>
      <c r="R77" s="151"/>
      <c r="S77" s="151"/>
      <c r="T77" s="169">
        <v>1800</v>
      </c>
    </row>
    <row r="78" spans="1:20">
      <c r="A78" s="175">
        <v>44795</v>
      </c>
      <c r="B78" s="170">
        <v>1</v>
      </c>
      <c r="C78" s="169">
        <v>22400</v>
      </c>
      <c r="D78" s="171">
        <v>9000000</v>
      </c>
      <c r="E78" s="171">
        <v>7000000</v>
      </c>
      <c r="F78" s="170">
        <v>2118000</v>
      </c>
      <c r="G78" s="169">
        <v>1600000</v>
      </c>
      <c r="H78" s="151"/>
      <c r="I78" s="151"/>
      <c r="J78" s="151"/>
      <c r="K78" s="151"/>
      <c r="L78" s="151"/>
      <c r="M78" s="151"/>
      <c r="N78" s="151"/>
      <c r="O78" s="169">
        <v>2422</v>
      </c>
      <c r="P78" s="169"/>
      <c r="Q78" s="151"/>
      <c r="R78" s="151"/>
      <c r="S78" s="151"/>
      <c r="T78" s="169">
        <v>1800</v>
      </c>
    </row>
    <row r="79" spans="1:20">
      <c r="A79" s="175">
        <v>44796</v>
      </c>
      <c r="B79" s="170">
        <v>1</v>
      </c>
      <c r="C79" s="169">
        <v>22400</v>
      </c>
      <c r="D79" s="171">
        <v>9000000</v>
      </c>
      <c r="E79" s="171">
        <v>7000000</v>
      </c>
      <c r="F79" s="170">
        <v>2118000</v>
      </c>
      <c r="G79" s="169">
        <v>1600000</v>
      </c>
      <c r="H79" s="151"/>
      <c r="I79" s="151"/>
      <c r="J79" s="151"/>
      <c r="K79" s="151"/>
      <c r="L79" s="151"/>
      <c r="M79" s="151"/>
      <c r="N79" s="151"/>
      <c r="O79" s="169">
        <v>2422</v>
      </c>
      <c r="P79" s="169"/>
      <c r="Q79" s="151"/>
      <c r="R79" s="151"/>
      <c r="S79" s="151"/>
      <c r="T79" s="169">
        <v>1800</v>
      </c>
    </row>
    <row r="80" spans="1:20">
      <c r="A80" s="175">
        <v>44797</v>
      </c>
      <c r="B80" s="170">
        <v>1</v>
      </c>
      <c r="C80" s="169">
        <v>22400</v>
      </c>
      <c r="D80" s="171">
        <v>9000000</v>
      </c>
      <c r="E80" s="171">
        <v>7000000</v>
      </c>
      <c r="F80" s="170">
        <v>2118000</v>
      </c>
      <c r="G80" s="169">
        <v>1600000</v>
      </c>
      <c r="H80" s="151"/>
      <c r="I80" s="151"/>
      <c r="J80" s="151"/>
      <c r="K80" s="151"/>
      <c r="L80" s="151"/>
      <c r="M80" s="151"/>
      <c r="N80" s="151"/>
      <c r="O80" s="169">
        <v>2422</v>
      </c>
      <c r="P80" s="169"/>
      <c r="Q80" s="151"/>
      <c r="R80" s="151"/>
      <c r="S80" s="151"/>
      <c r="T80" s="169">
        <v>1800</v>
      </c>
    </row>
    <row r="81" spans="1:20">
      <c r="A81" s="175">
        <v>44798</v>
      </c>
      <c r="B81" s="170">
        <v>1</v>
      </c>
      <c r="C81" s="169">
        <v>22400</v>
      </c>
      <c r="D81" s="171">
        <v>9000000</v>
      </c>
      <c r="E81" s="171">
        <v>7000000</v>
      </c>
      <c r="F81" s="170">
        <v>2118000</v>
      </c>
      <c r="G81" s="169">
        <v>1600000</v>
      </c>
      <c r="H81" s="151"/>
      <c r="I81" s="151"/>
      <c r="J81" s="151"/>
      <c r="K81" s="151"/>
      <c r="L81" s="151"/>
      <c r="M81" s="151"/>
      <c r="N81" s="151"/>
      <c r="O81" s="169">
        <v>2422</v>
      </c>
      <c r="P81" s="169"/>
      <c r="Q81" s="151"/>
      <c r="R81" s="151"/>
      <c r="S81" s="151"/>
      <c r="T81" s="169">
        <v>1800</v>
      </c>
    </row>
    <row r="82" spans="1:20">
      <c r="A82" s="175">
        <v>44799</v>
      </c>
      <c r="B82" s="170">
        <v>1</v>
      </c>
      <c r="C82" s="169">
        <v>22400</v>
      </c>
      <c r="D82" s="171">
        <v>9000000</v>
      </c>
      <c r="E82" s="171">
        <v>7000000</v>
      </c>
      <c r="F82" s="170">
        <v>2118000</v>
      </c>
      <c r="G82" s="169">
        <v>1600000</v>
      </c>
      <c r="H82" s="151"/>
      <c r="I82" s="151"/>
      <c r="J82" s="151"/>
      <c r="K82" s="151"/>
      <c r="L82" s="151"/>
      <c r="M82" s="151"/>
      <c r="N82" s="151"/>
      <c r="O82" s="169">
        <v>2422</v>
      </c>
      <c r="P82" s="169"/>
      <c r="Q82" s="151"/>
      <c r="R82" s="151"/>
      <c r="S82" s="151"/>
      <c r="T82" s="169">
        <v>1800</v>
      </c>
    </row>
    <row r="83" spans="1:20">
      <c r="A83" s="175">
        <v>44802</v>
      </c>
      <c r="B83" s="170">
        <v>1</v>
      </c>
      <c r="C83" s="169">
        <v>22400</v>
      </c>
      <c r="D83" s="171">
        <v>9000000</v>
      </c>
      <c r="E83" s="171">
        <v>7000000</v>
      </c>
      <c r="F83" s="170">
        <v>2118000</v>
      </c>
      <c r="G83" s="169">
        <v>1600000</v>
      </c>
      <c r="H83" s="151"/>
      <c r="I83" s="151"/>
      <c r="J83" s="151"/>
      <c r="K83" s="151"/>
      <c r="L83" s="151"/>
      <c r="M83" s="151"/>
      <c r="N83" s="151"/>
      <c r="O83" s="169">
        <v>2422</v>
      </c>
      <c r="P83" s="169"/>
      <c r="Q83" s="151"/>
      <c r="R83" s="151"/>
      <c r="S83" s="151"/>
      <c r="T83" s="169">
        <v>1800</v>
      </c>
    </row>
    <row r="84" spans="1:20">
      <c r="A84" s="175">
        <v>44803</v>
      </c>
      <c r="B84" s="170">
        <v>1</v>
      </c>
      <c r="C84" s="169">
        <v>22400</v>
      </c>
      <c r="D84" s="171">
        <v>9000000</v>
      </c>
      <c r="E84" s="171">
        <v>7000000</v>
      </c>
      <c r="F84" s="170">
        <v>2118000</v>
      </c>
      <c r="G84" s="169">
        <v>1600000</v>
      </c>
      <c r="H84" s="151"/>
      <c r="I84" s="151"/>
      <c r="J84" s="151"/>
      <c r="K84" s="151"/>
      <c r="L84" s="151"/>
      <c r="M84" s="151"/>
      <c r="N84" s="151"/>
      <c r="O84" s="169">
        <v>2422</v>
      </c>
      <c r="P84" s="169"/>
      <c r="Q84" s="151"/>
      <c r="R84" s="151"/>
      <c r="S84" s="151"/>
      <c r="T84" s="169">
        <v>1800</v>
      </c>
    </row>
    <row r="85" spans="1:20">
      <c r="A85" s="175">
        <v>44804</v>
      </c>
      <c r="B85" s="170">
        <v>1</v>
      </c>
      <c r="C85" s="169">
        <v>22400</v>
      </c>
      <c r="D85" s="171">
        <v>9000000</v>
      </c>
      <c r="E85" s="171">
        <v>7000000</v>
      </c>
      <c r="F85" s="170">
        <v>2118000</v>
      </c>
      <c r="G85" s="169">
        <v>1600000</v>
      </c>
      <c r="H85" s="151"/>
      <c r="I85" s="151"/>
      <c r="J85" s="151"/>
      <c r="K85" s="151"/>
      <c r="L85" s="151"/>
      <c r="M85" s="151"/>
      <c r="N85" s="151"/>
      <c r="O85" s="169">
        <v>2422</v>
      </c>
      <c r="P85" s="169"/>
      <c r="Q85" s="151"/>
      <c r="R85" s="151"/>
      <c r="S85" s="151"/>
      <c r="T85" s="169">
        <v>1800</v>
      </c>
    </row>
    <row r="86" spans="1:20">
      <c r="A86" s="175">
        <v>44805</v>
      </c>
      <c r="B86" s="170">
        <v>1</v>
      </c>
      <c r="C86" s="169">
        <v>22400</v>
      </c>
      <c r="D86" s="171">
        <v>9000000</v>
      </c>
      <c r="E86" s="171">
        <v>7000000</v>
      </c>
      <c r="F86" s="170">
        <v>2118000</v>
      </c>
      <c r="G86" s="169">
        <v>1600000</v>
      </c>
      <c r="H86" s="151"/>
      <c r="I86" s="151"/>
      <c r="J86" s="151"/>
      <c r="K86" s="151"/>
      <c r="L86" s="151"/>
      <c r="M86" s="151"/>
      <c r="N86" s="151"/>
      <c r="O86" s="169">
        <v>2422</v>
      </c>
      <c r="P86" s="169"/>
      <c r="Q86" s="151"/>
      <c r="R86" s="151"/>
      <c r="S86" s="151"/>
      <c r="T86" s="169">
        <v>1800</v>
      </c>
    </row>
    <row r="87" spans="1:20">
      <c r="A87" s="175">
        <v>44806</v>
      </c>
      <c r="B87" s="170">
        <v>1</v>
      </c>
      <c r="C87" s="169">
        <v>22400</v>
      </c>
      <c r="D87" s="171">
        <v>9000000</v>
      </c>
      <c r="E87" s="171">
        <v>7000000</v>
      </c>
      <c r="F87" s="170">
        <v>2118000</v>
      </c>
      <c r="G87" s="169">
        <v>1600000</v>
      </c>
      <c r="H87" s="151"/>
      <c r="I87" s="151"/>
      <c r="J87" s="151"/>
      <c r="K87" s="151"/>
      <c r="L87" s="151"/>
      <c r="M87" s="151"/>
      <c r="N87" s="151"/>
      <c r="O87" s="169">
        <v>2422</v>
      </c>
      <c r="P87" s="169"/>
      <c r="Q87" s="151"/>
      <c r="R87" s="151"/>
      <c r="S87" s="151"/>
      <c r="T87" s="169">
        <v>1800</v>
      </c>
    </row>
    <row r="88" spans="1:20">
      <c r="A88" s="175">
        <v>44809</v>
      </c>
      <c r="B88" s="170">
        <v>1</v>
      </c>
      <c r="C88" s="169">
        <v>22400</v>
      </c>
      <c r="D88" s="171">
        <v>9000000</v>
      </c>
      <c r="E88" s="171">
        <v>7000000</v>
      </c>
      <c r="F88" s="170">
        <v>2118000</v>
      </c>
      <c r="G88" s="169">
        <v>1600000</v>
      </c>
      <c r="H88" s="151"/>
      <c r="I88" s="151"/>
      <c r="J88" s="151"/>
      <c r="K88" s="151"/>
      <c r="L88" s="151"/>
      <c r="M88" s="151"/>
      <c r="N88" s="151"/>
      <c r="O88" s="169">
        <v>2422</v>
      </c>
      <c r="P88" s="169"/>
      <c r="Q88" s="151"/>
      <c r="R88" s="151"/>
      <c r="S88" s="151"/>
      <c r="T88" s="169">
        <v>1800</v>
      </c>
    </row>
    <row r="89" spans="1:20">
      <c r="A89" s="175">
        <v>44810</v>
      </c>
      <c r="B89" s="170">
        <v>1</v>
      </c>
      <c r="C89" s="169">
        <v>22400</v>
      </c>
      <c r="D89" s="171">
        <v>9000000</v>
      </c>
      <c r="E89" s="171">
        <v>7000000</v>
      </c>
      <c r="F89" s="170">
        <v>2118000</v>
      </c>
      <c r="G89" s="169">
        <v>1600000</v>
      </c>
      <c r="H89" s="151"/>
      <c r="I89" s="151"/>
      <c r="J89" s="151"/>
      <c r="K89" s="151"/>
      <c r="L89" s="151"/>
      <c r="M89" s="151"/>
      <c r="N89" s="151"/>
      <c r="O89" s="169">
        <v>2422</v>
      </c>
      <c r="P89" s="169"/>
      <c r="Q89" s="151"/>
      <c r="R89" s="151"/>
      <c r="S89" s="151"/>
      <c r="T89" s="169">
        <v>1800</v>
      </c>
    </row>
    <row r="90" spans="1:20">
      <c r="A90" s="175">
        <v>44811</v>
      </c>
      <c r="B90" s="170">
        <v>1</v>
      </c>
      <c r="C90" s="169">
        <v>22400</v>
      </c>
      <c r="D90" s="171">
        <v>9000000</v>
      </c>
      <c r="E90" s="171">
        <v>7000000</v>
      </c>
      <c r="F90" s="170">
        <v>2118000</v>
      </c>
      <c r="G90" s="169">
        <v>1600000</v>
      </c>
      <c r="H90" s="151"/>
      <c r="I90" s="151"/>
      <c r="J90" s="151"/>
      <c r="K90" s="151"/>
      <c r="L90" s="151"/>
      <c r="M90" s="151"/>
      <c r="N90" s="151"/>
      <c r="O90" s="169">
        <v>2422</v>
      </c>
      <c r="P90" s="169"/>
      <c r="Q90" s="151"/>
      <c r="R90" s="151"/>
      <c r="S90" s="151"/>
      <c r="T90" s="169">
        <v>1800</v>
      </c>
    </row>
    <row r="91" spans="1:20">
      <c r="A91" s="175">
        <v>44812</v>
      </c>
      <c r="B91" s="170">
        <v>1</v>
      </c>
      <c r="C91" s="169">
        <v>22400</v>
      </c>
      <c r="D91" s="171">
        <v>9000000</v>
      </c>
      <c r="E91" s="171">
        <v>7000000</v>
      </c>
      <c r="F91" s="170">
        <v>2118000</v>
      </c>
      <c r="G91" s="169">
        <v>1600000</v>
      </c>
      <c r="H91" s="151"/>
      <c r="I91" s="151"/>
      <c r="J91" s="151"/>
      <c r="K91" s="151"/>
      <c r="L91" s="151"/>
      <c r="M91" s="151"/>
      <c r="N91" s="151"/>
      <c r="O91" s="169">
        <v>2422</v>
      </c>
      <c r="P91" s="169"/>
      <c r="Q91" s="151"/>
      <c r="R91" s="151"/>
      <c r="S91" s="151"/>
      <c r="T91" s="169">
        <v>1800</v>
      </c>
    </row>
    <row r="92" spans="1:20">
      <c r="A92" s="175">
        <v>44813</v>
      </c>
      <c r="B92" s="170">
        <v>1</v>
      </c>
      <c r="C92" s="169">
        <v>22400</v>
      </c>
      <c r="D92" s="171">
        <v>9000000</v>
      </c>
      <c r="E92" s="171">
        <v>7000000</v>
      </c>
      <c r="F92" s="170">
        <v>2118000</v>
      </c>
      <c r="G92" s="169">
        <v>1600000</v>
      </c>
      <c r="H92" s="151"/>
      <c r="I92" s="151"/>
      <c r="J92" s="151"/>
      <c r="K92" s="151"/>
      <c r="L92" s="151"/>
      <c r="M92" s="151"/>
      <c r="N92" s="151"/>
      <c r="O92" s="169">
        <v>2422</v>
      </c>
      <c r="P92" s="169"/>
      <c r="Q92" s="151"/>
      <c r="R92" s="151"/>
      <c r="S92" s="151"/>
      <c r="T92" s="169">
        <v>1800</v>
      </c>
    </row>
    <row r="93" spans="1:20">
      <c r="A93" s="175">
        <v>44816</v>
      </c>
      <c r="B93" s="170">
        <v>1</v>
      </c>
      <c r="C93" s="169">
        <v>22400</v>
      </c>
      <c r="D93" s="171">
        <v>9000000</v>
      </c>
      <c r="E93" s="171">
        <v>7000000</v>
      </c>
      <c r="F93" s="170">
        <v>2118000</v>
      </c>
      <c r="G93" s="169">
        <v>1600000</v>
      </c>
      <c r="H93" s="151"/>
      <c r="I93" s="151"/>
      <c r="J93" s="151"/>
      <c r="K93" s="151"/>
      <c r="L93" s="151"/>
      <c r="M93" s="151"/>
      <c r="N93" s="151"/>
      <c r="O93" s="169">
        <v>2422</v>
      </c>
      <c r="P93" s="169"/>
      <c r="Q93" s="151"/>
      <c r="R93" s="151"/>
      <c r="S93" s="151"/>
      <c r="T93" s="169">
        <v>1800</v>
      </c>
    </row>
    <row r="94" spans="1:20">
      <c r="A94" s="175">
        <v>44817</v>
      </c>
      <c r="B94" s="170">
        <v>1</v>
      </c>
      <c r="C94" s="169">
        <v>22400</v>
      </c>
      <c r="D94" s="171">
        <v>9000000</v>
      </c>
      <c r="E94" s="171">
        <v>7000000</v>
      </c>
      <c r="F94" s="170">
        <v>2118000</v>
      </c>
      <c r="G94" s="169">
        <v>1600000</v>
      </c>
      <c r="H94" s="151"/>
      <c r="I94" s="151"/>
      <c r="J94" s="151"/>
      <c r="K94" s="151"/>
      <c r="L94" s="151"/>
      <c r="M94" s="151"/>
      <c r="N94" s="151"/>
      <c r="O94" s="169">
        <v>2422</v>
      </c>
      <c r="P94" s="169"/>
      <c r="Q94" s="151"/>
      <c r="R94" s="151"/>
      <c r="S94" s="151"/>
      <c r="T94" s="169">
        <v>1800</v>
      </c>
    </row>
    <row r="95" spans="1:20">
      <c r="A95" s="175">
        <v>44818</v>
      </c>
      <c r="B95" s="170">
        <v>1</v>
      </c>
      <c r="C95" s="169">
        <v>22400</v>
      </c>
      <c r="D95" s="171">
        <v>9000000</v>
      </c>
      <c r="E95" s="171">
        <v>7000000</v>
      </c>
      <c r="F95" s="170">
        <v>2118000</v>
      </c>
      <c r="G95" s="169">
        <v>1600000</v>
      </c>
      <c r="H95" s="151"/>
      <c r="I95" s="151"/>
      <c r="J95" s="151"/>
      <c r="K95" s="151"/>
      <c r="L95" s="151"/>
      <c r="M95" s="151"/>
      <c r="N95" s="151"/>
      <c r="O95" s="169">
        <v>2422</v>
      </c>
      <c r="P95" s="169"/>
      <c r="Q95" s="151"/>
      <c r="R95" s="151"/>
      <c r="S95" s="151"/>
      <c r="T95" s="169">
        <v>1800</v>
      </c>
    </row>
    <row r="96" spans="1:20">
      <c r="A96" s="175">
        <v>44819</v>
      </c>
      <c r="B96" s="170">
        <v>1</v>
      </c>
      <c r="C96" s="169">
        <v>22400</v>
      </c>
      <c r="D96" s="171">
        <v>9000000</v>
      </c>
      <c r="E96" s="171">
        <v>7000000</v>
      </c>
      <c r="F96" s="170">
        <v>2118000</v>
      </c>
      <c r="G96" s="169">
        <v>1600000</v>
      </c>
      <c r="H96" s="169">
        <v>190000</v>
      </c>
      <c r="I96" s="169"/>
      <c r="J96" s="169"/>
      <c r="K96" s="169"/>
      <c r="L96" s="169"/>
      <c r="M96" s="151"/>
      <c r="N96" s="169"/>
      <c r="O96" s="169">
        <v>2422</v>
      </c>
      <c r="P96" s="169"/>
      <c r="Q96" s="151"/>
      <c r="R96" s="151"/>
      <c r="S96" s="151"/>
      <c r="T96" s="169">
        <v>1800</v>
      </c>
    </row>
    <row r="97" spans="1:20">
      <c r="A97" s="175">
        <v>44820</v>
      </c>
      <c r="B97" s="170">
        <v>1</v>
      </c>
      <c r="C97" s="169">
        <v>22400</v>
      </c>
      <c r="D97" s="171">
        <v>9000000</v>
      </c>
      <c r="E97" s="171">
        <v>7000000</v>
      </c>
      <c r="F97" s="170">
        <v>2118000</v>
      </c>
      <c r="G97" s="169">
        <v>1600000</v>
      </c>
      <c r="H97" s="169">
        <v>370000</v>
      </c>
      <c r="I97" s="169"/>
      <c r="J97" s="169"/>
      <c r="K97" s="169"/>
      <c r="L97" s="169"/>
      <c r="M97" s="151"/>
      <c r="N97" s="169"/>
      <c r="O97" s="169">
        <v>2422</v>
      </c>
      <c r="P97" s="169"/>
      <c r="Q97" s="151"/>
      <c r="R97" s="151"/>
      <c r="S97" s="151"/>
      <c r="T97" s="169">
        <v>1800</v>
      </c>
    </row>
    <row r="98" spans="1:20">
      <c r="A98" s="175">
        <v>44823</v>
      </c>
      <c r="B98" s="170">
        <v>1</v>
      </c>
      <c r="C98" s="169">
        <v>22400</v>
      </c>
      <c r="D98" s="171">
        <v>9000000</v>
      </c>
      <c r="E98" s="171">
        <v>7000000</v>
      </c>
      <c r="F98" s="170">
        <v>2118000</v>
      </c>
      <c r="G98" s="169">
        <v>1600000</v>
      </c>
      <c r="H98" s="169">
        <v>370000</v>
      </c>
      <c r="I98" s="169"/>
      <c r="J98" s="169"/>
      <c r="K98" s="169"/>
      <c r="L98" s="169"/>
      <c r="M98" s="151"/>
      <c r="N98" s="169"/>
      <c r="O98" s="169">
        <v>2422</v>
      </c>
      <c r="P98" s="169"/>
      <c r="Q98" s="151"/>
      <c r="R98" s="151"/>
      <c r="S98" s="151"/>
      <c r="T98" s="169">
        <v>1800</v>
      </c>
    </row>
    <row r="99" spans="1:20">
      <c r="A99" s="175">
        <v>44824</v>
      </c>
      <c r="B99" s="170">
        <v>1</v>
      </c>
      <c r="C99" s="169">
        <v>22400</v>
      </c>
      <c r="D99" s="171">
        <v>9000000</v>
      </c>
      <c r="E99" s="171">
        <v>7000000</v>
      </c>
      <c r="F99" s="170">
        <v>2118000</v>
      </c>
      <c r="G99" s="169">
        <v>1600000</v>
      </c>
      <c r="H99" s="169">
        <v>370000</v>
      </c>
      <c r="I99" s="169"/>
      <c r="J99" s="169"/>
      <c r="K99" s="169"/>
      <c r="L99" s="169"/>
      <c r="M99" s="151"/>
      <c r="N99" s="169"/>
      <c r="O99" s="169">
        <v>2422</v>
      </c>
      <c r="P99" s="169"/>
      <c r="Q99" s="151"/>
      <c r="R99" s="151"/>
      <c r="S99" s="151"/>
      <c r="T99" s="169">
        <v>1800</v>
      </c>
    </row>
    <row r="100" spans="1:20">
      <c r="A100" s="160">
        <v>44825</v>
      </c>
      <c r="B100" s="170">
        <v>1</v>
      </c>
      <c r="C100" s="169">
        <v>22400</v>
      </c>
      <c r="D100" s="171">
        <v>9000000</v>
      </c>
      <c r="E100" s="171">
        <v>7000000</v>
      </c>
      <c r="F100" s="170">
        <v>2118000</v>
      </c>
      <c r="G100" s="169">
        <v>1600000</v>
      </c>
      <c r="H100" s="169">
        <v>370000</v>
      </c>
      <c r="I100" s="169"/>
      <c r="J100" s="169"/>
      <c r="K100" s="169"/>
      <c r="L100" s="169"/>
      <c r="M100" s="151"/>
      <c r="N100" s="169"/>
      <c r="O100" s="169">
        <v>2422</v>
      </c>
      <c r="P100" s="169"/>
      <c r="Q100" s="151"/>
      <c r="R100" s="151"/>
      <c r="S100" s="151"/>
      <c r="T100" s="169">
        <v>1800</v>
      </c>
    </row>
    <row r="101" spans="1:20">
      <c r="A101" s="160">
        <v>44826</v>
      </c>
      <c r="B101" s="170">
        <v>1</v>
      </c>
      <c r="C101" s="169">
        <v>22400</v>
      </c>
      <c r="D101" s="171">
        <v>9000000</v>
      </c>
      <c r="E101" s="171">
        <v>7000000</v>
      </c>
      <c r="F101" s="170">
        <v>2118000</v>
      </c>
      <c r="G101" s="169">
        <v>1600000</v>
      </c>
      <c r="H101" s="169">
        <v>370000</v>
      </c>
      <c r="I101" s="169"/>
      <c r="J101" s="169"/>
      <c r="K101" s="169"/>
      <c r="L101" s="169"/>
      <c r="M101" s="151"/>
      <c r="N101" s="169"/>
      <c r="O101" s="169">
        <v>2422</v>
      </c>
      <c r="P101" s="169"/>
      <c r="Q101" s="151"/>
      <c r="R101" s="151"/>
      <c r="S101" s="151"/>
      <c r="T101" s="169">
        <v>1800</v>
      </c>
    </row>
    <row r="102" spans="1:20">
      <c r="A102" s="160">
        <v>44827</v>
      </c>
      <c r="B102" s="170">
        <v>1</v>
      </c>
      <c r="C102" s="169">
        <v>22400</v>
      </c>
      <c r="D102" s="171">
        <v>9000000</v>
      </c>
      <c r="E102" s="171">
        <v>7000000</v>
      </c>
      <c r="F102" s="170">
        <v>2118000</v>
      </c>
      <c r="G102" s="169">
        <v>1600000</v>
      </c>
      <c r="H102" s="169">
        <v>370000</v>
      </c>
      <c r="I102" s="169"/>
      <c r="J102" s="169"/>
      <c r="K102" s="169"/>
      <c r="L102" s="169"/>
      <c r="M102" s="151"/>
      <c r="N102" s="169"/>
      <c r="O102" s="169">
        <v>2422</v>
      </c>
      <c r="P102" s="169"/>
      <c r="Q102" s="151"/>
      <c r="R102" s="151"/>
      <c r="S102" s="151"/>
      <c r="T102" s="169">
        <v>1800</v>
      </c>
    </row>
    <row r="103" spans="1:20">
      <c r="A103" s="160">
        <v>44830</v>
      </c>
      <c r="B103" s="170">
        <v>1</v>
      </c>
      <c r="C103" s="169">
        <v>22400</v>
      </c>
      <c r="D103" s="171">
        <v>9000000</v>
      </c>
      <c r="E103" s="171">
        <v>7000000</v>
      </c>
      <c r="F103" s="170">
        <v>2118000</v>
      </c>
      <c r="G103" s="169">
        <v>1600000</v>
      </c>
      <c r="H103" s="169">
        <v>370000</v>
      </c>
      <c r="I103" s="169"/>
      <c r="J103" s="169"/>
      <c r="K103" s="169"/>
      <c r="L103" s="169"/>
      <c r="M103" s="151"/>
      <c r="N103" s="169"/>
      <c r="O103" s="169">
        <v>2422</v>
      </c>
      <c r="P103" s="169"/>
      <c r="Q103" s="151"/>
      <c r="R103" s="151"/>
      <c r="S103" s="151"/>
      <c r="T103" s="169">
        <v>1800</v>
      </c>
    </row>
    <row r="104" spans="1:20">
      <c r="A104" s="160">
        <v>44831</v>
      </c>
      <c r="B104" s="170">
        <v>1</v>
      </c>
      <c r="C104" s="169">
        <v>22400</v>
      </c>
      <c r="D104" s="171">
        <v>9000000</v>
      </c>
      <c r="E104" s="171">
        <v>7000000</v>
      </c>
      <c r="F104" s="170">
        <v>2118000</v>
      </c>
      <c r="G104" s="169">
        <v>1600000</v>
      </c>
      <c r="H104" s="169">
        <v>370000</v>
      </c>
      <c r="I104" s="169"/>
      <c r="J104" s="169"/>
      <c r="K104" s="169"/>
      <c r="L104" s="169"/>
      <c r="M104" s="151"/>
      <c r="N104" s="169"/>
      <c r="O104" s="169">
        <v>2422</v>
      </c>
      <c r="P104" s="169"/>
      <c r="Q104" s="151"/>
      <c r="R104" s="151"/>
      <c r="S104" s="151"/>
      <c r="T104" s="169">
        <v>1800</v>
      </c>
    </row>
    <row r="105" spans="1:20">
      <c r="A105" s="160">
        <v>44832</v>
      </c>
      <c r="B105" s="170">
        <v>1</v>
      </c>
      <c r="C105" s="169">
        <v>22400</v>
      </c>
      <c r="D105" s="171">
        <v>9000000</v>
      </c>
      <c r="E105" s="171">
        <v>7000000</v>
      </c>
      <c r="F105" s="170">
        <v>2118000</v>
      </c>
      <c r="G105" s="169">
        <v>1600000</v>
      </c>
      <c r="H105" s="169">
        <v>370000</v>
      </c>
      <c r="I105" s="169"/>
      <c r="J105" s="169"/>
      <c r="K105" s="169"/>
      <c r="L105" s="169"/>
      <c r="M105" s="151"/>
      <c r="N105" s="169"/>
      <c r="O105" s="169">
        <v>2422</v>
      </c>
      <c r="P105" s="169"/>
      <c r="Q105" s="151"/>
      <c r="R105" s="151"/>
      <c r="S105" s="151"/>
      <c r="T105" s="169">
        <v>1800</v>
      </c>
    </row>
    <row r="106" spans="1:20">
      <c r="A106" s="160">
        <v>44833</v>
      </c>
      <c r="B106" s="170">
        <v>1</v>
      </c>
      <c r="C106" s="169">
        <v>22400</v>
      </c>
      <c r="D106" s="171">
        <v>9000000</v>
      </c>
      <c r="E106" s="171">
        <v>7000000</v>
      </c>
      <c r="F106" s="170">
        <v>2118000</v>
      </c>
      <c r="G106" s="169">
        <v>1600000</v>
      </c>
      <c r="H106" s="169">
        <v>370000</v>
      </c>
      <c r="I106" s="169"/>
      <c r="J106" s="169"/>
      <c r="K106" s="169"/>
      <c r="L106" s="169"/>
      <c r="M106" s="151"/>
      <c r="N106" s="169"/>
      <c r="O106" s="169">
        <v>2422</v>
      </c>
      <c r="P106" s="169"/>
      <c r="Q106" s="151"/>
      <c r="R106" s="151"/>
      <c r="S106" s="151"/>
      <c r="T106" s="169">
        <v>1800</v>
      </c>
    </row>
    <row r="107" spans="1:20">
      <c r="A107" s="160">
        <v>44834</v>
      </c>
      <c r="B107" s="170">
        <v>1</v>
      </c>
      <c r="C107" s="169">
        <v>22400</v>
      </c>
      <c r="D107" s="171">
        <v>9000000</v>
      </c>
      <c r="E107" s="171">
        <v>7000000</v>
      </c>
      <c r="F107" s="170">
        <v>2118000</v>
      </c>
      <c r="G107" s="169">
        <v>1600000</v>
      </c>
      <c r="H107" s="169">
        <v>370000</v>
      </c>
      <c r="I107" s="169"/>
      <c r="J107" s="169"/>
      <c r="K107" s="169"/>
      <c r="L107" s="169"/>
      <c r="M107" s="151"/>
      <c r="N107" s="169"/>
      <c r="O107" s="169">
        <v>2422</v>
      </c>
      <c r="P107" s="169"/>
      <c r="Q107" s="151"/>
      <c r="R107" s="151"/>
      <c r="S107" s="151"/>
      <c r="T107" s="169">
        <v>1800</v>
      </c>
    </row>
    <row r="108" spans="1:20">
      <c r="A108" s="160">
        <v>44837</v>
      </c>
      <c r="B108" s="170">
        <v>1</v>
      </c>
      <c r="C108" s="169">
        <v>22400</v>
      </c>
      <c r="D108" s="171">
        <v>9000000</v>
      </c>
      <c r="E108" s="171">
        <v>7000000</v>
      </c>
      <c r="F108" s="170">
        <v>2118000</v>
      </c>
      <c r="G108" s="169">
        <v>1600000</v>
      </c>
      <c r="H108" s="169">
        <v>370000</v>
      </c>
      <c r="I108" s="169"/>
      <c r="J108" s="169"/>
      <c r="K108" s="169"/>
      <c r="L108" s="169"/>
      <c r="M108" s="151"/>
      <c r="N108" s="169"/>
      <c r="O108" s="169">
        <v>2422</v>
      </c>
      <c r="P108" s="169"/>
      <c r="Q108" s="151"/>
      <c r="R108" s="151"/>
      <c r="S108" s="151"/>
      <c r="T108" s="169">
        <v>1800</v>
      </c>
    </row>
    <row r="109" spans="1:20">
      <c r="A109" s="160">
        <v>44838</v>
      </c>
      <c r="B109" s="170">
        <v>1</v>
      </c>
      <c r="C109" s="169">
        <v>22400</v>
      </c>
      <c r="D109" s="171">
        <v>9000000</v>
      </c>
      <c r="E109" s="171">
        <v>7000000</v>
      </c>
      <c r="F109" s="170">
        <v>2118000</v>
      </c>
      <c r="G109" s="169">
        <v>1600000</v>
      </c>
      <c r="H109" s="169">
        <v>370000</v>
      </c>
      <c r="I109" s="169"/>
      <c r="J109" s="169"/>
      <c r="K109" s="169"/>
      <c r="L109" s="169"/>
      <c r="M109" s="151"/>
      <c r="N109" s="169"/>
      <c r="O109" s="169">
        <v>2422</v>
      </c>
      <c r="P109" s="169"/>
      <c r="Q109" s="151"/>
      <c r="R109" s="151"/>
      <c r="S109" s="151"/>
      <c r="T109" s="169">
        <v>1800</v>
      </c>
    </row>
    <row r="110" spans="1:20">
      <c r="A110" s="160">
        <v>44839</v>
      </c>
      <c r="B110" s="170">
        <v>1</v>
      </c>
      <c r="C110" s="169">
        <v>22400</v>
      </c>
      <c r="D110" s="171">
        <v>9000000</v>
      </c>
      <c r="E110" s="171">
        <v>7000000</v>
      </c>
      <c r="F110" s="170">
        <v>2118000</v>
      </c>
      <c r="G110" s="169">
        <v>1600000</v>
      </c>
      <c r="H110" s="169">
        <v>370000</v>
      </c>
      <c r="I110" s="169"/>
      <c r="J110" s="169"/>
      <c r="K110" s="169"/>
      <c r="L110" s="169"/>
      <c r="M110" s="151"/>
      <c r="N110" s="169"/>
      <c r="O110" s="169">
        <v>2422</v>
      </c>
      <c r="P110" s="169"/>
      <c r="Q110" s="151"/>
      <c r="R110" s="151"/>
      <c r="S110" s="151"/>
      <c r="T110" s="169">
        <v>1800</v>
      </c>
    </row>
    <row r="111" spans="1:20">
      <c r="A111" s="160">
        <v>44840</v>
      </c>
      <c r="B111" s="170">
        <v>1</v>
      </c>
      <c r="C111" s="169">
        <v>22400</v>
      </c>
      <c r="D111" s="171">
        <v>9000000</v>
      </c>
      <c r="E111" s="171">
        <v>7000000</v>
      </c>
      <c r="F111" s="170">
        <v>2118000</v>
      </c>
      <c r="G111" s="169">
        <v>1600000</v>
      </c>
      <c r="H111" s="169">
        <v>370000</v>
      </c>
      <c r="I111" s="169"/>
      <c r="J111" s="169"/>
      <c r="K111" s="169"/>
      <c r="L111" s="169"/>
      <c r="M111" s="151"/>
      <c r="N111" s="169"/>
      <c r="O111" s="169">
        <v>2422</v>
      </c>
      <c r="P111" s="169"/>
      <c r="Q111" s="151"/>
      <c r="R111" s="151"/>
      <c r="S111" s="151"/>
      <c r="T111" s="169">
        <v>1800</v>
      </c>
    </row>
    <row r="112" spans="1:20">
      <c r="A112" s="160">
        <v>44841</v>
      </c>
      <c r="B112" s="170">
        <v>1</v>
      </c>
      <c r="C112" s="169">
        <v>22400</v>
      </c>
      <c r="D112" s="171">
        <v>9000000</v>
      </c>
      <c r="E112" s="171">
        <v>7000000</v>
      </c>
      <c r="F112" s="170">
        <v>2118000</v>
      </c>
      <c r="G112" s="169">
        <v>3700000</v>
      </c>
      <c r="H112" s="169">
        <v>370000</v>
      </c>
      <c r="I112" s="169"/>
      <c r="J112" s="169"/>
      <c r="K112" s="169"/>
      <c r="L112" s="169"/>
      <c r="M112" s="151"/>
      <c r="N112" s="169"/>
      <c r="O112" s="169">
        <v>2422</v>
      </c>
      <c r="P112" s="169"/>
      <c r="Q112" s="151"/>
      <c r="R112" s="151"/>
      <c r="S112" s="151"/>
      <c r="T112" s="169">
        <v>1800</v>
      </c>
    </row>
    <row r="113" spans="1:20">
      <c r="A113" s="235">
        <v>44844</v>
      </c>
      <c r="B113" s="170">
        <v>1</v>
      </c>
      <c r="C113" s="169">
        <v>22400</v>
      </c>
      <c r="D113" s="171">
        <v>9000000</v>
      </c>
      <c r="E113" s="171">
        <v>7000000</v>
      </c>
      <c r="F113" s="170">
        <v>2118000</v>
      </c>
      <c r="G113" s="169">
        <v>3700000</v>
      </c>
      <c r="H113" s="169">
        <v>370000</v>
      </c>
      <c r="M113" s="151"/>
      <c r="O113" s="169">
        <v>2422</v>
      </c>
      <c r="P113" s="169"/>
      <c r="Q113" s="151"/>
      <c r="R113" s="151"/>
      <c r="S113" s="151"/>
      <c r="T113" s="169">
        <v>1800</v>
      </c>
    </row>
    <row r="114" spans="1:20">
      <c r="A114" s="235">
        <v>44845</v>
      </c>
      <c r="B114" s="170">
        <v>1</v>
      </c>
      <c r="C114" s="169">
        <v>22400</v>
      </c>
      <c r="D114" s="171">
        <v>9000000</v>
      </c>
      <c r="E114" s="171">
        <v>7000000</v>
      </c>
      <c r="F114" s="170">
        <v>2118000</v>
      </c>
      <c r="G114" s="169">
        <v>3700000</v>
      </c>
      <c r="H114" s="169">
        <v>370000</v>
      </c>
      <c r="M114" s="151"/>
      <c r="O114" s="169">
        <v>2422</v>
      </c>
      <c r="P114" s="169"/>
      <c r="Q114" s="151"/>
      <c r="R114" s="151"/>
      <c r="S114" s="151"/>
      <c r="T114" s="169">
        <v>1800</v>
      </c>
    </row>
    <row r="115" spans="1:20">
      <c r="A115" s="235">
        <v>44846</v>
      </c>
      <c r="B115" s="170">
        <v>1</v>
      </c>
      <c r="C115" s="169">
        <v>22400</v>
      </c>
      <c r="D115" s="171">
        <v>9000000</v>
      </c>
      <c r="E115" s="171">
        <v>7000000</v>
      </c>
      <c r="F115" s="170">
        <v>2118000</v>
      </c>
      <c r="G115" s="169">
        <v>3700000</v>
      </c>
      <c r="H115" s="169">
        <v>370000</v>
      </c>
      <c r="M115" s="151"/>
      <c r="O115" s="169">
        <v>2422</v>
      </c>
      <c r="P115" s="169"/>
      <c r="Q115" s="151"/>
      <c r="R115" s="151"/>
      <c r="S115" s="151"/>
      <c r="T115" s="169">
        <v>1800</v>
      </c>
    </row>
    <row r="116" spans="1:20">
      <c r="A116" s="235">
        <v>44847</v>
      </c>
      <c r="B116" s="170">
        <v>1</v>
      </c>
      <c r="C116" s="169">
        <v>22400</v>
      </c>
      <c r="D116" s="171">
        <v>9000000</v>
      </c>
      <c r="E116" s="171">
        <v>7000000</v>
      </c>
      <c r="F116" s="170">
        <v>2118000</v>
      </c>
      <c r="G116" s="169">
        <v>3700000</v>
      </c>
      <c r="H116" s="169">
        <v>370000</v>
      </c>
      <c r="I116" s="236"/>
      <c r="J116" s="236"/>
      <c r="K116" s="236"/>
      <c r="L116" s="236"/>
      <c r="M116" s="151"/>
      <c r="N116" s="236"/>
      <c r="O116" s="169">
        <v>2422</v>
      </c>
      <c r="P116" s="169"/>
      <c r="Q116" s="151"/>
      <c r="R116" s="151"/>
      <c r="S116" s="151"/>
      <c r="T116" s="169">
        <v>1800</v>
      </c>
    </row>
    <row r="117" spans="1:20">
      <c r="A117" s="235">
        <v>44848</v>
      </c>
      <c r="B117" s="170">
        <v>1</v>
      </c>
      <c r="C117" s="169">
        <v>22400</v>
      </c>
      <c r="D117" s="171">
        <v>9000000</v>
      </c>
      <c r="E117" s="171">
        <v>7000000</v>
      </c>
      <c r="F117" s="170">
        <v>2118000</v>
      </c>
      <c r="G117" s="169">
        <v>3700000</v>
      </c>
      <c r="H117" s="169">
        <v>370000</v>
      </c>
      <c r="I117" s="236"/>
      <c r="J117" s="236"/>
      <c r="K117" s="236"/>
      <c r="L117" s="236"/>
      <c r="M117" s="151"/>
      <c r="N117" s="236"/>
      <c r="O117" s="169">
        <v>2422</v>
      </c>
      <c r="P117" s="169"/>
      <c r="Q117" s="151"/>
      <c r="R117" s="151"/>
      <c r="S117" s="151"/>
      <c r="T117" s="169">
        <v>1800</v>
      </c>
    </row>
    <row r="118" spans="1:20">
      <c r="A118" s="160">
        <v>44851</v>
      </c>
      <c r="B118" s="170">
        <v>1</v>
      </c>
      <c r="C118" s="169">
        <v>22400</v>
      </c>
      <c r="D118" s="171">
        <v>9000000</v>
      </c>
      <c r="E118" s="171">
        <v>7000000</v>
      </c>
      <c r="F118" s="170">
        <v>2118000</v>
      </c>
      <c r="G118" s="169">
        <v>3700000</v>
      </c>
      <c r="H118" s="169">
        <v>370000</v>
      </c>
      <c r="I118" s="236"/>
      <c r="J118" s="236"/>
      <c r="M118" s="151"/>
      <c r="O118" s="169">
        <v>2422</v>
      </c>
      <c r="P118" s="169"/>
      <c r="Q118" s="151"/>
      <c r="R118" s="151"/>
      <c r="S118" s="151"/>
      <c r="T118" s="169">
        <v>1800</v>
      </c>
    </row>
    <row r="119" spans="1:20">
      <c r="A119" s="160">
        <v>44852</v>
      </c>
      <c r="B119" s="170">
        <v>1</v>
      </c>
      <c r="C119" s="169">
        <v>22400</v>
      </c>
      <c r="D119" s="171">
        <v>9000000</v>
      </c>
      <c r="E119" s="171">
        <v>7000000</v>
      </c>
      <c r="F119" s="170">
        <v>2118000</v>
      </c>
      <c r="G119" s="169">
        <v>3700000</v>
      </c>
      <c r="H119" s="169">
        <v>370000</v>
      </c>
      <c r="I119" s="236"/>
      <c r="J119" s="236"/>
      <c r="M119" s="151"/>
      <c r="O119" s="169">
        <v>2422</v>
      </c>
      <c r="P119" s="169"/>
      <c r="Q119" s="151"/>
      <c r="R119" s="151"/>
      <c r="S119" s="151"/>
      <c r="T119" s="169">
        <v>1800</v>
      </c>
    </row>
    <row r="120" spans="1:20">
      <c r="A120" s="160">
        <v>44853</v>
      </c>
      <c r="B120" s="170">
        <v>1</v>
      </c>
      <c r="C120" s="169">
        <v>22400</v>
      </c>
      <c r="D120" s="171">
        <v>9000000</v>
      </c>
      <c r="E120" s="171">
        <v>7000000</v>
      </c>
      <c r="F120" s="170">
        <v>2118000</v>
      </c>
      <c r="G120" s="169">
        <v>3700000</v>
      </c>
      <c r="H120" s="169">
        <v>370000</v>
      </c>
      <c r="I120" s="236"/>
      <c r="J120" s="236"/>
      <c r="M120" s="151"/>
      <c r="O120" s="169">
        <v>2422</v>
      </c>
      <c r="P120" s="169"/>
      <c r="Q120" s="151"/>
      <c r="R120" s="151"/>
      <c r="S120" s="151"/>
      <c r="T120" s="169">
        <v>1800</v>
      </c>
    </row>
    <row r="121" spans="1:20">
      <c r="A121" s="160">
        <v>44854</v>
      </c>
      <c r="B121" s="170">
        <v>1</v>
      </c>
      <c r="C121" s="169">
        <v>22400</v>
      </c>
      <c r="D121" s="171">
        <v>9000000</v>
      </c>
      <c r="E121" s="171">
        <v>7000000</v>
      </c>
      <c r="F121" s="170">
        <v>2118000</v>
      </c>
      <c r="G121" s="169">
        <v>3700000</v>
      </c>
      <c r="H121" s="169">
        <v>370000</v>
      </c>
      <c r="I121" s="236"/>
      <c r="J121" s="236"/>
      <c r="M121" s="151"/>
      <c r="O121" s="169">
        <v>2422</v>
      </c>
      <c r="P121" s="169"/>
      <c r="Q121" s="151"/>
      <c r="R121" s="151"/>
      <c r="S121" s="151"/>
      <c r="T121" s="169">
        <v>1800</v>
      </c>
    </row>
    <row r="122" spans="1:20">
      <c r="A122" s="160">
        <v>44855</v>
      </c>
      <c r="B122" s="170">
        <v>1</v>
      </c>
      <c r="C122" s="169">
        <v>22400</v>
      </c>
      <c r="D122" s="171">
        <v>9000000</v>
      </c>
      <c r="E122" s="171">
        <v>7000000</v>
      </c>
      <c r="F122" s="170">
        <v>2118000</v>
      </c>
      <c r="G122" s="169">
        <v>3700000</v>
      </c>
      <c r="H122" s="169">
        <v>370000</v>
      </c>
      <c r="I122" s="236"/>
      <c r="J122" s="236"/>
      <c r="M122" s="151"/>
      <c r="O122" s="169">
        <v>2422</v>
      </c>
      <c r="P122" s="169"/>
      <c r="Q122" s="151"/>
      <c r="R122" s="151"/>
      <c r="S122" s="151"/>
      <c r="T122" s="169">
        <v>1800</v>
      </c>
    </row>
    <row r="123" spans="1:20">
      <c r="A123" s="160">
        <v>44858</v>
      </c>
      <c r="B123" s="170">
        <v>1</v>
      </c>
      <c r="C123" s="169">
        <v>22400</v>
      </c>
      <c r="D123" s="171">
        <v>9000000</v>
      </c>
      <c r="E123" s="171">
        <v>7000000</v>
      </c>
      <c r="F123" s="170">
        <v>2118000</v>
      </c>
      <c r="G123" s="169">
        <v>3700000</v>
      </c>
      <c r="H123" s="169">
        <v>370000</v>
      </c>
      <c r="I123" s="236"/>
      <c r="J123" s="236"/>
      <c r="M123" s="151"/>
      <c r="O123" s="169">
        <v>2422</v>
      </c>
      <c r="P123" s="169"/>
      <c r="Q123" s="151"/>
      <c r="R123" s="151"/>
      <c r="S123" s="151"/>
      <c r="T123" s="169">
        <v>1800</v>
      </c>
    </row>
    <row r="124" spans="1:20">
      <c r="A124" s="160">
        <v>44859</v>
      </c>
      <c r="B124" s="170">
        <v>1</v>
      </c>
      <c r="C124" s="169">
        <v>22400</v>
      </c>
      <c r="D124" s="171">
        <v>9000000</v>
      </c>
      <c r="E124" s="171">
        <v>7000000</v>
      </c>
      <c r="F124" s="170">
        <v>2118000</v>
      </c>
      <c r="G124" s="169">
        <v>3700000</v>
      </c>
      <c r="H124" s="169">
        <v>370000</v>
      </c>
      <c r="I124" s="236"/>
      <c r="J124" s="236"/>
      <c r="M124" s="151"/>
      <c r="O124" s="169">
        <v>2422</v>
      </c>
      <c r="P124" s="169"/>
      <c r="Q124" s="151"/>
      <c r="R124" s="151"/>
      <c r="S124" s="151"/>
      <c r="T124" s="169">
        <v>1800</v>
      </c>
    </row>
    <row r="125" spans="1:20">
      <c r="A125" s="160">
        <v>44860</v>
      </c>
      <c r="B125" s="170">
        <v>1</v>
      </c>
      <c r="C125" s="169">
        <v>22400</v>
      </c>
      <c r="D125" s="171">
        <v>9000000</v>
      </c>
      <c r="E125" s="171">
        <v>7000000</v>
      </c>
      <c r="F125" s="170">
        <v>2118000</v>
      </c>
      <c r="G125" s="169">
        <v>3700000</v>
      </c>
      <c r="H125" s="169">
        <v>370000</v>
      </c>
      <c r="I125" s="236"/>
      <c r="J125" s="236"/>
      <c r="M125" s="151"/>
      <c r="O125" s="169">
        <v>2422</v>
      </c>
      <c r="P125" s="169"/>
      <c r="Q125" s="151"/>
      <c r="R125" s="151"/>
      <c r="S125" s="151"/>
      <c r="T125" s="169">
        <v>1800</v>
      </c>
    </row>
    <row r="126" spans="1:20">
      <c r="A126" s="160">
        <v>44861</v>
      </c>
      <c r="B126" s="170">
        <v>1</v>
      </c>
      <c r="C126" s="169">
        <v>22400</v>
      </c>
      <c r="D126" s="171">
        <v>9000000</v>
      </c>
      <c r="E126" s="171">
        <v>7000000</v>
      </c>
      <c r="F126" s="170">
        <v>2118000</v>
      </c>
      <c r="G126" s="169">
        <v>3700000</v>
      </c>
      <c r="H126" s="169">
        <v>370000</v>
      </c>
      <c r="I126" s="236"/>
      <c r="J126" s="236"/>
      <c r="M126" s="151"/>
      <c r="O126" s="169">
        <v>2422</v>
      </c>
      <c r="P126" s="169"/>
      <c r="Q126" s="151"/>
      <c r="R126" s="151"/>
      <c r="S126" s="151"/>
      <c r="T126" s="169">
        <v>1800</v>
      </c>
    </row>
    <row r="127" spans="1:20">
      <c r="A127" s="160">
        <v>44862</v>
      </c>
      <c r="B127" s="170">
        <v>1</v>
      </c>
      <c r="C127" s="169">
        <v>22400</v>
      </c>
      <c r="D127" s="171">
        <v>9000000</v>
      </c>
      <c r="E127" s="171">
        <v>7000000</v>
      </c>
      <c r="F127" s="170">
        <v>2118000</v>
      </c>
      <c r="G127" s="169">
        <v>3700000</v>
      </c>
      <c r="H127" s="169">
        <v>370000</v>
      </c>
      <c r="I127" s="236"/>
      <c r="J127" s="236"/>
      <c r="M127" s="151"/>
      <c r="O127" s="169">
        <v>2422</v>
      </c>
      <c r="P127" s="169"/>
      <c r="Q127" s="151"/>
      <c r="R127" s="151"/>
      <c r="S127" s="151"/>
      <c r="T127" s="169">
        <v>1800</v>
      </c>
    </row>
    <row r="128" spans="1:20">
      <c r="A128" s="160">
        <v>44865</v>
      </c>
      <c r="B128" s="170">
        <v>1</v>
      </c>
      <c r="C128" s="169">
        <v>22400</v>
      </c>
      <c r="D128" s="171">
        <v>9000000</v>
      </c>
      <c r="E128" s="171">
        <v>7000000</v>
      </c>
      <c r="F128" s="170">
        <v>2118000</v>
      </c>
      <c r="G128" s="169">
        <v>3700000</v>
      </c>
      <c r="H128" s="169">
        <v>370000</v>
      </c>
      <c r="I128" s="236"/>
      <c r="J128" s="236"/>
      <c r="M128" s="151"/>
      <c r="O128" s="169">
        <v>2422</v>
      </c>
      <c r="P128" s="169"/>
      <c r="Q128" s="151"/>
      <c r="R128" s="151"/>
      <c r="S128" s="151"/>
      <c r="T128" s="169">
        <v>1800</v>
      </c>
    </row>
    <row r="129" spans="1:21">
      <c r="A129" s="160">
        <v>44866</v>
      </c>
      <c r="B129" s="170">
        <v>1</v>
      </c>
      <c r="C129" s="169">
        <v>22400</v>
      </c>
      <c r="D129" s="171">
        <v>9000000</v>
      </c>
      <c r="E129" s="171">
        <v>7000000</v>
      </c>
      <c r="F129" s="170">
        <v>2118000</v>
      </c>
      <c r="G129" s="169">
        <v>3700000</v>
      </c>
      <c r="H129" s="169">
        <v>370000</v>
      </c>
      <c r="I129" s="236"/>
      <c r="J129" s="236"/>
      <c r="M129" s="151"/>
      <c r="O129" s="169">
        <v>2422</v>
      </c>
      <c r="P129" s="169"/>
      <c r="Q129" s="151"/>
      <c r="R129" s="151"/>
      <c r="S129" s="151"/>
      <c r="T129" s="169">
        <v>1800</v>
      </c>
    </row>
    <row r="130" spans="1:21">
      <c r="A130" s="160">
        <v>44867</v>
      </c>
      <c r="B130" s="170">
        <v>1</v>
      </c>
      <c r="C130" s="169">
        <v>22400</v>
      </c>
      <c r="D130" s="171">
        <v>9000000</v>
      </c>
      <c r="E130" s="171">
        <v>7000000</v>
      </c>
      <c r="F130" s="170">
        <v>2118000</v>
      </c>
      <c r="G130" s="169">
        <v>3700000</v>
      </c>
      <c r="H130" s="169">
        <v>370000</v>
      </c>
      <c r="I130" s="236"/>
      <c r="J130" s="236"/>
      <c r="M130" s="151"/>
      <c r="O130" s="169">
        <v>2422</v>
      </c>
      <c r="P130" s="169"/>
      <c r="Q130" s="151"/>
      <c r="R130" s="151"/>
      <c r="S130" s="151"/>
      <c r="T130" s="169">
        <v>1800</v>
      </c>
    </row>
    <row r="131" spans="1:21">
      <c r="A131" s="160">
        <v>44868</v>
      </c>
      <c r="B131" s="170">
        <v>1</v>
      </c>
      <c r="C131" s="169">
        <v>22400</v>
      </c>
      <c r="D131" s="171">
        <v>9000000</v>
      </c>
      <c r="E131" s="171">
        <v>7000000</v>
      </c>
      <c r="F131" s="170">
        <v>2118000</v>
      </c>
      <c r="G131" s="169">
        <v>3700000</v>
      </c>
      <c r="H131" s="169">
        <v>370000</v>
      </c>
      <c r="I131" s="236"/>
      <c r="J131" s="236"/>
      <c r="M131" s="151"/>
      <c r="O131" s="169">
        <v>2422</v>
      </c>
      <c r="P131" s="169"/>
      <c r="Q131" s="151"/>
      <c r="R131" s="151"/>
      <c r="S131" s="151"/>
      <c r="T131" s="169">
        <v>1800</v>
      </c>
    </row>
    <row r="132" spans="1:21">
      <c r="A132" s="160">
        <v>44869</v>
      </c>
      <c r="B132" s="170">
        <v>1</v>
      </c>
      <c r="C132" s="169">
        <v>22400</v>
      </c>
      <c r="D132" s="171">
        <v>9000000</v>
      </c>
      <c r="E132" s="171">
        <v>7000000</v>
      </c>
      <c r="F132" s="170">
        <v>2118000</v>
      </c>
      <c r="G132" s="169">
        <v>3700000</v>
      </c>
      <c r="H132" s="169">
        <v>370000</v>
      </c>
      <c r="I132" s="236"/>
      <c r="J132" s="236"/>
      <c r="M132" s="151"/>
      <c r="O132" s="169">
        <v>2422</v>
      </c>
      <c r="P132" s="169"/>
      <c r="Q132" s="151"/>
      <c r="R132" s="151"/>
      <c r="S132" s="151"/>
      <c r="T132" s="169">
        <v>1800</v>
      </c>
    </row>
    <row r="133" spans="1:21">
      <c r="A133" s="160">
        <v>44872</v>
      </c>
      <c r="B133" s="170">
        <v>1</v>
      </c>
      <c r="C133" s="169">
        <v>22400</v>
      </c>
      <c r="D133" s="171">
        <v>9000000</v>
      </c>
      <c r="E133" s="171">
        <v>7000000</v>
      </c>
      <c r="F133" s="170">
        <v>2118000</v>
      </c>
      <c r="G133" s="169">
        <v>3700000</v>
      </c>
      <c r="H133" s="169">
        <v>370000</v>
      </c>
      <c r="I133" s="236"/>
      <c r="J133" s="236"/>
      <c r="M133" s="151"/>
      <c r="O133" s="169">
        <v>2422</v>
      </c>
      <c r="P133" s="169"/>
      <c r="Q133" s="151"/>
      <c r="R133" s="151"/>
      <c r="S133" s="151"/>
      <c r="T133" s="169">
        <v>1800</v>
      </c>
    </row>
    <row r="134" spans="1:21">
      <c r="A134" s="160">
        <v>44873</v>
      </c>
      <c r="B134" s="170">
        <v>1</v>
      </c>
      <c r="C134" s="169">
        <v>22400</v>
      </c>
      <c r="D134" s="171">
        <v>9000000</v>
      </c>
      <c r="E134" s="171">
        <v>7000000</v>
      </c>
      <c r="F134" s="170">
        <v>2118000</v>
      </c>
      <c r="G134" s="169">
        <v>3700000</v>
      </c>
      <c r="H134" s="169">
        <v>370000</v>
      </c>
      <c r="I134" s="236"/>
      <c r="J134" s="236"/>
      <c r="M134" s="151"/>
      <c r="O134" s="169">
        <v>2422</v>
      </c>
      <c r="P134" s="169"/>
      <c r="Q134" s="151"/>
      <c r="R134" s="151"/>
      <c r="S134" s="151"/>
      <c r="T134" s="169">
        <v>1800</v>
      </c>
    </row>
    <row r="135" spans="1:21">
      <c r="A135" s="160">
        <v>44874</v>
      </c>
      <c r="B135" s="170">
        <v>1</v>
      </c>
      <c r="C135" s="169">
        <v>22400</v>
      </c>
      <c r="D135" s="171">
        <v>9000000</v>
      </c>
      <c r="E135" s="171">
        <v>7000000</v>
      </c>
      <c r="F135" s="170">
        <v>2118000</v>
      </c>
      <c r="G135" s="169">
        <v>3700000</v>
      </c>
      <c r="H135" s="169">
        <v>370000</v>
      </c>
      <c r="I135" s="236"/>
      <c r="J135" s="236"/>
      <c r="M135" s="151"/>
      <c r="O135" s="169">
        <v>2422</v>
      </c>
      <c r="P135" s="169"/>
      <c r="Q135" s="151"/>
      <c r="R135" s="151"/>
      <c r="S135" s="151"/>
      <c r="T135" s="169">
        <v>1800</v>
      </c>
      <c r="U135" s="169">
        <v>1257</v>
      </c>
    </row>
    <row r="136" spans="1:21">
      <c r="A136" s="160">
        <v>44875</v>
      </c>
      <c r="B136" s="170">
        <v>1</v>
      </c>
      <c r="C136" s="169">
        <v>22400</v>
      </c>
      <c r="D136" s="171">
        <v>9000000</v>
      </c>
      <c r="E136" s="171">
        <v>7000000</v>
      </c>
      <c r="F136" s="170">
        <v>2118000</v>
      </c>
      <c r="G136" s="169">
        <v>3700000</v>
      </c>
      <c r="H136" s="169">
        <v>370000</v>
      </c>
      <c r="I136" s="236"/>
      <c r="J136" s="236"/>
      <c r="M136" s="151"/>
      <c r="O136" s="169">
        <v>2422</v>
      </c>
      <c r="P136" s="169"/>
      <c r="Q136" s="151"/>
      <c r="R136" s="151"/>
      <c r="S136" s="151"/>
      <c r="T136" s="169">
        <v>1800</v>
      </c>
      <c r="U136" s="169">
        <v>1257</v>
      </c>
    </row>
    <row r="137" spans="1:21">
      <c r="A137" s="160">
        <v>44876</v>
      </c>
      <c r="B137" s="170">
        <v>1</v>
      </c>
      <c r="C137" s="169">
        <v>22400</v>
      </c>
      <c r="D137" s="171">
        <v>9000000</v>
      </c>
      <c r="E137" s="171">
        <v>7000000</v>
      </c>
      <c r="F137" s="170">
        <v>2118000</v>
      </c>
      <c r="G137" s="169">
        <v>3700000</v>
      </c>
      <c r="H137" s="169">
        <v>370000</v>
      </c>
      <c r="I137" s="236"/>
      <c r="J137" s="236"/>
      <c r="M137" s="151"/>
      <c r="O137" s="169">
        <v>2422</v>
      </c>
      <c r="P137" s="169"/>
      <c r="Q137" s="151"/>
      <c r="R137" s="151"/>
      <c r="S137" s="151"/>
      <c r="T137" s="169">
        <v>1800</v>
      </c>
      <c r="U137" s="169">
        <v>1257</v>
      </c>
    </row>
    <row r="138" spans="1:21">
      <c r="A138" s="160">
        <v>44879</v>
      </c>
      <c r="B138" s="170">
        <v>1</v>
      </c>
      <c r="C138" s="169">
        <v>22400</v>
      </c>
      <c r="D138" s="171">
        <v>9000000</v>
      </c>
      <c r="E138" s="171">
        <v>7000000</v>
      </c>
      <c r="F138" s="170">
        <v>2118000</v>
      </c>
      <c r="G138" s="169">
        <v>3700000</v>
      </c>
      <c r="H138" s="169">
        <v>370000</v>
      </c>
      <c r="I138" s="236"/>
      <c r="J138" s="236"/>
      <c r="M138" s="151"/>
      <c r="O138" s="169">
        <v>2422</v>
      </c>
      <c r="P138" s="169"/>
      <c r="Q138" s="151"/>
      <c r="R138" s="151"/>
      <c r="S138" s="151"/>
      <c r="T138" s="169">
        <v>1800</v>
      </c>
      <c r="U138" s="169">
        <v>1257</v>
      </c>
    </row>
    <row r="139" spans="1:21">
      <c r="A139" s="160">
        <v>44880</v>
      </c>
      <c r="B139" s="170">
        <v>1</v>
      </c>
      <c r="C139" s="169">
        <v>22400</v>
      </c>
      <c r="D139" s="171">
        <v>9000000</v>
      </c>
      <c r="E139" s="171">
        <v>7000000</v>
      </c>
      <c r="F139" s="170">
        <v>2118000</v>
      </c>
      <c r="G139" s="169">
        <v>3700000</v>
      </c>
      <c r="H139" s="169">
        <v>370000</v>
      </c>
      <c r="I139" s="236"/>
      <c r="J139" s="236"/>
      <c r="M139" s="151"/>
      <c r="O139" s="169">
        <v>2422</v>
      </c>
      <c r="P139" s="169"/>
      <c r="Q139" s="151"/>
      <c r="R139" s="151"/>
      <c r="S139" s="151"/>
      <c r="T139" s="169">
        <v>1800</v>
      </c>
      <c r="U139" s="169">
        <v>1257</v>
      </c>
    </row>
    <row r="140" spans="1:21">
      <c r="A140" s="160">
        <v>44881</v>
      </c>
      <c r="B140" s="170">
        <v>1</v>
      </c>
      <c r="C140" s="169">
        <v>22400</v>
      </c>
      <c r="D140" s="171">
        <v>9000000</v>
      </c>
      <c r="E140" s="171">
        <v>7000000</v>
      </c>
      <c r="F140" s="170">
        <v>2118000</v>
      </c>
      <c r="G140" s="169">
        <v>3700000</v>
      </c>
      <c r="H140" s="169">
        <v>370000</v>
      </c>
      <c r="I140" s="236"/>
      <c r="J140" s="236"/>
      <c r="M140" s="151"/>
      <c r="O140" s="169">
        <v>2422</v>
      </c>
      <c r="P140" s="169"/>
      <c r="Q140" s="151"/>
      <c r="R140" s="151"/>
      <c r="S140" s="151"/>
      <c r="T140" s="169">
        <v>1800</v>
      </c>
      <c r="U140" s="169">
        <v>1257</v>
      </c>
    </row>
    <row r="141" spans="1:21">
      <c r="A141" s="160">
        <v>44882</v>
      </c>
      <c r="B141" s="170">
        <v>1</v>
      </c>
      <c r="C141" s="169">
        <v>22400</v>
      </c>
      <c r="D141" s="171">
        <v>9000000</v>
      </c>
      <c r="E141" s="171">
        <v>7000000</v>
      </c>
      <c r="F141" s="170">
        <v>2118000</v>
      </c>
      <c r="G141" s="169">
        <v>3700000</v>
      </c>
      <c r="H141" s="169">
        <v>370000</v>
      </c>
      <c r="I141" s="236"/>
      <c r="J141" s="236"/>
      <c r="M141" s="151"/>
      <c r="O141" s="169">
        <v>2422</v>
      </c>
      <c r="P141" s="169"/>
      <c r="Q141" s="151"/>
      <c r="R141" s="151"/>
      <c r="S141" s="151"/>
      <c r="T141" s="169">
        <v>1800</v>
      </c>
      <c r="U141" s="169">
        <v>1257</v>
      </c>
    </row>
    <row r="142" spans="1:21">
      <c r="A142" s="160">
        <v>44883</v>
      </c>
      <c r="B142" s="170">
        <v>1</v>
      </c>
      <c r="C142" s="169">
        <v>22400</v>
      </c>
      <c r="D142" s="171">
        <v>9000000</v>
      </c>
      <c r="E142" s="171">
        <v>7000000</v>
      </c>
      <c r="F142" s="170">
        <v>2118000</v>
      </c>
      <c r="G142" s="169">
        <v>3700000</v>
      </c>
      <c r="H142" s="169">
        <v>370000</v>
      </c>
      <c r="I142" s="236"/>
      <c r="J142" s="236"/>
      <c r="M142" s="151"/>
      <c r="O142" s="169">
        <v>2422</v>
      </c>
      <c r="P142" s="169"/>
      <c r="Q142" s="151"/>
      <c r="R142" s="151"/>
      <c r="S142" s="151"/>
      <c r="T142" s="169">
        <v>1800</v>
      </c>
      <c r="U142" s="169">
        <v>1257</v>
      </c>
    </row>
    <row r="143" spans="1:21">
      <c r="A143" s="160">
        <v>44890</v>
      </c>
      <c r="B143" s="170">
        <v>1</v>
      </c>
      <c r="C143" s="169">
        <v>22400</v>
      </c>
      <c r="D143" s="171">
        <v>9000000</v>
      </c>
      <c r="E143" s="171">
        <v>7000000</v>
      </c>
      <c r="F143" s="170">
        <v>2118000</v>
      </c>
      <c r="G143" s="169">
        <v>3700000</v>
      </c>
      <c r="H143" s="169">
        <v>370000</v>
      </c>
      <c r="I143" s="236"/>
      <c r="J143" s="236"/>
      <c r="M143" s="151"/>
      <c r="O143" s="169">
        <v>2422</v>
      </c>
      <c r="P143" s="169"/>
      <c r="Q143" s="151"/>
      <c r="R143" s="151"/>
      <c r="S143" s="151"/>
      <c r="T143" s="169">
        <v>1800</v>
      </c>
      <c r="U143" s="169">
        <v>1257</v>
      </c>
    </row>
    <row r="144" spans="1:21">
      <c r="A144" s="160">
        <v>44893</v>
      </c>
      <c r="B144" s="170">
        <v>1</v>
      </c>
      <c r="C144" s="169">
        <v>22400</v>
      </c>
      <c r="D144" s="171">
        <v>9000000</v>
      </c>
      <c r="E144" s="171">
        <v>7000000</v>
      </c>
      <c r="F144" s="170">
        <v>2118000</v>
      </c>
      <c r="G144" s="169">
        <v>3700000</v>
      </c>
      <c r="H144" s="169">
        <v>370000</v>
      </c>
      <c r="I144" s="236"/>
      <c r="J144" s="236"/>
      <c r="M144" s="151"/>
      <c r="O144" s="169">
        <v>2422</v>
      </c>
      <c r="P144" s="169"/>
      <c r="Q144" s="151"/>
      <c r="R144" s="151"/>
      <c r="S144" s="151"/>
      <c r="T144" s="169">
        <v>1800</v>
      </c>
      <c r="U144" s="169">
        <v>1257</v>
      </c>
    </row>
    <row r="145" spans="1:21">
      <c r="A145" s="160">
        <v>44894</v>
      </c>
      <c r="B145" s="170">
        <v>1</v>
      </c>
      <c r="C145" s="169">
        <v>22400</v>
      </c>
      <c r="D145" s="171">
        <v>9000000</v>
      </c>
      <c r="E145" s="171">
        <v>7000000</v>
      </c>
      <c r="F145" s="170">
        <v>2118000</v>
      </c>
      <c r="G145" s="169">
        <v>3700000</v>
      </c>
      <c r="H145" s="169">
        <v>370000</v>
      </c>
      <c r="I145" s="236"/>
      <c r="J145" s="236"/>
      <c r="M145" s="151"/>
      <c r="O145" s="169">
        <v>2422</v>
      </c>
      <c r="P145" s="169"/>
      <c r="Q145" s="151"/>
      <c r="R145" s="151"/>
      <c r="S145" s="151"/>
      <c r="T145" s="169">
        <v>1800</v>
      </c>
      <c r="U145" s="169">
        <v>1257</v>
      </c>
    </row>
    <row r="146" spans="1:21">
      <c r="A146" s="160">
        <v>44895</v>
      </c>
      <c r="B146" s="170">
        <v>1</v>
      </c>
      <c r="C146" s="169">
        <v>22400</v>
      </c>
      <c r="D146" s="171">
        <v>9000000</v>
      </c>
      <c r="E146" s="171">
        <v>7000000</v>
      </c>
      <c r="F146" s="170">
        <v>2118000</v>
      </c>
      <c r="G146" s="169">
        <v>3700000</v>
      </c>
      <c r="H146" s="169">
        <v>370000</v>
      </c>
      <c r="I146" s="236"/>
      <c r="J146" s="236"/>
      <c r="M146" s="151"/>
      <c r="O146" s="169">
        <v>2422</v>
      </c>
      <c r="P146" s="169"/>
      <c r="Q146" s="151"/>
      <c r="R146" s="151"/>
      <c r="S146" s="151"/>
      <c r="T146" s="169">
        <v>1800</v>
      </c>
      <c r="U146" s="169">
        <v>1257</v>
      </c>
    </row>
    <row r="147" spans="1:21">
      <c r="A147" s="160">
        <v>44896</v>
      </c>
      <c r="B147" s="170">
        <v>1</v>
      </c>
      <c r="C147" s="169">
        <v>22400</v>
      </c>
      <c r="D147" s="171">
        <v>9000000</v>
      </c>
      <c r="E147" s="171">
        <v>7000000</v>
      </c>
      <c r="F147" s="170">
        <v>2118000</v>
      </c>
      <c r="G147" s="169">
        <v>3700000</v>
      </c>
      <c r="H147" s="169">
        <v>370000</v>
      </c>
      <c r="I147" s="236"/>
      <c r="J147" s="236"/>
      <c r="M147" s="151"/>
      <c r="O147" s="169">
        <v>2422</v>
      </c>
      <c r="P147" s="169"/>
      <c r="Q147" s="151"/>
      <c r="R147" s="151"/>
      <c r="S147" s="151"/>
      <c r="T147" s="169">
        <v>1800</v>
      </c>
      <c r="U147" s="169">
        <v>1257</v>
      </c>
    </row>
    <row r="148" spans="1:21">
      <c r="A148" s="160">
        <v>44897</v>
      </c>
      <c r="B148" s="170">
        <v>1</v>
      </c>
      <c r="C148" s="169">
        <v>22400</v>
      </c>
      <c r="D148" s="171">
        <v>9000000</v>
      </c>
      <c r="E148" s="171">
        <v>7000000</v>
      </c>
      <c r="F148" s="170">
        <v>2118000</v>
      </c>
      <c r="G148" s="169">
        <v>3700000</v>
      </c>
      <c r="H148" s="169">
        <v>370000</v>
      </c>
      <c r="I148" s="236"/>
      <c r="J148" s="236"/>
      <c r="M148" s="151"/>
      <c r="O148" s="169">
        <v>2422</v>
      </c>
      <c r="P148" s="169"/>
      <c r="Q148" s="151"/>
      <c r="R148" s="151"/>
      <c r="S148" s="151"/>
      <c r="T148" s="169">
        <v>1800</v>
      </c>
      <c r="U148" s="169">
        <v>1257</v>
      </c>
    </row>
    <row r="149" spans="1:21">
      <c r="A149" s="160">
        <v>44900</v>
      </c>
      <c r="B149" s="170">
        <v>1</v>
      </c>
      <c r="C149" s="169">
        <v>22400</v>
      </c>
      <c r="D149" s="171">
        <v>9000000</v>
      </c>
      <c r="E149" s="171">
        <v>7000000</v>
      </c>
      <c r="F149" s="170">
        <v>2118000</v>
      </c>
      <c r="G149" s="169">
        <v>3700000</v>
      </c>
      <c r="H149" s="169">
        <v>370000</v>
      </c>
      <c r="I149" s="236"/>
      <c r="J149" s="236"/>
      <c r="M149" s="151"/>
      <c r="O149" s="169">
        <v>2422</v>
      </c>
      <c r="P149" s="169"/>
      <c r="Q149" s="151"/>
      <c r="R149" s="151"/>
      <c r="S149" s="151"/>
      <c r="T149" s="169">
        <v>1800</v>
      </c>
      <c r="U149" s="169">
        <v>1257</v>
      </c>
    </row>
    <row r="150" spans="1:21">
      <c r="A150" s="160">
        <v>44901</v>
      </c>
      <c r="B150" s="170">
        <v>1</v>
      </c>
      <c r="C150" s="169">
        <v>22400</v>
      </c>
      <c r="D150" s="171">
        <v>9000000</v>
      </c>
      <c r="E150" s="171">
        <v>7000000</v>
      </c>
      <c r="F150" s="170">
        <v>2118000</v>
      </c>
      <c r="G150" s="169">
        <v>3700000</v>
      </c>
      <c r="H150" s="169">
        <v>370000</v>
      </c>
      <c r="I150" s="236"/>
      <c r="J150" s="236"/>
      <c r="M150" s="151"/>
      <c r="O150" s="169">
        <v>2422</v>
      </c>
      <c r="P150" s="169"/>
      <c r="Q150" s="151"/>
      <c r="R150" s="151"/>
      <c r="S150" s="151"/>
      <c r="T150" s="169">
        <v>1800</v>
      </c>
      <c r="U150" s="169">
        <v>1257</v>
      </c>
    </row>
    <row r="151" spans="1:21">
      <c r="A151" s="160">
        <v>44902</v>
      </c>
      <c r="B151" s="170">
        <v>1</v>
      </c>
      <c r="C151" s="169">
        <v>22400</v>
      </c>
      <c r="D151" s="171">
        <v>9000000</v>
      </c>
      <c r="E151" s="171">
        <v>7000000</v>
      </c>
      <c r="F151" s="170">
        <v>2118000</v>
      </c>
      <c r="G151" s="169">
        <v>3700000</v>
      </c>
      <c r="H151" s="169">
        <v>370000</v>
      </c>
      <c r="I151" s="236"/>
      <c r="J151" s="236"/>
      <c r="M151" s="151"/>
      <c r="O151" s="169">
        <v>2422</v>
      </c>
      <c r="P151" s="169"/>
      <c r="Q151" s="151"/>
      <c r="R151" s="151"/>
      <c r="S151" s="151"/>
      <c r="T151" s="169">
        <v>1800</v>
      </c>
      <c r="U151" s="169">
        <v>1257</v>
      </c>
    </row>
    <row r="152" spans="1:21">
      <c r="A152" s="160">
        <v>44903</v>
      </c>
      <c r="B152" s="170">
        <v>1</v>
      </c>
      <c r="C152" s="169">
        <v>22400</v>
      </c>
      <c r="D152" s="171">
        <v>9000000</v>
      </c>
      <c r="E152" s="171">
        <v>7000000</v>
      </c>
      <c r="F152" s="170">
        <v>2118000</v>
      </c>
      <c r="G152" s="169">
        <v>3700000</v>
      </c>
      <c r="H152" s="169">
        <v>370000</v>
      </c>
      <c r="I152" s="236">
        <v>315000</v>
      </c>
      <c r="J152" s="236"/>
      <c r="M152" s="151"/>
      <c r="N152" s="236">
        <v>200</v>
      </c>
      <c r="O152" s="169">
        <v>2422</v>
      </c>
      <c r="P152" s="169"/>
      <c r="Q152" s="151"/>
      <c r="R152" s="151"/>
      <c r="S152" s="151"/>
      <c r="T152" s="169">
        <v>1800</v>
      </c>
      <c r="U152" s="169">
        <v>1257</v>
      </c>
    </row>
    <row r="153" spans="1:21">
      <c r="A153" s="160">
        <v>44904</v>
      </c>
      <c r="B153" s="170">
        <v>1</v>
      </c>
      <c r="C153" s="169">
        <v>22400</v>
      </c>
      <c r="D153" s="171">
        <v>9000000</v>
      </c>
      <c r="E153" s="171">
        <v>7000000</v>
      </c>
      <c r="F153" s="170">
        <v>2118000</v>
      </c>
      <c r="G153" s="169">
        <v>3700000</v>
      </c>
      <c r="H153" s="169">
        <v>370000</v>
      </c>
      <c r="I153" s="236">
        <v>315000</v>
      </c>
      <c r="J153" s="236"/>
      <c r="M153" s="151"/>
      <c r="N153" s="236">
        <v>200</v>
      </c>
      <c r="O153" s="169">
        <v>2422</v>
      </c>
      <c r="P153" s="169"/>
      <c r="Q153" s="151"/>
      <c r="R153" s="151"/>
      <c r="S153" s="151"/>
      <c r="T153" s="169">
        <v>1800</v>
      </c>
      <c r="U153" s="169">
        <v>1257</v>
      </c>
    </row>
    <row r="154" spans="1:21">
      <c r="A154" s="160">
        <v>44907</v>
      </c>
      <c r="B154" s="170">
        <v>1</v>
      </c>
      <c r="C154" s="169">
        <v>22400</v>
      </c>
      <c r="D154" s="171">
        <v>9000000</v>
      </c>
      <c r="E154" s="171">
        <v>7000000</v>
      </c>
      <c r="F154" s="170">
        <v>2118000</v>
      </c>
      <c r="G154" s="169">
        <v>3700000</v>
      </c>
      <c r="H154" s="169">
        <v>370000</v>
      </c>
      <c r="I154" s="236">
        <v>315000</v>
      </c>
      <c r="J154" s="236"/>
      <c r="M154" s="151"/>
      <c r="N154" s="236">
        <v>200</v>
      </c>
      <c r="O154" s="169">
        <v>2422</v>
      </c>
      <c r="P154" s="169"/>
      <c r="Q154" s="151"/>
      <c r="R154" s="151"/>
      <c r="S154" s="151"/>
      <c r="T154" s="169">
        <v>1800</v>
      </c>
      <c r="U154" s="169">
        <v>1257</v>
      </c>
    </row>
    <row r="155" spans="1:21">
      <c r="A155" s="160">
        <v>44908</v>
      </c>
      <c r="B155" s="170">
        <v>1</v>
      </c>
      <c r="C155" s="169">
        <v>22400</v>
      </c>
      <c r="D155" s="171">
        <v>9000000</v>
      </c>
      <c r="E155" s="171">
        <v>7000000</v>
      </c>
      <c r="F155" s="170">
        <v>2118000</v>
      </c>
      <c r="G155" s="169">
        <v>3700000</v>
      </c>
      <c r="H155" s="169">
        <v>370000</v>
      </c>
      <c r="I155" s="236">
        <v>315000</v>
      </c>
      <c r="J155" s="236"/>
      <c r="M155" s="151"/>
      <c r="N155" s="236">
        <v>200</v>
      </c>
      <c r="O155" s="169">
        <v>2422</v>
      </c>
      <c r="P155" s="169"/>
      <c r="Q155" s="151"/>
      <c r="R155" s="151"/>
      <c r="S155" s="151"/>
      <c r="T155" s="169">
        <v>1800</v>
      </c>
      <c r="U155" s="169">
        <v>1257</v>
      </c>
    </row>
    <row r="156" spans="1:21">
      <c r="A156" s="160">
        <v>44909</v>
      </c>
      <c r="B156" s="170">
        <v>1</v>
      </c>
      <c r="C156" s="169">
        <v>22400</v>
      </c>
      <c r="D156" s="171">
        <v>9000000</v>
      </c>
      <c r="E156" s="171">
        <v>7000000</v>
      </c>
      <c r="F156" s="170">
        <v>2118000</v>
      </c>
      <c r="G156" s="169">
        <v>3700000</v>
      </c>
      <c r="H156" s="169">
        <v>370000</v>
      </c>
      <c r="I156" s="236">
        <v>315000</v>
      </c>
      <c r="J156" s="236">
        <v>8200</v>
      </c>
      <c r="M156" s="151"/>
      <c r="N156" s="236">
        <v>200</v>
      </c>
      <c r="O156" s="169">
        <v>2422</v>
      </c>
      <c r="P156" s="169"/>
      <c r="Q156" s="151"/>
      <c r="R156" s="151"/>
      <c r="S156" s="151"/>
      <c r="T156" s="169">
        <v>1800</v>
      </c>
      <c r="U156" s="169">
        <v>1257</v>
      </c>
    </row>
    <row r="157" spans="1:21">
      <c r="A157" s="160">
        <v>44910</v>
      </c>
      <c r="B157" s="170">
        <v>1</v>
      </c>
      <c r="C157" s="169">
        <v>22400</v>
      </c>
      <c r="D157" s="171">
        <v>9000000</v>
      </c>
      <c r="E157" s="171">
        <v>7000000</v>
      </c>
      <c r="F157" s="170">
        <v>2118000</v>
      </c>
      <c r="G157" s="169">
        <v>3700000</v>
      </c>
      <c r="H157" s="169">
        <v>370000</v>
      </c>
      <c r="I157" s="236">
        <v>315000</v>
      </c>
      <c r="J157" s="236">
        <v>8200</v>
      </c>
      <c r="M157" s="151"/>
      <c r="N157" s="236">
        <v>200</v>
      </c>
      <c r="O157" s="169">
        <v>2422</v>
      </c>
      <c r="P157" s="169"/>
      <c r="Q157" s="151"/>
      <c r="R157" s="151"/>
      <c r="S157" s="151"/>
      <c r="T157" s="169">
        <v>1800</v>
      </c>
      <c r="U157" s="169">
        <v>1257</v>
      </c>
    </row>
    <row r="158" spans="1:21">
      <c r="A158" s="160">
        <v>44911</v>
      </c>
      <c r="B158" s="170">
        <v>1</v>
      </c>
      <c r="C158" s="169">
        <v>22400</v>
      </c>
      <c r="D158" s="171">
        <v>9000000</v>
      </c>
      <c r="E158" s="171">
        <v>7000000</v>
      </c>
      <c r="F158" s="170">
        <v>2118000</v>
      </c>
      <c r="G158" s="169">
        <v>3700000</v>
      </c>
      <c r="H158" s="169">
        <v>370000</v>
      </c>
      <c r="I158" s="236">
        <v>315000</v>
      </c>
      <c r="J158" s="236">
        <v>8200</v>
      </c>
      <c r="M158" s="151"/>
      <c r="N158" s="236">
        <v>200</v>
      </c>
      <c r="O158" s="169">
        <v>2422</v>
      </c>
      <c r="P158" s="169"/>
      <c r="Q158" s="151"/>
      <c r="R158" s="151"/>
      <c r="S158" s="151"/>
      <c r="T158" s="169">
        <v>1800</v>
      </c>
      <c r="U158" s="169">
        <v>1257</v>
      </c>
    </row>
    <row r="159" spans="1:21">
      <c r="A159" s="160">
        <v>44914</v>
      </c>
      <c r="B159" s="170">
        <v>1</v>
      </c>
      <c r="C159" s="169">
        <v>22400</v>
      </c>
      <c r="D159" s="171">
        <v>9000000</v>
      </c>
      <c r="E159" s="171">
        <v>7000000</v>
      </c>
      <c r="F159" s="170">
        <v>2118000</v>
      </c>
      <c r="G159" s="169">
        <v>3700000</v>
      </c>
      <c r="H159" s="169">
        <v>370000</v>
      </c>
      <c r="I159" s="236">
        <v>315000</v>
      </c>
      <c r="J159" s="236">
        <v>8200</v>
      </c>
      <c r="M159" s="151"/>
      <c r="N159" s="236">
        <v>200</v>
      </c>
      <c r="O159" s="169">
        <v>2422</v>
      </c>
      <c r="P159" s="169"/>
      <c r="Q159" s="151"/>
      <c r="R159" s="151"/>
      <c r="S159" s="151"/>
      <c r="T159" s="169">
        <v>1800</v>
      </c>
      <c r="U159" s="169">
        <v>1257</v>
      </c>
    </row>
    <row r="160" spans="1:21">
      <c r="A160" s="160">
        <v>44915</v>
      </c>
      <c r="B160" s="170">
        <v>1</v>
      </c>
      <c r="C160" s="169">
        <v>22400</v>
      </c>
      <c r="D160" s="171">
        <v>9000000</v>
      </c>
      <c r="E160" s="171">
        <v>7000000</v>
      </c>
      <c r="F160" s="170">
        <v>2118000</v>
      </c>
      <c r="G160" s="169">
        <v>3700000</v>
      </c>
      <c r="H160" s="169">
        <v>370000</v>
      </c>
      <c r="I160" s="236">
        <v>315000</v>
      </c>
      <c r="J160" s="236">
        <v>8200</v>
      </c>
      <c r="M160" s="151"/>
      <c r="N160" s="236">
        <v>200</v>
      </c>
      <c r="O160" s="169">
        <v>2422</v>
      </c>
      <c r="P160" s="169"/>
      <c r="Q160" s="151"/>
      <c r="R160" s="151"/>
      <c r="S160" s="151"/>
      <c r="T160" s="169">
        <v>1800</v>
      </c>
      <c r="U160" s="169">
        <v>1257</v>
      </c>
    </row>
    <row r="161" spans="1:21">
      <c r="A161" s="160">
        <v>44916</v>
      </c>
      <c r="B161" s="170">
        <v>1</v>
      </c>
      <c r="C161" s="169">
        <v>22400</v>
      </c>
      <c r="D161" s="171">
        <v>9000000</v>
      </c>
      <c r="E161" s="171">
        <v>7000000</v>
      </c>
      <c r="F161" s="170">
        <v>2118000</v>
      </c>
      <c r="G161" s="169">
        <v>3700000</v>
      </c>
      <c r="H161" s="169">
        <v>370000</v>
      </c>
      <c r="I161" s="236">
        <v>315000</v>
      </c>
      <c r="J161" s="236">
        <v>8200</v>
      </c>
      <c r="M161" s="151"/>
      <c r="N161" s="236">
        <v>200</v>
      </c>
      <c r="O161" s="169">
        <v>2422</v>
      </c>
      <c r="P161" s="169"/>
      <c r="Q161" s="151"/>
      <c r="R161" s="151"/>
      <c r="S161" s="151"/>
      <c r="T161" s="169">
        <v>1800</v>
      </c>
      <c r="U161" s="169">
        <v>1257</v>
      </c>
    </row>
    <row r="162" spans="1:21">
      <c r="A162" s="160">
        <v>44917</v>
      </c>
      <c r="B162" s="170">
        <v>1</v>
      </c>
      <c r="C162" s="169">
        <v>22400</v>
      </c>
      <c r="D162" s="171">
        <v>9000000</v>
      </c>
      <c r="E162" s="171">
        <v>7000000</v>
      </c>
      <c r="F162" s="170">
        <v>2118000</v>
      </c>
      <c r="G162" s="169">
        <v>3700000</v>
      </c>
      <c r="H162" s="169">
        <v>370000</v>
      </c>
      <c r="I162" s="236">
        <v>315000</v>
      </c>
      <c r="J162" s="236">
        <v>8200</v>
      </c>
      <c r="M162" s="151"/>
      <c r="N162" s="236">
        <v>200</v>
      </c>
      <c r="O162" s="169">
        <v>2422</v>
      </c>
      <c r="P162" s="169"/>
      <c r="Q162" s="151"/>
      <c r="R162" s="151"/>
      <c r="S162" s="151"/>
      <c r="T162" s="169">
        <v>1800</v>
      </c>
      <c r="U162" s="169">
        <v>1257</v>
      </c>
    </row>
    <row r="163" spans="1:21">
      <c r="A163" s="160">
        <v>44918</v>
      </c>
      <c r="B163" s="170">
        <v>1</v>
      </c>
      <c r="C163" s="169">
        <v>22400</v>
      </c>
      <c r="D163" s="171">
        <v>9000000</v>
      </c>
      <c r="E163" s="171">
        <v>7000000</v>
      </c>
      <c r="F163" s="170">
        <v>2118000</v>
      </c>
      <c r="G163" s="169">
        <v>3700000</v>
      </c>
      <c r="H163" s="169">
        <v>370000</v>
      </c>
      <c r="I163" s="236">
        <v>315000</v>
      </c>
      <c r="J163" s="236">
        <v>8200</v>
      </c>
      <c r="M163" s="151"/>
      <c r="N163" s="236">
        <v>200</v>
      </c>
      <c r="O163" s="169">
        <v>2422</v>
      </c>
      <c r="P163" s="169"/>
      <c r="Q163" s="151"/>
      <c r="R163" s="151"/>
      <c r="S163" s="151"/>
      <c r="T163" s="169">
        <v>1800</v>
      </c>
      <c r="U163" s="169">
        <v>1257</v>
      </c>
    </row>
    <row r="164" spans="1:21">
      <c r="A164" s="160">
        <v>44921</v>
      </c>
      <c r="B164" s="170">
        <v>1</v>
      </c>
      <c r="C164" s="169">
        <v>22400</v>
      </c>
      <c r="D164" s="171">
        <v>9000000</v>
      </c>
      <c r="E164" s="171">
        <v>7000000</v>
      </c>
      <c r="F164" s="170">
        <v>2118000</v>
      </c>
      <c r="G164" s="169">
        <v>3700000</v>
      </c>
      <c r="H164" s="169">
        <v>370000</v>
      </c>
      <c r="I164" s="236">
        <v>315000</v>
      </c>
      <c r="J164" s="236">
        <v>8200</v>
      </c>
      <c r="M164" s="151"/>
      <c r="N164" s="236">
        <v>200</v>
      </c>
      <c r="O164" s="169">
        <v>2422</v>
      </c>
      <c r="P164" s="169"/>
      <c r="Q164" s="151"/>
      <c r="R164" s="151"/>
      <c r="S164" s="151"/>
      <c r="T164" s="169">
        <v>1800</v>
      </c>
      <c r="U164" s="169">
        <v>1257</v>
      </c>
    </row>
    <row r="165" spans="1:21">
      <c r="A165" s="160">
        <v>44922</v>
      </c>
      <c r="B165" s="170">
        <v>1</v>
      </c>
      <c r="C165" s="169">
        <v>22400</v>
      </c>
      <c r="D165" s="171">
        <v>9000000</v>
      </c>
      <c r="E165" s="171">
        <v>7000000</v>
      </c>
      <c r="F165" s="170">
        <v>2118000</v>
      </c>
      <c r="G165" s="169">
        <v>3700000</v>
      </c>
      <c r="H165" s="169">
        <v>370000</v>
      </c>
      <c r="I165" s="236">
        <v>315000</v>
      </c>
      <c r="J165" s="236">
        <v>8200</v>
      </c>
      <c r="M165" s="151"/>
      <c r="N165" s="236">
        <v>200</v>
      </c>
      <c r="O165" s="169">
        <v>2422</v>
      </c>
      <c r="P165" s="169"/>
      <c r="Q165" s="151"/>
      <c r="R165" s="151"/>
      <c r="S165" s="151"/>
      <c r="T165" s="169">
        <v>1800</v>
      </c>
      <c r="U165" s="169">
        <v>1257</v>
      </c>
    </row>
    <row r="166" spans="1:21">
      <c r="A166" s="160">
        <v>44923</v>
      </c>
      <c r="B166" s="170">
        <v>1</v>
      </c>
      <c r="C166" s="169">
        <v>22400</v>
      </c>
      <c r="D166" s="171">
        <v>9000000</v>
      </c>
      <c r="E166" s="171">
        <v>7000000</v>
      </c>
      <c r="F166" s="170">
        <v>2118000</v>
      </c>
      <c r="G166" s="169">
        <v>3700000</v>
      </c>
      <c r="H166" s="169">
        <v>370000</v>
      </c>
      <c r="I166" s="236">
        <v>315000</v>
      </c>
      <c r="J166" s="236">
        <v>8200</v>
      </c>
      <c r="M166" s="151"/>
      <c r="N166" s="236">
        <v>200</v>
      </c>
      <c r="O166" s="169">
        <v>2422</v>
      </c>
      <c r="P166" s="169"/>
      <c r="Q166" s="151"/>
      <c r="R166" s="151"/>
      <c r="S166" s="151"/>
      <c r="T166" s="169">
        <v>1800</v>
      </c>
      <c r="U166" s="169">
        <v>1257</v>
      </c>
    </row>
    <row r="167" spans="1:21">
      <c r="A167" s="160">
        <v>44924</v>
      </c>
      <c r="B167" s="170">
        <v>1</v>
      </c>
      <c r="C167" s="169">
        <v>22400</v>
      </c>
      <c r="D167" s="171">
        <v>9000000</v>
      </c>
      <c r="E167" s="171">
        <v>7000000</v>
      </c>
      <c r="F167" s="170">
        <v>2118000</v>
      </c>
      <c r="G167" s="169">
        <v>3700000</v>
      </c>
      <c r="H167" s="169">
        <v>370000</v>
      </c>
      <c r="I167" s="236">
        <v>315000</v>
      </c>
      <c r="J167" s="236">
        <v>8200</v>
      </c>
      <c r="M167" s="151"/>
      <c r="N167" s="236">
        <v>200</v>
      </c>
      <c r="O167" s="169">
        <v>2422</v>
      </c>
      <c r="P167" s="169"/>
      <c r="Q167" s="151"/>
      <c r="R167" s="151"/>
      <c r="S167" s="151"/>
      <c r="T167" s="169">
        <v>1800</v>
      </c>
      <c r="U167" s="169">
        <v>1257</v>
      </c>
    </row>
    <row r="168" spans="1:21">
      <c r="A168" s="160">
        <v>44925</v>
      </c>
      <c r="B168" s="170">
        <v>1</v>
      </c>
      <c r="C168" s="169">
        <v>22400</v>
      </c>
      <c r="D168" s="171">
        <v>9000000</v>
      </c>
      <c r="E168" s="171">
        <v>7000000</v>
      </c>
      <c r="F168" s="170">
        <v>2118000</v>
      </c>
      <c r="G168" s="169">
        <v>3700000</v>
      </c>
      <c r="H168" s="169">
        <v>370000</v>
      </c>
      <c r="I168" s="236">
        <v>315000</v>
      </c>
      <c r="J168" s="236">
        <v>8200</v>
      </c>
      <c r="M168" s="151"/>
      <c r="N168" s="236">
        <v>200</v>
      </c>
      <c r="O168" s="169">
        <v>2422</v>
      </c>
      <c r="P168" s="169"/>
      <c r="Q168" s="151"/>
      <c r="R168" s="151"/>
      <c r="S168" s="151"/>
      <c r="T168" s="169">
        <v>1800</v>
      </c>
      <c r="U168" s="169">
        <v>1257</v>
      </c>
    </row>
    <row r="169" spans="1:21">
      <c r="A169" s="160">
        <v>44928</v>
      </c>
      <c r="B169" s="170">
        <v>1</v>
      </c>
      <c r="C169" s="169">
        <v>22400</v>
      </c>
      <c r="D169" s="171">
        <v>9000000</v>
      </c>
      <c r="E169" s="171">
        <v>7000000</v>
      </c>
      <c r="F169" s="170">
        <v>2118000</v>
      </c>
      <c r="G169" s="169">
        <v>3700000</v>
      </c>
      <c r="H169" s="169">
        <v>370000</v>
      </c>
      <c r="I169" s="236">
        <v>315000</v>
      </c>
      <c r="J169" s="236">
        <v>8200</v>
      </c>
      <c r="M169" s="151"/>
      <c r="N169" s="236">
        <v>200</v>
      </c>
      <c r="O169" s="169">
        <v>2422</v>
      </c>
      <c r="P169" s="169"/>
      <c r="Q169" s="151"/>
      <c r="R169" s="151"/>
      <c r="S169" s="151"/>
      <c r="T169" s="169">
        <v>1800</v>
      </c>
      <c r="U169" s="169">
        <v>1257</v>
      </c>
    </row>
    <row r="170" spans="1:21">
      <c r="A170" s="160">
        <v>44929</v>
      </c>
      <c r="B170" s="170">
        <v>1</v>
      </c>
      <c r="C170" s="169">
        <v>22400</v>
      </c>
      <c r="D170" s="171">
        <v>9000000</v>
      </c>
      <c r="E170" s="171">
        <v>7000000</v>
      </c>
      <c r="F170" s="170">
        <v>2118000</v>
      </c>
      <c r="G170" s="169">
        <v>3700000</v>
      </c>
      <c r="H170" s="169">
        <v>370000</v>
      </c>
      <c r="I170" s="236">
        <v>315000</v>
      </c>
      <c r="J170" s="236">
        <v>8200</v>
      </c>
      <c r="M170" s="151"/>
      <c r="N170" s="236">
        <v>200</v>
      </c>
      <c r="O170" s="169">
        <v>2422</v>
      </c>
      <c r="P170" s="169"/>
      <c r="Q170" s="151"/>
      <c r="R170" s="151"/>
      <c r="S170" s="151"/>
      <c r="T170" s="169">
        <v>1800</v>
      </c>
      <c r="U170" s="169">
        <v>1257</v>
      </c>
    </row>
    <row r="171" spans="1:21">
      <c r="A171" s="160">
        <v>44930</v>
      </c>
      <c r="B171" s="170">
        <v>1</v>
      </c>
      <c r="C171" s="169">
        <v>22400</v>
      </c>
      <c r="D171" s="171">
        <v>9000000</v>
      </c>
      <c r="E171" s="171">
        <v>7000000</v>
      </c>
      <c r="F171" s="170">
        <v>2118000</v>
      </c>
      <c r="G171" s="169">
        <v>3700000</v>
      </c>
      <c r="H171" s="169">
        <v>370000</v>
      </c>
      <c r="I171" s="236">
        <v>315000</v>
      </c>
      <c r="J171" s="236">
        <v>8200</v>
      </c>
      <c r="K171" s="236">
        <v>200000</v>
      </c>
      <c r="L171" s="236"/>
      <c r="M171" s="151"/>
      <c r="N171" s="236">
        <v>200</v>
      </c>
      <c r="O171" s="169">
        <v>2422</v>
      </c>
      <c r="P171" s="169"/>
      <c r="Q171" s="151"/>
      <c r="R171" s="151"/>
      <c r="S171" s="151"/>
      <c r="T171" s="169">
        <v>1800</v>
      </c>
      <c r="U171" s="169">
        <v>1257</v>
      </c>
    </row>
    <row r="172" spans="1:21">
      <c r="A172" s="160">
        <v>44931</v>
      </c>
      <c r="B172" s="170">
        <v>1</v>
      </c>
      <c r="C172" s="169">
        <v>22400</v>
      </c>
      <c r="D172" s="171">
        <v>9000000</v>
      </c>
      <c r="E172" s="171">
        <v>7000000</v>
      </c>
      <c r="F172" s="170">
        <v>2118000</v>
      </c>
      <c r="G172" s="169">
        <v>3700000</v>
      </c>
      <c r="H172" s="169">
        <v>370000</v>
      </c>
      <c r="I172" s="236">
        <v>315000</v>
      </c>
      <c r="J172" s="236">
        <v>8200</v>
      </c>
      <c r="K172" s="236">
        <v>200000</v>
      </c>
      <c r="L172" s="236"/>
      <c r="M172" s="151"/>
      <c r="N172" s="236">
        <v>200</v>
      </c>
      <c r="O172" s="169">
        <v>2422</v>
      </c>
      <c r="P172" s="169"/>
      <c r="Q172" s="151"/>
      <c r="R172" s="151"/>
      <c r="S172" s="151"/>
      <c r="T172" s="169">
        <v>1800</v>
      </c>
      <c r="U172" s="169">
        <v>1257</v>
      </c>
    </row>
    <row r="173" spans="1:21">
      <c r="A173" s="160">
        <v>44932</v>
      </c>
      <c r="B173" s="170">
        <v>1</v>
      </c>
      <c r="C173" s="169">
        <v>22400</v>
      </c>
      <c r="D173" s="171">
        <v>9000000</v>
      </c>
      <c r="E173" s="171">
        <v>7000000</v>
      </c>
      <c r="F173" s="170">
        <v>2118000</v>
      </c>
      <c r="G173" s="169">
        <v>3700000</v>
      </c>
      <c r="H173" s="169">
        <v>370000</v>
      </c>
      <c r="I173" s="236">
        <v>315000</v>
      </c>
      <c r="J173" s="236">
        <v>8200</v>
      </c>
      <c r="K173" s="236">
        <v>200000</v>
      </c>
      <c r="L173" s="236"/>
      <c r="M173" s="151"/>
      <c r="N173" s="236">
        <v>200</v>
      </c>
      <c r="O173" s="169">
        <v>2422</v>
      </c>
      <c r="P173" s="169"/>
      <c r="Q173" s="151"/>
      <c r="R173" s="151"/>
      <c r="S173" s="151"/>
      <c r="T173" s="169">
        <v>1800</v>
      </c>
      <c r="U173" s="169">
        <v>1257</v>
      </c>
    </row>
    <row r="174" spans="1:21">
      <c r="A174" s="160">
        <v>44935</v>
      </c>
      <c r="B174" s="170">
        <v>1</v>
      </c>
      <c r="C174" s="169">
        <v>22400</v>
      </c>
      <c r="D174" s="171">
        <v>9000000</v>
      </c>
      <c r="E174" s="171">
        <v>7000000</v>
      </c>
      <c r="F174" s="170">
        <v>2118000</v>
      </c>
      <c r="G174" s="169">
        <v>3700000</v>
      </c>
      <c r="H174" s="169">
        <v>370000</v>
      </c>
      <c r="I174" s="236">
        <v>315000</v>
      </c>
      <c r="J174" s="236">
        <v>8200</v>
      </c>
      <c r="K174" s="236">
        <v>200000</v>
      </c>
      <c r="L174" s="236"/>
      <c r="M174" s="151"/>
      <c r="N174" s="236">
        <v>200</v>
      </c>
      <c r="O174" s="169">
        <v>2422</v>
      </c>
      <c r="P174" s="169"/>
      <c r="Q174" s="151"/>
      <c r="R174" s="151"/>
      <c r="S174" s="151"/>
      <c r="T174" s="169">
        <v>1800</v>
      </c>
      <c r="U174" s="169">
        <v>1257</v>
      </c>
    </row>
    <row r="175" spans="1:21">
      <c r="A175" s="160">
        <v>44936</v>
      </c>
      <c r="B175" s="170">
        <v>1</v>
      </c>
      <c r="C175" s="169">
        <v>22400</v>
      </c>
      <c r="D175" s="171">
        <v>9000000</v>
      </c>
      <c r="E175" s="171">
        <v>7000000</v>
      </c>
      <c r="F175" s="170">
        <v>2118000</v>
      </c>
      <c r="G175" s="169">
        <v>3700000</v>
      </c>
      <c r="H175" s="169">
        <v>370000</v>
      </c>
      <c r="I175" s="236">
        <v>315000</v>
      </c>
      <c r="J175" s="236">
        <v>8200</v>
      </c>
      <c r="K175" s="236">
        <v>200000</v>
      </c>
      <c r="L175" s="236"/>
      <c r="M175" s="151"/>
      <c r="N175" s="236">
        <v>200</v>
      </c>
      <c r="O175" s="169">
        <v>2422</v>
      </c>
      <c r="P175" s="169"/>
      <c r="Q175" s="151"/>
      <c r="R175" s="151"/>
      <c r="S175" s="151"/>
      <c r="T175" s="169">
        <v>1800</v>
      </c>
      <c r="U175" s="169">
        <v>1257</v>
      </c>
    </row>
    <row r="176" spans="1:21">
      <c r="A176" s="160">
        <v>44937</v>
      </c>
      <c r="B176" s="170">
        <v>1</v>
      </c>
      <c r="C176" s="169">
        <v>22400</v>
      </c>
      <c r="D176" s="171">
        <v>9000000</v>
      </c>
      <c r="E176" s="171">
        <v>7000000</v>
      </c>
      <c r="F176" s="170">
        <v>2118000</v>
      </c>
      <c r="G176" s="169">
        <v>3700000</v>
      </c>
      <c r="H176" s="169">
        <v>370000</v>
      </c>
      <c r="I176" s="236">
        <v>315000</v>
      </c>
      <c r="J176" s="236">
        <v>8200</v>
      </c>
      <c r="K176" s="236">
        <v>200000</v>
      </c>
      <c r="L176" s="236">
        <v>37310000</v>
      </c>
      <c r="M176" s="151"/>
      <c r="N176" s="236">
        <v>200</v>
      </c>
      <c r="O176" s="169">
        <v>2422</v>
      </c>
      <c r="P176" s="169"/>
      <c r="Q176" s="151"/>
      <c r="R176" s="151"/>
      <c r="S176" s="151"/>
      <c r="T176" s="169">
        <v>1800</v>
      </c>
      <c r="U176" s="169">
        <v>1257</v>
      </c>
    </row>
    <row r="177" spans="1:21">
      <c r="A177" s="160">
        <v>44938</v>
      </c>
      <c r="B177" s="170">
        <v>1</v>
      </c>
      <c r="C177" s="169">
        <v>22400</v>
      </c>
      <c r="D177" s="171">
        <v>9000000</v>
      </c>
      <c r="E177" s="171">
        <v>7000000</v>
      </c>
      <c r="F177" s="170">
        <v>2118000</v>
      </c>
      <c r="G177" s="169">
        <v>3700000</v>
      </c>
      <c r="H177" s="169">
        <v>370000</v>
      </c>
      <c r="I177" s="236">
        <v>315000</v>
      </c>
      <c r="J177" s="236">
        <v>8200</v>
      </c>
      <c r="K177" s="236">
        <v>200000</v>
      </c>
      <c r="L177" s="236">
        <v>37310000</v>
      </c>
      <c r="M177" s="151"/>
      <c r="N177" s="236">
        <v>200</v>
      </c>
      <c r="O177" s="169">
        <v>2422</v>
      </c>
      <c r="P177" s="169"/>
      <c r="Q177" s="151"/>
      <c r="R177" s="151"/>
      <c r="S177" s="151"/>
      <c r="T177" s="169">
        <v>1800</v>
      </c>
      <c r="U177" s="169">
        <v>1257</v>
      </c>
    </row>
    <row r="178" spans="1:21">
      <c r="A178" s="160">
        <v>44939</v>
      </c>
      <c r="B178" s="170">
        <v>1</v>
      </c>
      <c r="C178" s="169">
        <v>22400</v>
      </c>
      <c r="D178" s="171">
        <v>9000000</v>
      </c>
      <c r="E178" s="171">
        <v>7000000</v>
      </c>
      <c r="F178" s="170">
        <v>2118000</v>
      </c>
      <c r="G178" s="169">
        <v>3700000</v>
      </c>
      <c r="H178" s="169">
        <v>370000</v>
      </c>
      <c r="I178" s="236">
        <v>315000</v>
      </c>
      <c r="J178" s="236">
        <v>8200</v>
      </c>
      <c r="K178" s="236">
        <v>200000</v>
      </c>
      <c r="L178" s="236">
        <v>37310000</v>
      </c>
      <c r="M178" s="151"/>
      <c r="N178" s="236">
        <v>200</v>
      </c>
      <c r="O178" s="169">
        <v>2422</v>
      </c>
      <c r="P178" s="169"/>
      <c r="Q178" s="151"/>
      <c r="R178" s="151"/>
      <c r="S178" s="151"/>
      <c r="T178" s="169">
        <v>1800</v>
      </c>
      <c r="U178" s="169">
        <v>1257</v>
      </c>
    </row>
    <row r="179" spans="1:21">
      <c r="A179" s="160">
        <v>44942</v>
      </c>
      <c r="B179" s="170">
        <v>1</v>
      </c>
      <c r="C179" s="169">
        <v>22400</v>
      </c>
      <c r="D179" s="171">
        <v>9000000</v>
      </c>
      <c r="E179" s="171">
        <v>7000000</v>
      </c>
      <c r="F179" s="170">
        <v>2118000</v>
      </c>
      <c r="G179" s="169">
        <v>3700000</v>
      </c>
      <c r="H179" s="169">
        <v>370000</v>
      </c>
      <c r="I179" s="236">
        <v>315000</v>
      </c>
      <c r="J179" s="236">
        <v>8200</v>
      </c>
      <c r="K179" s="236">
        <v>200000</v>
      </c>
      <c r="L179" s="236">
        <v>37310000</v>
      </c>
      <c r="M179" s="151"/>
      <c r="N179" s="236">
        <v>200</v>
      </c>
      <c r="O179" s="169">
        <v>2422</v>
      </c>
      <c r="P179" s="169"/>
      <c r="Q179" s="151"/>
      <c r="R179" s="151"/>
      <c r="S179" s="151"/>
      <c r="T179" s="169">
        <v>1800</v>
      </c>
      <c r="U179" s="169">
        <v>1257</v>
      </c>
    </row>
    <row r="180" spans="1:21">
      <c r="A180" s="160">
        <v>44943</v>
      </c>
      <c r="B180" s="170">
        <v>1</v>
      </c>
      <c r="C180" s="169">
        <v>22400</v>
      </c>
      <c r="D180" s="171">
        <v>9000000</v>
      </c>
      <c r="E180" s="171">
        <v>7000000</v>
      </c>
      <c r="F180" s="170">
        <v>2118000</v>
      </c>
      <c r="G180" s="169">
        <v>3700000</v>
      </c>
      <c r="H180" s="169">
        <v>370000</v>
      </c>
      <c r="I180" s="236">
        <v>315000</v>
      </c>
      <c r="J180" s="236">
        <v>8200</v>
      </c>
      <c r="K180" s="236">
        <v>200000</v>
      </c>
      <c r="L180" s="236">
        <v>37310000</v>
      </c>
      <c r="M180" s="151"/>
      <c r="N180" s="236">
        <v>200</v>
      </c>
      <c r="O180" s="169">
        <v>2422</v>
      </c>
      <c r="P180" s="169"/>
      <c r="Q180" s="151"/>
      <c r="R180" s="151"/>
      <c r="S180" s="151"/>
      <c r="T180" s="169">
        <v>1800</v>
      </c>
      <c r="U180" s="169">
        <v>1257</v>
      </c>
    </row>
    <row r="181" spans="1:21">
      <c r="A181" s="160">
        <v>44944</v>
      </c>
      <c r="B181" s="170">
        <v>1</v>
      </c>
      <c r="C181" s="169">
        <v>22400</v>
      </c>
      <c r="D181" s="171">
        <v>9000000</v>
      </c>
      <c r="E181" s="171">
        <v>7000000</v>
      </c>
      <c r="F181" s="170">
        <v>2118000</v>
      </c>
      <c r="G181" s="169">
        <v>3700000</v>
      </c>
      <c r="H181" s="169">
        <v>370000</v>
      </c>
      <c r="I181" s="236">
        <v>315000</v>
      </c>
      <c r="J181" s="236">
        <v>8200</v>
      </c>
      <c r="K181" s="236">
        <v>200000</v>
      </c>
      <c r="L181" s="236">
        <v>37310000</v>
      </c>
      <c r="M181" s="151"/>
      <c r="N181" s="236">
        <v>200</v>
      </c>
      <c r="O181" s="169">
        <v>2422</v>
      </c>
      <c r="P181" s="169"/>
      <c r="Q181" s="151"/>
      <c r="R181" s="151"/>
      <c r="S181" s="151"/>
      <c r="T181" s="169">
        <v>1800</v>
      </c>
      <c r="U181" s="169">
        <v>1257</v>
      </c>
    </row>
    <row r="182" spans="1:21">
      <c r="A182" s="160">
        <v>44945</v>
      </c>
      <c r="B182" s="170">
        <v>1</v>
      </c>
      <c r="C182" s="169">
        <v>22400</v>
      </c>
      <c r="D182" s="171">
        <v>9000000</v>
      </c>
      <c r="E182" s="171">
        <v>7000000</v>
      </c>
      <c r="F182" s="170">
        <v>2118000</v>
      </c>
      <c r="G182" s="169">
        <v>3700000</v>
      </c>
      <c r="H182" s="169">
        <v>370000</v>
      </c>
      <c r="I182" s="236">
        <v>315000</v>
      </c>
      <c r="J182" s="236">
        <v>8200</v>
      </c>
      <c r="K182" s="236">
        <v>200000</v>
      </c>
      <c r="L182" s="236">
        <v>37310000</v>
      </c>
      <c r="M182" s="151"/>
      <c r="N182" s="236">
        <v>200</v>
      </c>
      <c r="O182" s="169">
        <v>2422</v>
      </c>
      <c r="P182" s="169"/>
      <c r="Q182" s="151"/>
      <c r="R182" s="151"/>
      <c r="S182" s="151"/>
      <c r="T182" s="169">
        <v>1800</v>
      </c>
      <c r="U182" s="169">
        <v>1257</v>
      </c>
    </row>
    <row r="183" spans="1:21">
      <c r="A183" s="160">
        <v>44946</v>
      </c>
      <c r="B183" s="170">
        <v>1</v>
      </c>
      <c r="C183" s="169">
        <v>22400</v>
      </c>
      <c r="D183" s="171">
        <v>9000000</v>
      </c>
      <c r="E183" s="171">
        <v>7000000</v>
      </c>
      <c r="F183" s="170">
        <v>2118000</v>
      </c>
      <c r="G183" s="169">
        <v>3700000</v>
      </c>
      <c r="H183" s="169">
        <v>370000</v>
      </c>
      <c r="I183" s="236">
        <v>315000</v>
      </c>
      <c r="J183" s="236">
        <v>8200</v>
      </c>
      <c r="K183" s="236">
        <v>200000</v>
      </c>
      <c r="L183" s="236">
        <v>37310000</v>
      </c>
      <c r="M183" s="151"/>
      <c r="N183" s="236">
        <v>200</v>
      </c>
      <c r="O183" s="169">
        <v>2422</v>
      </c>
      <c r="P183" s="169"/>
      <c r="Q183" s="151"/>
      <c r="R183" s="151"/>
      <c r="S183" s="151"/>
      <c r="T183" s="169">
        <v>1800</v>
      </c>
      <c r="U183" s="169">
        <v>1257</v>
      </c>
    </row>
    <row r="184" spans="1:21">
      <c r="A184" s="160">
        <v>44949</v>
      </c>
      <c r="B184" s="170">
        <v>1</v>
      </c>
      <c r="C184" s="169">
        <v>22400</v>
      </c>
      <c r="D184" s="171">
        <v>9000000</v>
      </c>
      <c r="E184" s="171">
        <v>7000000</v>
      </c>
      <c r="F184" s="170">
        <v>2118000</v>
      </c>
      <c r="G184" s="169">
        <v>3700000</v>
      </c>
      <c r="H184" s="169">
        <v>370000</v>
      </c>
      <c r="I184" s="236">
        <v>315000</v>
      </c>
      <c r="J184" s="236">
        <v>8200</v>
      </c>
      <c r="K184" s="236">
        <v>200000</v>
      </c>
      <c r="L184" s="236">
        <v>37310000</v>
      </c>
      <c r="M184" s="151"/>
      <c r="N184" s="236">
        <v>200</v>
      </c>
      <c r="O184" s="169">
        <v>2422</v>
      </c>
      <c r="P184" s="169"/>
      <c r="Q184" s="151"/>
      <c r="R184" s="151"/>
      <c r="S184" s="151"/>
      <c r="T184" s="169">
        <v>1800</v>
      </c>
      <c r="U184" s="169">
        <v>1257</v>
      </c>
    </row>
    <row r="185" spans="1:21">
      <c r="A185" s="160">
        <v>44950</v>
      </c>
      <c r="B185" s="170">
        <v>1</v>
      </c>
      <c r="C185" s="169">
        <v>22400</v>
      </c>
      <c r="D185" s="171">
        <v>9000000</v>
      </c>
      <c r="E185" s="171">
        <v>7000000</v>
      </c>
      <c r="F185" s="170">
        <v>2118000</v>
      </c>
      <c r="G185" s="169">
        <v>3700000</v>
      </c>
      <c r="H185" s="169">
        <v>370000</v>
      </c>
      <c r="I185" s="236">
        <v>315000</v>
      </c>
      <c r="J185" s="236">
        <v>8200</v>
      </c>
      <c r="K185" s="236">
        <v>200000</v>
      </c>
      <c r="L185" s="236">
        <v>37310000</v>
      </c>
      <c r="M185" s="151"/>
      <c r="N185" s="236">
        <v>200</v>
      </c>
      <c r="O185" s="169">
        <v>2422</v>
      </c>
      <c r="P185" s="169"/>
      <c r="Q185" s="151"/>
      <c r="R185" s="151"/>
      <c r="S185" s="151"/>
      <c r="T185" s="169">
        <v>1800</v>
      </c>
      <c r="U185" s="169">
        <v>1257</v>
      </c>
    </row>
    <row r="186" spans="1:21">
      <c r="A186" s="160">
        <v>44951</v>
      </c>
      <c r="B186" s="170">
        <v>1</v>
      </c>
      <c r="C186" s="169">
        <v>22400</v>
      </c>
      <c r="D186" s="171">
        <v>9000000</v>
      </c>
      <c r="E186" s="171">
        <v>7000000</v>
      </c>
      <c r="F186" s="170">
        <v>2118000</v>
      </c>
      <c r="G186" s="169">
        <v>3700000</v>
      </c>
      <c r="H186" s="169">
        <v>370000</v>
      </c>
      <c r="I186" s="236">
        <v>315000</v>
      </c>
      <c r="J186" s="236">
        <v>8200</v>
      </c>
      <c r="K186" s="236">
        <v>200000</v>
      </c>
      <c r="L186" s="236">
        <v>37310000</v>
      </c>
      <c r="M186" s="151"/>
      <c r="N186" s="236">
        <v>200</v>
      </c>
      <c r="O186" s="169">
        <v>2422</v>
      </c>
      <c r="P186" s="169"/>
      <c r="Q186" s="151"/>
      <c r="R186" s="151"/>
      <c r="S186" s="151"/>
      <c r="T186" s="169">
        <v>1800</v>
      </c>
      <c r="U186" s="169">
        <v>1257</v>
      </c>
    </row>
    <row r="187" spans="1:21">
      <c r="A187" s="160">
        <v>44952</v>
      </c>
      <c r="B187" s="170">
        <v>1</v>
      </c>
      <c r="C187" s="169">
        <v>22400</v>
      </c>
      <c r="D187" s="171">
        <v>9000000</v>
      </c>
      <c r="E187" s="171">
        <v>7000000</v>
      </c>
      <c r="F187" s="170">
        <v>2118000</v>
      </c>
      <c r="G187" s="169">
        <v>3700000</v>
      </c>
      <c r="H187" s="169">
        <v>370000</v>
      </c>
      <c r="I187" s="236">
        <v>315000</v>
      </c>
      <c r="J187" s="236">
        <v>8200</v>
      </c>
      <c r="K187" s="236">
        <v>200000</v>
      </c>
      <c r="L187" s="236">
        <v>37310000</v>
      </c>
      <c r="M187" s="151"/>
      <c r="N187" s="236">
        <v>200</v>
      </c>
      <c r="O187" s="169">
        <v>2422</v>
      </c>
      <c r="P187" s="169"/>
      <c r="Q187" s="151"/>
      <c r="R187" s="151"/>
      <c r="S187" s="151"/>
      <c r="T187" s="169">
        <v>1800</v>
      </c>
      <c r="U187" s="169">
        <v>1257</v>
      </c>
    </row>
    <row r="188" spans="1:21">
      <c r="A188" s="160">
        <v>44953</v>
      </c>
      <c r="B188" s="170">
        <v>1</v>
      </c>
      <c r="C188" s="169">
        <v>22400</v>
      </c>
      <c r="D188" s="171">
        <v>9000000</v>
      </c>
      <c r="E188" s="171">
        <v>7000000</v>
      </c>
      <c r="F188" s="170">
        <v>2118000</v>
      </c>
      <c r="G188" s="169">
        <v>3700000</v>
      </c>
      <c r="H188" s="169">
        <v>370000</v>
      </c>
      <c r="I188" s="236">
        <v>315000</v>
      </c>
      <c r="J188" s="236">
        <v>8200</v>
      </c>
      <c r="K188" s="236">
        <v>200000</v>
      </c>
      <c r="L188" s="236">
        <v>37310000</v>
      </c>
      <c r="M188" s="151"/>
      <c r="N188" s="236">
        <v>200</v>
      </c>
      <c r="O188" s="169">
        <v>2422</v>
      </c>
      <c r="P188" s="169"/>
      <c r="Q188" s="151"/>
      <c r="R188" s="151"/>
      <c r="S188" s="151"/>
      <c r="T188" s="169">
        <v>1800</v>
      </c>
      <c r="U188" s="169">
        <v>1257</v>
      </c>
    </row>
    <row r="189" spans="1:21">
      <c r="A189" s="160">
        <v>44956</v>
      </c>
      <c r="B189" s="170">
        <v>1</v>
      </c>
      <c r="C189" s="169">
        <v>22400</v>
      </c>
      <c r="D189" s="171">
        <v>9000000</v>
      </c>
      <c r="E189" s="171">
        <v>7000000</v>
      </c>
      <c r="F189" s="170">
        <v>2118000</v>
      </c>
      <c r="G189" s="169">
        <v>3700000</v>
      </c>
      <c r="H189" s="169">
        <v>370000</v>
      </c>
      <c r="I189" s="236">
        <v>315000</v>
      </c>
      <c r="J189" s="236">
        <v>8200</v>
      </c>
      <c r="K189" s="236">
        <v>200000</v>
      </c>
      <c r="L189" s="236">
        <v>37310000</v>
      </c>
      <c r="M189" s="151"/>
      <c r="N189" s="236">
        <v>200</v>
      </c>
      <c r="O189" s="169">
        <v>2422</v>
      </c>
      <c r="P189" s="385">
        <v>885</v>
      </c>
      <c r="Q189" s="151"/>
      <c r="R189" s="151"/>
      <c r="S189" s="151"/>
      <c r="T189" s="169">
        <v>1800</v>
      </c>
      <c r="U189" s="169">
        <v>1257</v>
      </c>
    </row>
    <row r="190" spans="1:21">
      <c r="A190" s="160">
        <v>44957</v>
      </c>
      <c r="B190" s="170">
        <v>1</v>
      </c>
      <c r="C190" s="169">
        <v>22400</v>
      </c>
      <c r="D190" s="171">
        <v>9000000</v>
      </c>
      <c r="E190" s="171">
        <v>7000000</v>
      </c>
      <c r="F190" s="170">
        <v>2118000</v>
      </c>
      <c r="G190" s="169">
        <v>3700000</v>
      </c>
      <c r="H190" s="169">
        <v>370000</v>
      </c>
      <c r="I190" s="236">
        <v>315000</v>
      </c>
      <c r="J190" s="236">
        <v>8200</v>
      </c>
      <c r="K190" s="236">
        <v>200000</v>
      </c>
      <c r="L190" s="236">
        <v>37310000</v>
      </c>
      <c r="M190" s="151"/>
      <c r="N190" s="236">
        <v>200</v>
      </c>
      <c r="O190" s="169">
        <v>2422</v>
      </c>
      <c r="P190" s="385">
        <v>885</v>
      </c>
      <c r="Q190" s="151"/>
      <c r="R190" s="151"/>
      <c r="S190" s="151"/>
      <c r="T190" s="169">
        <v>1800</v>
      </c>
      <c r="U190" s="169">
        <v>1257</v>
      </c>
    </row>
    <row r="191" spans="1:21">
      <c r="A191" s="160">
        <v>44958</v>
      </c>
      <c r="B191" s="170">
        <v>1</v>
      </c>
      <c r="C191" s="169">
        <v>22400</v>
      </c>
      <c r="D191" s="171">
        <v>9000000</v>
      </c>
      <c r="E191" s="171">
        <v>7000000</v>
      </c>
      <c r="F191" s="170">
        <v>2118000</v>
      </c>
      <c r="G191" s="169">
        <v>3700000</v>
      </c>
      <c r="H191" s="169">
        <v>370000</v>
      </c>
      <c r="I191" s="236">
        <v>315000</v>
      </c>
      <c r="J191" s="236">
        <v>8200</v>
      </c>
      <c r="K191" s="236">
        <v>200000</v>
      </c>
      <c r="L191" s="236">
        <v>37310000</v>
      </c>
      <c r="M191" s="151"/>
      <c r="N191" s="236">
        <v>200</v>
      </c>
      <c r="O191" s="169">
        <v>2422</v>
      </c>
      <c r="P191" s="385">
        <v>885</v>
      </c>
      <c r="Q191" s="151"/>
      <c r="R191" s="151"/>
      <c r="S191" s="151"/>
      <c r="T191" s="169">
        <v>1800</v>
      </c>
      <c r="U191" s="169">
        <v>1257</v>
      </c>
    </row>
    <row r="192" spans="1:21">
      <c r="A192" s="160">
        <v>44959</v>
      </c>
      <c r="B192" s="170">
        <v>1</v>
      </c>
      <c r="C192" s="169">
        <v>22400</v>
      </c>
      <c r="D192" s="171">
        <v>9000000</v>
      </c>
      <c r="E192" s="171">
        <v>7000000</v>
      </c>
      <c r="F192" s="170">
        <v>2118000</v>
      </c>
      <c r="G192" s="169">
        <v>3700000</v>
      </c>
      <c r="H192" s="169">
        <v>370000</v>
      </c>
      <c r="I192" s="236">
        <v>315000</v>
      </c>
      <c r="J192" s="236">
        <v>8200</v>
      </c>
      <c r="K192" s="236">
        <v>200000</v>
      </c>
      <c r="L192" s="236">
        <v>37310000</v>
      </c>
      <c r="M192" s="151"/>
      <c r="N192" s="236">
        <v>200</v>
      </c>
      <c r="O192" s="169">
        <v>2422</v>
      </c>
      <c r="P192" s="385">
        <v>885</v>
      </c>
      <c r="Q192" s="151"/>
      <c r="R192" s="151"/>
      <c r="S192" s="151"/>
      <c r="T192" s="169">
        <v>1800</v>
      </c>
      <c r="U192" s="169">
        <v>1257</v>
      </c>
    </row>
    <row r="193" spans="1:21">
      <c r="A193" s="160">
        <v>44960</v>
      </c>
      <c r="B193" s="170">
        <v>1</v>
      </c>
      <c r="C193" s="169">
        <v>22400</v>
      </c>
      <c r="D193" s="171">
        <v>9000000</v>
      </c>
      <c r="E193" s="171">
        <v>7000000</v>
      </c>
      <c r="F193" s="170">
        <v>2118000</v>
      </c>
      <c r="G193" s="169">
        <v>3700000</v>
      </c>
      <c r="H193" s="169">
        <v>370000</v>
      </c>
      <c r="I193" s="236">
        <v>315000</v>
      </c>
      <c r="J193" s="236">
        <v>8200</v>
      </c>
      <c r="K193" s="236">
        <v>200000</v>
      </c>
      <c r="L193" s="236">
        <v>37310000</v>
      </c>
      <c r="M193" s="151"/>
      <c r="N193" s="236">
        <v>200</v>
      </c>
      <c r="O193" s="169">
        <v>2422</v>
      </c>
      <c r="P193" s="385">
        <v>885</v>
      </c>
      <c r="Q193" s="151"/>
      <c r="R193" s="151"/>
      <c r="S193" s="151"/>
      <c r="T193" s="169">
        <v>1800</v>
      </c>
      <c r="U193" s="169">
        <v>1257</v>
      </c>
    </row>
    <row r="194" spans="1:21">
      <c r="A194" s="235">
        <v>44963</v>
      </c>
      <c r="B194" s="170">
        <v>1</v>
      </c>
      <c r="C194" s="169">
        <v>22400</v>
      </c>
      <c r="D194" s="171">
        <v>9000000</v>
      </c>
      <c r="E194" s="171">
        <v>7000000</v>
      </c>
      <c r="F194" s="170">
        <v>2118000</v>
      </c>
      <c r="G194" s="169">
        <v>3700000</v>
      </c>
      <c r="H194" s="169">
        <v>370000</v>
      </c>
      <c r="I194" s="236">
        <v>315000</v>
      </c>
      <c r="J194" s="236">
        <v>8200</v>
      </c>
      <c r="K194" s="236">
        <v>200000</v>
      </c>
      <c r="L194" s="236">
        <v>37310000</v>
      </c>
      <c r="M194" s="394">
        <v>1000000000</v>
      </c>
      <c r="N194" s="236">
        <v>200</v>
      </c>
      <c r="O194" s="169">
        <v>2422</v>
      </c>
      <c r="P194" s="385">
        <v>885</v>
      </c>
      <c r="Q194" s="151"/>
      <c r="R194" s="151"/>
      <c r="S194" s="151"/>
      <c r="T194" s="169">
        <v>1800</v>
      </c>
      <c r="U194" s="169">
        <v>1257</v>
      </c>
    </row>
    <row r="195" spans="1:21">
      <c r="A195" s="235">
        <v>44964</v>
      </c>
      <c r="B195" s="170">
        <v>1</v>
      </c>
      <c r="C195" s="169">
        <v>22400</v>
      </c>
      <c r="D195" s="171">
        <v>9000000</v>
      </c>
      <c r="E195" s="171">
        <v>7000000</v>
      </c>
      <c r="F195" s="170">
        <v>2118000</v>
      </c>
      <c r="G195" s="169">
        <v>3700000</v>
      </c>
      <c r="H195" s="169">
        <v>370000</v>
      </c>
      <c r="I195" s="236">
        <v>315000</v>
      </c>
      <c r="J195" s="236">
        <v>8200</v>
      </c>
      <c r="K195" s="236">
        <v>200000</v>
      </c>
      <c r="L195" s="236">
        <v>37310000</v>
      </c>
      <c r="M195" s="394">
        <v>1000000000</v>
      </c>
      <c r="N195" s="236">
        <v>200</v>
      </c>
      <c r="O195" s="169">
        <v>2422</v>
      </c>
      <c r="P195" s="385">
        <v>885</v>
      </c>
      <c r="Q195" s="151"/>
      <c r="R195" s="151"/>
      <c r="S195" s="151"/>
      <c r="T195" s="169">
        <v>1800</v>
      </c>
      <c r="U195" s="169">
        <v>1257</v>
      </c>
    </row>
    <row r="196" spans="1:21">
      <c r="A196" s="235">
        <v>44965</v>
      </c>
      <c r="B196" s="170">
        <v>1</v>
      </c>
      <c r="C196" s="169">
        <v>22400</v>
      </c>
      <c r="D196" s="171">
        <v>9000000</v>
      </c>
      <c r="E196" s="171">
        <v>7000000</v>
      </c>
      <c r="F196" s="170">
        <v>2118000</v>
      </c>
      <c r="G196" s="169">
        <v>3700000</v>
      </c>
      <c r="H196" s="169">
        <v>370000</v>
      </c>
      <c r="I196" s="236">
        <v>315000</v>
      </c>
      <c r="J196" s="236">
        <v>8200</v>
      </c>
      <c r="K196" s="236">
        <v>200000</v>
      </c>
      <c r="L196" s="236">
        <v>37310000</v>
      </c>
      <c r="M196" s="394">
        <v>1000000000</v>
      </c>
      <c r="N196" s="236">
        <v>200</v>
      </c>
      <c r="O196" s="169">
        <v>2422</v>
      </c>
      <c r="P196" s="385">
        <v>885</v>
      </c>
      <c r="Q196" s="151"/>
      <c r="R196" s="151"/>
      <c r="S196" s="151"/>
      <c r="T196" s="169">
        <v>1800</v>
      </c>
      <c r="U196" s="169">
        <v>1257</v>
      </c>
    </row>
    <row r="197" spans="1:21">
      <c r="A197" s="235">
        <v>44966</v>
      </c>
      <c r="B197" s="170">
        <v>1</v>
      </c>
      <c r="C197" s="169">
        <v>22400</v>
      </c>
      <c r="D197" s="171">
        <v>9000000</v>
      </c>
      <c r="E197" s="171">
        <v>7000000</v>
      </c>
      <c r="F197" s="170">
        <v>2118000</v>
      </c>
      <c r="G197" s="169">
        <v>3700000</v>
      </c>
      <c r="H197" s="169">
        <v>370000</v>
      </c>
      <c r="I197" s="236">
        <v>315000</v>
      </c>
      <c r="J197" s="236">
        <v>8200</v>
      </c>
      <c r="K197" s="236">
        <v>200000</v>
      </c>
      <c r="L197" s="236">
        <v>37310000</v>
      </c>
      <c r="M197" s="394">
        <v>1000000000</v>
      </c>
      <c r="N197" s="236">
        <v>200</v>
      </c>
      <c r="O197" s="169">
        <v>2422</v>
      </c>
      <c r="P197" s="385">
        <v>885</v>
      </c>
      <c r="Q197" s="151"/>
      <c r="R197" s="151"/>
      <c r="S197" s="151"/>
      <c r="T197" s="169">
        <v>1800</v>
      </c>
      <c r="U197" s="169">
        <v>1257</v>
      </c>
    </row>
    <row r="198" spans="1:21">
      <c r="A198" s="235">
        <v>44967</v>
      </c>
      <c r="B198" s="170">
        <v>1</v>
      </c>
      <c r="C198" s="169">
        <v>22400</v>
      </c>
      <c r="D198" s="171">
        <v>9000000</v>
      </c>
      <c r="E198" s="171">
        <v>7000000</v>
      </c>
      <c r="F198" s="170">
        <v>2118000</v>
      </c>
      <c r="G198" s="169">
        <v>3700000</v>
      </c>
      <c r="H198" s="169">
        <v>370000</v>
      </c>
      <c r="I198" s="236">
        <v>315000</v>
      </c>
      <c r="J198" s="236">
        <v>8200</v>
      </c>
      <c r="K198" s="236">
        <v>200000</v>
      </c>
      <c r="L198" s="236">
        <v>37310000</v>
      </c>
      <c r="M198" s="394">
        <v>1000000000</v>
      </c>
      <c r="N198" s="236">
        <v>200</v>
      </c>
      <c r="O198" s="169">
        <v>2422</v>
      </c>
      <c r="P198" s="385">
        <v>885</v>
      </c>
      <c r="Q198" s="151"/>
      <c r="R198" s="151"/>
      <c r="S198" s="151"/>
      <c r="T198" s="169">
        <v>1800</v>
      </c>
      <c r="U198" s="169">
        <v>1257</v>
      </c>
    </row>
    <row r="199" spans="1:21">
      <c r="A199" s="160">
        <v>44970</v>
      </c>
      <c r="B199" s="170">
        <v>1</v>
      </c>
      <c r="C199" s="169">
        <v>22400</v>
      </c>
      <c r="D199" s="171">
        <v>9000000</v>
      </c>
      <c r="E199" s="171">
        <v>7000000</v>
      </c>
      <c r="F199" s="170">
        <v>2118000</v>
      </c>
      <c r="G199" s="169">
        <v>3700000</v>
      </c>
      <c r="H199" s="169">
        <v>370000</v>
      </c>
      <c r="I199" s="236">
        <v>315000</v>
      </c>
      <c r="J199" s="236">
        <v>8200</v>
      </c>
      <c r="K199" s="236">
        <v>200000</v>
      </c>
      <c r="L199" s="236">
        <v>37310000</v>
      </c>
      <c r="M199" s="394">
        <v>1000000000</v>
      </c>
      <c r="N199" s="236">
        <v>200</v>
      </c>
      <c r="O199" s="169">
        <v>2422</v>
      </c>
      <c r="P199" s="385">
        <v>885</v>
      </c>
      <c r="Q199" s="151"/>
      <c r="R199" s="151"/>
      <c r="S199" s="151"/>
      <c r="T199" s="169">
        <v>1800</v>
      </c>
      <c r="U199" s="169">
        <v>1257</v>
      </c>
    </row>
    <row r="200" spans="1:21">
      <c r="A200" s="160">
        <v>44971</v>
      </c>
      <c r="B200" s="170">
        <v>1</v>
      </c>
      <c r="C200" s="169">
        <v>22400</v>
      </c>
      <c r="D200" s="171">
        <v>9000000</v>
      </c>
      <c r="E200" s="171">
        <v>7000000</v>
      </c>
      <c r="F200" s="170">
        <v>2118000</v>
      </c>
      <c r="G200" s="169">
        <v>3700000</v>
      </c>
      <c r="H200" s="169">
        <v>370000</v>
      </c>
      <c r="I200" s="236">
        <v>315000</v>
      </c>
      <c r="J200" s="236">
        <v>8200</v>
      </c>
      <c r="K200" s="236">
        <v>200000</v>
      </c>
      <c r="L200" s="236">
        <v>37310000</v>
      </c>
      <c r="M200" s="394">
        <v>1000000000</v>
      </c>
      <c r="N200" s="236">
        <v>200</v>
      </c>
      <c r="O200" s="169">
        <v>2422</v>
      </c>
      <c r="P200" s="385">
        <v>885</v>
      </c>
      <c r="Q200" s="151"/>
      <c r="R200" s="151"/>
      <c r="S200" s="151"/>
      <c r="T200" s="169">
        <v>1800</v>
      </c>
      <c r="U200" s="169">
        <v>1257</v>
      </c>
    </row>
    <row r="201" spans="1:21">
      <c r="A201" s="160">
        <v>44972</v>
      </c>
      <c r="B201" s="170">
        <v>1</v>
      </c>
      <c r="C201" s="169">
        <v>22400</v>
      </c>
      <c r="D201" s="171">
        <v>9000000</v>
      </c>
      <c r="E201" s="171">
        <v>7000000</v>
      </c>
      <c r="F201" s="170">
        <v>2118000</v>
      </c>
      <c r="G201" s="169">
        <v>3700000</v>
      </c>
      <c r="H201" s="169">
        <v>370000</v>
      </c>
      <c r="I201" s="236">
        <v>315000</v>
      </c>
      <c r="J201" s="236">
        <v>8200</v>
      </c>
      <c r="K201" s="236">
        <v>200000</v>
      </c>
      <c r="L201" s="236">
        <v>37310000</v>
      </c>
      <c r="M201" s="394">
        <v>1000000000</v>
      </c>
      <c r="N201" s="236">
        <v>200</v>
      </c>
      <c r="O201" s="169">
        <v>2422</v>
      </c>
      <c r="P201" s="385">
        <v>885</v>
      </c>
      <c r="Q201" s="151"/>
      <c r="R201" s="151"/>
      <c r="S201" s="151"/>
      <c r="T201" s="169">
        <v>1800</v>
      </c>
      <c r="U201" s="169">
        <v>1257</v>
      </c>
    </row>
    <row r="202" spans="1:21">
      <c r="A202" s="160">
        <v>44973</v>
      </c>
      <c r="B202" s="170">
        <v>1</v>
      </c>
      <c r="C202" s="169">
        <v>22400</v>
      </c>
      <c r="D202" s="171">
        <v>9000000</v>
      </c>
      <c r="E202" s="171">
        <v>7000000</v>
      </c>
      <c r="F202" s="170">
        <v>2118000</v>
      </c>
      <c r="G202" s="169">
        <v>3700000</v>
      </c>
      <c r="H202" s="169">
        <v>370000</v>
      </c>
      <c r="I202" s="236">
        <v>315000</v>
      </c>
      <c r="J202" s="236">
        <v>8200</v>
      </c>
      <c r="K202" s="236">
        <v>200000</v>
      </c>
      <c r="L202" s="236">
        <v>37310000</v>
      </c>
      <c r="M202" s="394">
        <v>1000000000</v>
      </c>
      <c r="N202" s="236">
        <v>200</v>
      </c>
      <c r="O202" s="169">
        <v>2422</v>
      </c>
      <c r="P202" s="385">
        <v>885</v>
      </c>
      <c r="Q202" s="151"/>
      <c r="R202" s="151"/>
      <c r="S202" s="151"/>
      <c r="T202" s="169">
        <v>1800</v>
      </c>
      <c r="U202" s="169">
        <v>1257</v>
      </c>
    </row>
    <row r="203" spans="1:21">
      <c r="A203" s="160">
        <v>44974</v>
      </c>
      <c r="B203" s="170">
        <v>1</v>
      </c>
      <c r="C203" s="169">
        <v>22400</v>
      </c>
      <c r="D203" s="171">
        <v>9000000</v>
      </c>
      <c r="E203" s="171">
        <v>7000000</v>
      </c>
      <c r="F203" s="170">
        <v>2118000</v>
      </c>
      <c r="G203" s="169">
        <v>3700000</v>
      </c>
      <c r="H203" s="169">
        <v>370000</v>
      </c>
      <c r="I203" s="236">
        <v>315000</v>
      </c>
      <c r="J203" s="236">
        <v>8200</v>
      </c>
      <c r="K203" s="236">
        <v>200000</v>
      </c>
      <c r="L203" s="236">
        <v>37310000</v>
      </c>
      <c r="M203" s="394">
        <v>1000000000</v>
      </c>
      <c r="N203" s="236">
        <v>200</v>
      </c>
      <c r="O203" s="169">
        <v>2422</v>
      </c>
      <c r="P203" s="385">
        <v>885</v>
      </c>
      <c r="Q203" s="151"/>
      <c r="R203" s="151"/>
      <c r="S203" s="151"/>
      <c r="T203" s="169">
        <v>1800</v>
      </c>
      <c r="U203" s="169">
        <v>1257</v>
      </c>
    </row>
    <row r="204" spans="1:21">
      <c r="A204" s="160">
        <v>44977</v>
      </c>
      <c r="B204" s="170">
        <v>1</v>
      </c>
      <c r="C204" s="169">
        <v>22400</v>
      </c>
      <c r="D204" s="171">
        <v>9000000</v>
      </c>
      <c r="E204" s="171">
        <v>7000000</v>
      </c>
      <c r="F204" s="170">
        <v>2118000</v>
      </c>
      <c r="G204" s="169">
        <v>3700000</v>
      </c>
      <c r="H204" s="169">
        <v>370000</v>
      </c>
      <c r="I204" s="236">
        <v>315000</v>
      </c>
      <c r="J204" s="236">
        <v>8200</v>
      </c>
      <c r="K204" s="236">
        <v>200000</v>
      </c>
      <c r="L204" s="236">
        <v>37310000</v>
      </c>
      <c r="M204" s="394">
        <v>1000000000</v>
      </c>
      <c r="N204" s="236">
        <v>200</v>
      </c>
      <c r="O204" s="169">
        <v>2422</v>
      </c>
      <c r="P204" s="385">
        <v>885</v>
      </c>
      <c r="Q204" s="151"/>
      <c r="R204" s="151"/>
      <c r="S204" s="151"/>
      <c r="T204" s="169">
        <v>1800</v>
      </c>
      <c r="U204" s="169">
        <v>1257</v>
      </c>
    </row>
    <row r="205" spans="1:21">
      <c r="A205" s="160">
        <v>44978</v>
      </c>
      <c r="B205" s="170">
        <v>1</v>
      </c>
      <c r="C205" s="169">
        <v>22400</v>
      </c>
      <c r="D205" s="171">
        <v>9000000</v>
      </c>
      <c r="E205" s="171">
        <v>7000000</v>
      </c>
      <c r="F205" s="170">
        <v>2118000</v>
      </c>
      <c r="G205" s="169">
        <v>3700000</v>
      </c>
      <c r="H205" s="169">
        <v>370000</v>
      </c>
      <c r="I205" s="236">
        <v>315000</v>
      </c>
      <c r="J205" s="236">
        <v>8200</v>
      </c>
      <c r="K205" s="236">
        <v>200000</v>
      </c>
      <c r="L205" s="236">
        <v>37310000</v>
      </c>
      <c r="M205" s="394">
        <v>1000000000</v>
      </c>
      <c r="N205" s="236">
        <v>200</v>
      </c>
      <c r="O205" s="169">
        <v>2422</v>
      </c>
      <c r="P205" s="385">
        <v>885</v>
      </c>
      <c r="Q205" s="151"/>
      <c r="R205" s="151"/>
      <c r="S205" s="151"/>
      <c r="T205" s="169">
        <v>1800</v>
      </c>
      <c r="U205" s="169">
        <v>1257</v>
      </c>
    </row>
    <row r="206" spans="1:21">
      <c r="A206" s="160">
        <v>44979</v>
      </c>
      <c r="B206" s="170">
        <v>1</v>
      </c>
      <c r="C206" s="169">
        <v>22400</v>
      </c>
      <c r="D206" s="171">
        <v>9000000</v>
      </c>
      <c r="E206" s="171">
        <v>7000000</v>
      </c>
      <c r="F206" s="170">
        <v>2118000</v>
      </c>
      <c r="G206" s="169">
        <v>3700000</v>
      </c>
      <c r="H206" s="169">
        <v>370000</v>
      </c>
      <c r="I206" s="236">
        <v>315000</v>
      </c>
      <c r="J206" s="236">
        <v>8200</v>
      </c>
      <c r="K206" s="236">
        <v>200000</v>
      </c>
      <c r="L206" s="236">
        <v>37310000</v>
      </c>
      <c r="M206" s="394">
        <v>1000000000</v>
      </c>
      <c r="N206" s="236">
        <v>200</v>
      </c>
      <c r="O206" s="169">
        <v>2422</v>
      </c>
      <c r="P206" s="385">
        <v>885</v>
      </c>
      <c r="Q206" s="151"/>
      <c r="R206" s="151"/>
      <c r="S206" s="151"/>
      <c r="T206" s="169">
        <v>1800</v>
      </c>
      <c r="U206" s="169">
        <v>1257</v>
      </c>
    </row>
    <row r="207" spans="1:21">
      <c r="A207" s="160">
        <v>44980</v>
      </c>
      <c r="B207" s="170">
        <v>1</v>
      </c>
      <c r="C207" s="169">
        <v>22400</v>
      </c>
      <c r="D207" s="171">
        <v>9000000</v>
      </c>
      <c r="E207" s="171">
        <v>7000000</v>
      </c>
      <c r="F207" s="170">
        <v>2118000</v>
      </c>
      <c r="G207" s="169">
        <v>3700000</v>
      </c>
      <c r="H207" s="169">
        <v>370000</v>
      </c>
      <c r="I207" s="236">
        <v>315000</v>
      </c>
      <c r="J207" s="236">
        <v>8200</v>
      </c>
      <c r="K207" s="236">
        <v>200000</v>
      </c>
      <c r="L207" s="236">
        <v>37310000</v>
      </c>
      <c r="M207" s="394">
        <v>1000000000</v>
      </c>
      <c r="N207" s="236">
        <v>200</v>
      </c>
      <c r="O207" s="169">
        <v>2422</v>
      </c>
      <c r="P207" s="385">
        <v>885</v>
      </c>
      <c r="Q207" s="151"/>
      <c r="R207" s="151"/>
      <c r="S207" s="151"/>
      <c r="T207" s="169">
        <v>1800</v>
      </c>
      <c r="U207" s="169">
        <v>1257</v>
      </c>
    </row>
    <row r="208" spans="1:21">
      <c r="A208" s="160">
        <v>44981</v>
      </c>
      <c r="B208" s="170">
        <v>1</v>
      </c>
      <c r="C208" s="169">
        <v>22400</v>
      </c>
      <c r="D208" s="171">
        <v>9000000</v>
      </c>
      <c r="E208" s="171">
        <v>7000000</v>
      </c>
      <c r="F208" s="170">
        <v>2118000</v>
      </c>
      <c r="G208" s="169">
        <v>3700000</v>
      </c>
      <c r="H208" s="169">
        <v>370000</v>
      </c>
      <c r="I208" s="236">
        <v>315000</v>
      </c>
      <c r="J208" s="236">
        <v>8200</v>
      </c>
      <c r="K208" s="236">
        <v>200000</v>
      </c>
      <c r="L208" s="236">
        <v>37310000</v>
      </c>
      <c r="M208" s="394">
        <v>1000000000</v>
      </c>
      <c r="N208" s="236">
        <v>200</v>
      </c>
      <c r="O208" s="169">
        <v>2422</v>
      </c>
      <c r="P208" s="385">
        <v>885</v>
      </c>
      <c r="Q208" s="151"/>
      <c r="R208" s="151"/>
      <c r="S208" s="151"/>
      <c r="T208" s="169">
        <v>1800</v>
      </c>
      <c r="U208" s="169">
        <v>1257</v>
      </c>
    </row>
    <row r="209" spans="1:21">
      <c r="A209" s="160">
        <v>44984</v>
      </c>
      <c r="B209" s="170">
        <v>1</v>
      </c>
      <c r="C209" s="169">
        <v>22400</v>
      </c>
      <c r="D209" s="171">
        <v>9000000</v>
      </c>
      <c r="E209" s="171">
        <v>7000000</v>
      </c>
      <c r="F209" s="170">
        <v>2118000</v>
      </c>
      <c r="G209" s="169">
        <v>3700000</v>
      </c>
      <c r="H209" s="169">
        <v>370000</v>
      </c>
      <c r="I209" s="236">
        <v>315000</v>
      </c>
      <c r="J209" s="236">
        <v>8200</v>
      </c>
      <c r="K209" s="236">
        <v>200000</v>
      </c>
      <c r="L209" s="236">
        <v>37310000</v>
      </c>
      <c r="M209" s="394">
        <v>1000000000</v>
      </c>
      <c r="N209" s="236">
        <v>200</v>
      </c>
      <c r="O209" s="169">
        <v>2422</v>
      </c>
      <c r="P209" s="385">
        <v>885</v>
      </c>
      <c r="Q209" s="151"/>
      <c r="R209" s="151"/>
      <c r="S209" s="151"/>
      <c r="T209" s="169">
        <v>1800</v>
      </c>
      <c r="U209" s="169">
        <v>1257</v>
      </c>
    </row>
    <row r="210" spans="1:21">
      <c r="A210" s="160">
        <v>44985</v>
      </c>
      <c r="B210" s="170">
        <v>1</v>
      </c>
      <c r="C210" s="169">
        <v>22400</v>
      </c>
      <c r="D210" s="171">
        <v>9000000</v>
      </c>
      <c r="E210" s="171">
        <v>7000000</v>
      </c>
      <c r="F210" s="170">
        <v>2118000</v>
      </c>
      <c r="G210" s="169">
        <v>3700000</v>
      </c>
      <c r="H210" s="169">
        <v>370000</v>
      </c>
      <c r="I210" s="236">
        <v>315000</v>
      </c>
      <c r="J210" s="236">
        <v>8200</v>
      </c>
      <c r="K210" s="236">
        <v>200000</v>
      </c>
      <c r="L210" s="236">
        <v>44810000</v>
      </c>
      <c r="M210" s="394">
        <v>1000000000</v>
      </c>
      <c r="N210" s="236">
        <v>200</v>
      </c>
      <c r="O210" s="169">
        <v>2422</v>
      </c>
      <c r="P210" s="385">
        <v>885</v>
      </c>
      <c r="Q210" s="151"/>
      <c r="R210" s="151"/>
      <c r="S210" s="151"/>
      <c r="T210" s="169">
        <v>1800</v>
      </c>
      <c r="U210" s="169">
        <v>1257</v>
      </c>
    </row>
    <row r="211" spans="1:21">
      <c r="A211" s="160">
        <v>44986</v>
      </c>
      <c r="B211" s="170">
        <v>1</v>
      </c>
      <c r="C211" s="169">
        <v>22400</v>
      </c>
      <c r="D211" s="171">
        <v>9000000</v>
      </c>
      <c r="E211" s="171">
        <v>7000000</v>
      </c>
      <c r="F211" s="170">
        <v>2118000</v>
      </c>
      <c r="G211" s="169">
        <v>3700000</v>
      </c>
      <c r="H211" s="169">
        <v>370000</v>
      </c>
      <c r="I211" s="236">
        <v>315000</v>
      </c>
      <c r="J211" s="236">
        <v>8200</v>
      </c>
      <c r="K211" s="236">
        <v>200000</v>
      </c>
      <c r="L211" s="236">
        <v>44810000</v>
      </c>
      <c r="M211" s="394">
        <v>1000000000</v>
      </c>
      <c r="N211" s="236">
        <v>200</v>
      </c>
      <c r="O211" s="169">
        <v>2422</v>
      </c>
      <c r="P211" s="385">
        <v>885</v>
      </c>
      <c r="Q211" s="151"/>
      <c r="R211" s="151"/>
      <c r="S211" s="151"/>
      <c r="T211" s="169">
        <v>1800</v>
      </c>
      <c r="U211" s="169">
        <v>1257</v>
      </c>
    </row>
    <row r="212" spans="1:21">
      <c r="A212" s="160">
        <v>44987</v>
      </c>
      <c r="B212" s="170">
        <v>1</v>
      </c>
      <c r="C212" s="169">
        <v>22400</v>
      </c>
      <c r="D212" s="171">
        <v>9000000</v>
      </c>
      <c r="E212" s="171">
        <v>7000000</v>
      </c>
      <c r="F212" s="170">
        <v>2118000</v>
      </c>
      <c r="G212" s="169">
        <v>3700000</v>
      </c>
      <c r="H212" s="169">
        <v>370000</v>
      </c>
      <c r="I212" s="236">
        <v>315000</v>
      </c>
      <c r="J212" s="236">
        <v>8200</v>
      </c>
      <c r="K212" s="236">
        <v>200000</v>
      </c>
      <c r="L212" s="236">
        <v>44810000</v>
      </c>
      <c r="M212" s="394">
        <v>1000000000</v>
      </c>
      <c r="N212" s="236">
        <v>200</v>
      </c>
      <c r="O212" s="169">
        <v>2422</v>
      </c>
      <c r="P212" s="385">
        <v>885</v>
      </c>
      <c r="Q212" s="151"/>
      <c r="R212" s="151"/>
      <c r="S212" s="151"/>
      <c r="T212" s="169">
        <v>1800</v>
      </c>
      <c r="U212" s="169">
        <v>1257</v>
      </c>
    </row>
    <row r="213" spans="1:21">
      <c r="A213" s="160">
        <v>44988</v>
      </c>
      <c r="B213" s="170">
        <v>1</v>
      </c>
      <c r="C213" s="169">
        <v>22400</v>
      </c>
      <c r="D213" s="171">
        <v>9000000</v>
      </c>
      <c r="E213" s="171">
        <v>7000000</v>
      </c>
      <c r="F213" s="170">
        <v>2118000</v>
      </c>
      <c r="G213" s="169">
        <v>3700000</v>
      </c>
      <c r="H213" s="169">
        <v>370000</v>
      </c>
      <c r="I213" s="236">
        <v>315000</v>
      </c>
      <c r="J213" s="236">
        <v>8200</v>
      </c>
      <c r="K213" s="236">
        <v>200000</v>
      </c>
      <c r="L213" s="236">
        <v>44810000</v>
      </c>
      <c r="M213" s="394">
        <v>1000000000</v>
      </c>
      <c r="N213" s="236">
        <v>200</v>
      </c>
      <c r="O213" s="169">
        <v>2422</v>
      </c>
      <c r="P213" s="385">
        <v>885</v>
      </c>
      <c r="Q213" s="151"/>
      <c r="R213" s="151"/>
      <c r="S213" s="151"/>
      <c r="T213" s="169">
        <v>1800</v>
      </c>
      <c r="U213" s="169">
        <v>1257</v>
      </c>
    </row>
    <row r="214" spans="1:21">
      <c r="A214" s="160">
        <v>44991</v>
      </c>
      <c r="B214" s="170">
        <v>1</v>
      </c>
      <c r="C214" s="169">
        <v>22400</v>
      </c>
      <c r="D214" s="171">
        <v>9000000</v>
      </c>
      <c r="E214" s="171">
        <v>7000000</v>
      </c>
      <c r="F214" s="170">
        <v>2118000</v>
      </c>
      <c r="G214" s="169">
        <v>3700000</v>
      </c>
      <c r="H214" s="169">
        <v>370000</v>
      </c>
      <c r="I214" s="236">
        <v>315000</v>
      </c>
      <c r="J214" s="236">
        <v>8200</v>
      </c>
      <c r="K214" s="236">
        <v>200000</v>
      </c>
      <c r="L214" s="236">
        <v>44810000</v>
      </c>
      <c r="M214" s="394">
        <v>1000000000</v>
      </c>
      <c r="N214" s="236">
        <v>200</v>
      </c>
      <c r="O214" s="169">
        <v>2422</v>
      </c>
      <c r="P214" s="385">
        <v>885</v>
      </c>
      <c r="Q214" s="151"/>
      <c r="R214" s="151"/>
      <c r="S214" s="151"/>
      <c r="T214" s="169">
        <v>1800</v>
      </c>
      <c r="U214" s="169">
        <v>1257</v>
      </c>
    </row>
    <row r="215" spans="1:21">
      <c r="A215" s="160">
        <v>44992</v>
      </c>
      <c r="B215" s="170">
        <v>1</v>
      </c>
      <c r="C215" s="169">
        <v>22400</v>
      </c>
      <c r="D215" s="171">
        <v>9000000</v>
      </c>
      <c r="E215" s="171">
        <v>7000000</v>
      </c>
      <c r="F215" s="170">
        <v>2118000</v>
      </c>
      <c r="G215" s="169">
        <v>3700000</v>
      </c>
      <c r="H215" s="169">
        <v>370000</v>
      </c>
      <c r="I215" s="236">
        <v>315000</v>
      </c>
      <c r="J215" s="236">
        <v>8200</v>
      </c>
      <c r="K215" s="236">
        <v>200000</v>
      </c>
      <c r="L215" s="236">
        <v>44810000</v>
      </c>
      <c r="M215" s="394">
        <v>1000000000</v>
      </c>
      <c r="N215" s="236">
        <v>200</v>
      </c>
      <c r="O215" s="169">
        <v>2422</v>
      </c>
      <c r="P215" s="385">
        <v>885</v>
      </c>
      <c r="Q215" s="151"/>
      <c r="R215" s="151"/>
      <c r="S215" s="151"/>
      <c r="T215" s="169">
        <v>1800</v>
      </c>
      <c r="U215" s="169">
        <v>1257</v>
      </c>
    </row>
    <row r="216" spans="1:21">
      <c r="A216" s="160">
        <v>44993</v>
      </c>
      <c r="B216" s="170">
        <v>1</v>
      </c>
      <c r="C216" s="169">
        <v>22400</v>
      </c>
      <c r="D216" s="171">
        <v>9000000</v>
      </c>
      <c r="E216" s="171">
        <v>7000000</v>
      </c>
      <c r="F216" s="170">
        <v>2118000</v>
      </c>
      <c r="G216" s="169">
        <v>3700000</v>
      </c>
      <c r="H216" s="169">
        <v>370000</v>
      </c>
      <c r="I216" s="236">
        <v>315000</v>
      </c>
      <c r="J216" s="236">
        <v>8200</v>
      </c>
      <c r="K216" s="236">
        <v>200000</v>
      </c>
      <c r="L216" s="236">
        <v>44810000</v>
      </c>
      <c r="M216" s="394">
        <v>1000000000</v>
      </c>
      <c r="N216" s="236">
        <v>200</v>
      </c>
      <c r="O216" s="169">
        <v>2422</v>
      </c>
      <c r="P216" s="385">
        <v>885</v>
      </c>
      <c r="Q216" s="151"/>
      <c r="R216" s="151"/>
      <c r="S216" s="151"/>
      <c r="T216" s="169">
        <v>1800</v>
      </c>
      <c r="U216" s="169">
        <v>1257</v>
      </c>
    </row>
    <row r="217" spans="1:21">
      <c r="A217" s="160">
        <v>44994</v>
      </c>
      <c r="B217" s="170">
        <v>1</v>
      </c>
      <c r="C217" s="169">
        <v>22400</v>
      </c>
      <c r="D217" s="171">
        <v>9000000</v>
      </c>
      <c r="E217" s="171">
        <v>7000000</v>
      </c>
      <c r="F217" s="170">
        <v>2118000</v>
      </c>
      <c r="G217" s="169">
        <v>3700000</v>
      </c>
      <c r="H217" s="169">
        <v>370000</v>
      </c>
      <c r="I217" s="236">
        <v>315000</v>
      </c>
      <c r="J217" s="236">
        <v>8200</v>
      </c>
      <c r="K217" s="236">
        <v>200000</v>
      </c>
      <c r="L217" s="236">
        <v>44810000</v>
      </c>
      <c r="M217" s="394">
        <v>1000000000</v>
      </c>
      <c r="N217" s="236">
        <v>200</v>
      </c>
      <c r="O217" s="169">
        <v>2422</v>
      </c>
      <c r="P217" s="385">
        <v>885</v>
      </c>
      <c r="Q217" s="151"/>
      <c r="R217" s="151"/>
      <c r="S217" s="151"/>
      <c r="T217" s="169">
        <v>1800</v>
      </c>
      <c r="U217" s="169">
        <v>1257</v>
      </c>
    </row>
    <row r="218" spans="1:21">
      <c r="A218" s="160">
        <v>44995</v>
      </c>
      <c r="B218" s="170">
        <v>1</v>
      </c>
      <c r="C218" s="169">
        <v>22400</v>
      </c>
      <c r="D218" s="171">
        <v>9000000</v>
      </c>
      <c r="E218" s="171">
        <v>7000000</v>
      </c>
      <c r="F218" s="170">
        <v>2118000</v>
      </c>
      <c r="G218" s="169">
        <v>3700000</v>
      </c>
      <c r="H218" s="169">
        <v>370000</v>
      </c>
      <c r="I218" s="236">
        <v>315000</v>
      </c>
      <c r="J218" s="236">
        <v>8200</v>
      </c>
      <c r="K218" s="236">
        <v>200000</v>
      </c>
      <c r="L218" s="236">
        <v>44810000</v>
      </c>
      <c r="M218" s="394">
        <v>1000000000</v>
      </c>
      <c r="N218" s="236">
        <v>200</v>
      </c>
      <c r="O218" s="169">
        <v>2422</v>
      </c>
      <c r="P218" s="385">
        <v>885</v>
      </c>
      <c r="Q218" s="151"/>
      <c r="R218" s="151"/>
      <c r="S218" s="151"/>
      <c r="T218" s="169">
        <v>1800</v>
      </c>
      <c r="U218" s="169">
        <v>1257</v>
      </c>
    </row>
    <row r="219" spans="1:21">
      <c r="A219" s="160">
        <v>44998</v>
      </c>
      <c r="B219" s="170">
        <v>1</v>
      </c>
      <c r="C219" s="169">
        <v>22400</v>
      </c>
      <c r="D219" s="171">
        <v>9000000</v>
      </c>
      <c r="E219" s="171">
        <v>7000000</v>
      </c>
      <c r="F219" s="170">
        <v>2118000</v>
      </c>
      <c r="G219" s="169">
        <v>3700000</v>
      </c>
      <c r="H219" s="169">
        <v>370000</v>
      </c>
      <c r="I219" s="236">
        <v>315000</v>
      </c>
      <c r="J219" s="236">
        <v>8200</v>
      </c>
      <c r="K219" s="236">
        <v>200000</v>
      </c>
      <c r="L219" s="236">
        <v>44810000</v>
      </c>
      <c r="M219" s="394">
        <v>1000000000</v>
      </c>
      <c r="N219" s="236">
        <v>200</v>
      </c>
      <c r="O219" s="169">
        <v>2422</v>
      </c>
      <c r="P219" s="385">
        <v>885</v>
      </c>
      <c r="Q219" s="151"/>
      <c r="R219" s="151"/>
      <c r="S219" s="151"/>
      <c r="T219" s="169">
        <v>1800</v>
      </c>
      <c r="U219" s="169">
        <v>1257</v>
      </c>
    </row>
    <row r="220" spans="1:21">
      <c r="A220" s="160">
        <v>44999</v>
      </c>
      <c r="B220" s="170">
        <v>1</v>
      </c>
      <c r="C220" s="169">
        <v>22400</v>
      </c>
      <c r="D220" s="171">
        <v>9000000</v>
      </c>
      <c r="E220" s="171">
        <v>7000000</v>
      </c>
      <c r="F220" s="170">
        <v>2118000</v>
      </c>
      <c r="G220" s="169">
        <v>3700000</v>
      </c>
      <c r="H220" s="169">
        <v>370000</v>
      </c>
      <c r="I220" s="236">
        <v>315000</v>
      </c>
      <c r="J220" s="236">
        <v>8200</v>
      </c>
      <c r="K220" s="236">
        <v>200000</v>
      </c>
      <c r="L220" s="236">
        <v>44810000</v>
      </c>
      <c r="M220" s="394">
        <v>1000000000</v>
      </c>
      <c r="N220" s="236">
        <v>200</v>
      </c>
      <c r="O220" s="169">
        <v>2422</v>
      </c>
      <c r="P220" s="385">
        <v>885</v>
      </c>
      <c r="Q220" s="151"/>
      <c r="R220" s="151"/>
      <c r="S220" s="151"/>
      <c r="T220" s="169">
        <v>1800</v>
      </c>
      <c r="U220" s="169">
        <v>1257</v>
      </c>
    </row>
    <row r="221" spans="1:21">
      <c r="A221" s="160">
        <v>45000</v>
      </c>
      <c r="B221" s="170">
        <v>1</v>
      </c>
      <c r="C221" s="169">
        <v>22400</v>
      </c>
      <c r="D221" s="171">
        <v>9000000</v>
      </c>
      <c r="E221" s="171">
        <v>7000000</v>
      </c>
      <c r="F221" s="170">
        <v>2118000</v>
      </c>
      <c r="G221" s="169">
        <v>3700000</v>
      </c>
      <c r="H221" s="169">
        <v>370000</v>
      </c>
      <c r="I221" s="236">
        <v>315000</v>
      </c>
      <c r="J221" s="236">
        <v>8200</v>
      </c>
      <c r="K221" s="236">
        <v>200000</v>
      </c>
      <c r="L221" s="236">
        <v>44810000</v>
      </c>
      <c r="M221" s="394">
        <v>1000000000</v>
      </c>
      <c r="N221" s="236">
        <v>200</v>
      </c>
      <c r="O221" s="169">
        <v>2422</v>
      </c>
      <c r="P221" s="385">
        <v>885</v>
      </c>
      <c r="Q221" s="151"/>
      <c r="R221" s="151"/>
      <c r="S221" s="151"/>
      <c r="T221" s="169">
        <v>1800</v>
      </c>
      <c r="U221" s="169">
        <v>1257</v>
      </c>
    </row>
    <row r="222" spans="1:21">
      <c r="A222" s="160">
        <v>45001</v>
      </c>
      <c r="B222" s="170">
        <v>1</v>
      </c>
      <c r="C222" s="169">
        <v>22400</v>
      </c>
      <c r="D222" s="171">
        <v>9000000</v>
      </c>
      <c r="E222" s="171">
        <v>7000000</v>
      </c>
      <c r="F222" s="170">
        <v>2118000</v>
      </c>
      <c r="G222" s="169">
        <v>3700000</v>
      </c>
      <c r="H222" s="169">
        <v>370000</v>
      </c>
      <c r="I222" s="236">
        <v>315000</v>
      </c>
      <c r="J222" s="236">
        <v>8200</v>
      </c>
      <c r="K222" s="236">
        <v>200000</v>
      </c>
      <c r="L222" s="236">
        <v>44810000</v>
      </c>
      <c r="M222" s="394">
        <v>1000000000</v>
      </c>
      <c r="N222" s="236">
        <v>200</v>
      </c>
      <c r="O222" s="169">
        <v>2422</v>
      </c>
      <c r="P222" s="385">
        <v>885</v>
      </c>
      <c r="Q222" s="151"/>
      <c r="R222" s="151"/>
      <c r="S222" s="151"/>
      <c r="T222" s="169">
        <v>1800</v>
      </c>
      <c r="U222" s="169">
        <v>1257</v>
      </c>
    </row>
    <row r="223" spans="1:21">
      <c r="A223" s="160">
        <v>45002</v>
      </c>
      <c r="B223" s="170">
        <v>1</v>
      </c>
      <c r="C223" s="169">
        <v>22400</v>
      </c>
      <c r="D223" s="171">
        <v>9000000</v>
      </c>
      <c r="E223" s="171">
        <v>7000000</v>
      </c>
      <c r="F223" s="170">
        <v>2118000</v>
      </c>
      <c r="G223" s="169">
        <v>3700000</v>
      </c>
      <c r="H223" s="169">
        <v>370000</v>
      </c>
      <c r="I223" s="236">
        <v>315000</v>
      </c>
      <c r="J223" s="236">
        <v>8200</v>
      </c>
      <c r="K223" s="236">
        <v>200000</v>
      </c>
      <c r="L223" s="236">
        <v>44810000</v>
      </c>
      <c r="M223" s="394">
        <v>1000000000</v>
      </c>
      <c r="N223" s="236">
        <v>200</v>
      </c>
      <c r="O223" s="169">
        <v>2422</v>
      </c>
      <c r="P223" s="385">
        <v>885</v>
      </c>
      <c r="Q223" s="236">
        <v>450</v>
      </c>
      <c r="R223" s="151"/>
      <c r="S223" s="151"/>
      <c r="T223" s="169">
        <v>1800</v>
      </c>
      <c r="U223" s="169">
        <v>1257</v>
      </c>
    </row>
    <row r="224" spans="1:21">
      <c r="A224" s="160">
        <v>45005</v>
      </c>
      <c r="B224" s="170">
        <v>1</v>
      </c>
      <c r="C224" s="169">
        <v>22400</v>
      </c>
      <c r="D224" s="171">
        <v>9000000</v>
      </c>
      <c r="E224" s="171">
        <v>7000000</v>
      </c>
      <c r="F224" s="170">
        <v>2118000</v>
      </c>
      <c r="G224" s="169">
        <v>3700000</v>
      </c>
      <c r="H224" s="169">
        <v>370000</v>
      </c>
      <c r="I224" s="236">
        <v>315000</v>
      </c>
      <c r="J224" s="236">
        <v>8200</v>
      </c>
      <c r="K224" s="236">
        <v>200000</v>
      </c>
      <c r="L224" s="236">
        <v>44810000</v>
      </c>
      <c r="M224" s="394">
        <v>1000000000</v>
      </c>
      <c r="N224" s="236">
        <v>200</v>
      </c>
      <c r="O224" s="169">
        <v>2422</v>
      </c>
      <c r="P224" s="385">
        <v>885</v>
      </c>
      <c r="Q224" s="236">
        <v>450</v>
      </c>
      <c r="R224" s="151"/>
      <c r="S224" s="151"/>
      <c r="T224" s="169">
        <v>1800</v>
      </c>
      <c r="U224" s="169">
        <v>1257</v>
      </c>
    </row>
    <row r="225" spans="1:21">
      <c r="A225" s="160">
        <v>45006</v>
      </c>
      <c r="B225" s="170">
        <v>1</v>
      </c>
      <c r="C225" s="169">
        <v>22400</v>
      </c>
      <c r="D225" s="171">
        <v>9000000</v>
      </c>
      <c r="E225" s="171">
        <v>7000000</v>
      </c>
      <c r="F225" s="170">
        <v>2118000</v>
      </c>
      <c r="G225" s="169">
        <v>3700000</v>
      </c>
      <c r="H225" s="169">
        <v>370000</v>
      </c>
      <c r="I225" s="236">
        <v>315000</v>
      </c>
      <c r="J225" s="236">
        <v>8200</v>
      </c>
      <c r="K225" s="236">
        <v>200000</v>
      </c>
      <c r="L225" s="236">
        <v>44810000</v>
      </c>
      <c r="M225" s="394">
        <v>1000000000</v>
      </c>
      <c r="N225" s="236">
        <v>200</v>
      </c>
      <c r="O225" s="169">
        <v>2422</v>
      </c>
      <c r="P225" s="385">
        <v>885</v>
      </c>
      <c r="Q225" s="236">
        <v>450</v>
      </c>
      <c r="R225" s="151"/>
      <c r="S225" s="151"/>
      <c r="T225" s="169">
        <v>1800</v>
      </c>
      <c r="U225" s="169">
        <v>1257</v>
      </c>
    </row>
    <row r="226" spans="1:21">
      <c r="A226" s="160">
        <v>45007</v>
      </c>
      <c r="B226" s="170">
        <v>1</v>
      </c>
      <c r="C226" s="169">
        <v>22400</v>
      </c>
      <c r="D226" s="171">
        <v>9000000</v>
      </c>
      <c r="E226" s="171">
        <v>7000000</v>
      </c>
      <c r="F226" s="170">
        <v>2118000</v>
      </c>
      <c r="G226" s="169">
        <v>3700000</v>
      </c>
      <c r="H226" s="169">
        <v>370000</v>
      </c>
      <c r="I226" s="236">
        <v>315000</v>
      </c>
      <c r="J226" s="236">
        <v>8200</v>
      </c>
      <c r="K226" s="236">
        <v>200000</v>
      </c>
      <c r="L226" s="236">
        <v>44810000</v>
      </c>
      <c r="M226" s="394">
        <v>1000000000</v>
      </c>
      <c r="N226" s="236">
        <v>200</v>
      </c>
      <c r="O226" s="169">
        <v>2422</v>
      </c>
      <c r="P226" s="385">
        <v>885</v>
      </c>
      <c r="Q226" s="236">
        <v>450</v>
      </c>
      <c r="R226" s="236">
        <v>2000</v>
      </c>
      <c r="S226" s="236">
        <v>1350</v>
      </c>
      <c r="T226" s="169">
        <v>1800</v>
      </c>
      <c r="U226" s="169">
        <v>1257</v>
      </c>
    </row>
    <row r="227" spans="1:21">
      <c r="A227" s="160">
        <v>45008</v>
      </c>
      <c r="B227" s="170">
        <v>1</v>
      </c>
      <c r="C227" s="169">
        <v>22400</v>
      </c>
      <c r="D227" s="171">
        <v>9000000</v>
      </c>
      <c r="E227" s="171">
        <v>7000000</v>
      </c>
      <c r="F227" s="170">
        <v>2118000</v>
      </c>
      <c r="G227" s="169">
        <v>3700000</v>
      </c>
      <c r="H227" s="169">
        <v>370000</v>
      </c>
      <c r="I227" s="236">
        <v>315000</v>
      </c>
      <c r="J227" s="236">
        <v>8200</v>
      </c>
      <c r="K227" s="236">
        <v>200000</v>
      </c>
      <c r="L227" s="236">
        <v>44810000</v>
      </c>
      <c r="M227" s="394">
        <v>1000000000</v>
      </c>
      <c r="N227" s="236">
        <v>200</v>
      </c>
      <c r="O227" s="169">
        <v>2422</v>
      </c>
      <c r="P227" s="385">
        <v>885</v>
      </c>
      <c r="Q227" s="236">
        <v>450</v>
      </c>
      <c r="R227" s="236">
        <v>2000</v>
      </c>
      <c r="S227" s="236">
        <v>1350</v>
      </c>
      <c r="T227" s="169">
        <v>1800</v>
      </c>
      <c r="U227" s="169">
        <v>1257</v>
      </c>
    </row>
    <row r="228" spans="1:21">
      <c r="A228" s="160">
        <v>45009</v>
      </c>
      <c r="B228" s="170">
        <v>1</v>
      </c>
      <c r="C228" s="169">
        <v>22400</v>
      </c>
      <c r="D228" s="171">
        <v>9000000</v>
      </c>
      <c r="E228" s="171">
        <v>7000000</v>
      </c>
      <c r="F228" s="170">
        <v>2118000</v>
      </c>
      <c r="G228" s="169">
        <v>3700000</v>
      </c>
      <c r="H228" s="169">
        <v>370000</v>
      </c>
      <c r="I228" s="236">
        <v>315000</v>
      </c>
      <c r="J228" s="236">
        <v>8200</v>
      </c>
      <c r="K228" s="236">
        <v>200000</v>
      </c>
      <c r="L228" s="236">
        <v>44810000</v>
      </c>
      <c r="M228" s="394">
        <v>1000000000</v>
      </c>
      <c r="N228" s="236">
        <v>200</v>
      </c>
      <c r="O228" s="169">
        <v>2422</v>
      </c>
      <c r="P228" s="385">
        <v>885</v>
      </c>
      <c r="Q228" s="236">
        <v>450</v>
      </c>
      <c r="R228" s="236">
        <v>2000</v>
      </c>
      <c r="S228" s="236">
        <v>1350</v>
      </c>
      <c r="T228" s="169">
        <v>1800</v>
      </c>
      <c r="U228" s="169">
        <v>1257</v>
      </c>
    </row>
    <row r="229" spans="1:21">
      <c r="A229" s="160">
        <v>45012</v>
      </c>
      <c r="B229" s="170">
        <v>1</v>
      </c>
      <c r="C229" s="169">
        <v>22400</v>
      </c>
      <c r="D229" s="171">
        <v>9000000</v>
      </c>
      <c r="E229" s="171">
        <v>7000000</v>
      </c>
      <c r="F229" s="170">
        <v>2118000</v>
      </c>
      <c r="G229" s="169">
        <v>3700000</v>
      </c>
      <c r="H229" s="169">
        <v>370000</v>
      </c>
      <c r="I229" s="236">
        <v>315000</v>
      </c>
      <c r="J229" s="236">
        <v>8200</v>
      </c>
      <c r="K229" s="236">
        <v>200000</v>
      </c>
      <c r="L229" s="236">
        <v>44810000</v>
      </c>
      <c r="M229" s="394">
        <v>1000000000</v>
      </c>
      <c r="N229" s="236">
        <v>200</v>
      </c>
      <c r="O229" s="169">
        <v>2422</v>
      </c>
      <c r="P229" s="385">
        <v>885</v>
      </c>
      <c r="Q229" s="236">
        <v>450</v>
      </c>
      <c r="R229" s="236">
        <v>2000</v>
      </c>
      <c r="S229" s="236">
        <v>1350</v>
      </c>
      <c r="T229" s="169">
        <v>1800</v>
      </c>
      <c r="U229" s="169">
        <v>1257</v>
      </c>
    </row>
    <row r="230" spans="1:21">
      <c r="A230" s="160">
        <v>45013</v>
      </c>
      <c r="B230" s="170">
        <v>1</v>
      </c>
      <c r="C230" s="169">
        <v>22400</v>
      </c>
      <c r="D230" s="171">
        <v>9000000</v>
      </c>
      <c r="E230" s="171">
        <v>7000000</v>
      </c>
      <c r="F230" s="170">
        <v>2118000</v>
      </c>
      <c r="G230" s="169">
        <v>3700000</v>
      </c>
      <c r="H230" s="169">
        <v>370000</v>
      </c>
      <c r="I230" s="236">
        <v>315000</v>
      </c>
      <c r="J230" s="236">
        <v>8200</v>
      </c>
      <c r="K230" s="236">
        <v>200000</v>
      </c>
      <c r="L230" s="236">
        <v>44810000</v>
      </c>
      <c r="M230" s="394">
        <v>1000000000</v>
      </c>
      <c r="N230" s="236">
        <v>200</v>
      </c>
      <c r="O230" s="169">
        <v>2422</v>
      </c>
      <c r="P230" s="385">
        <v>885</v>
      </c>
      <c r="Q230" s="236">
        <v>450</v>
      </c>
      <c r="R230" s="236">
        <v>2000</v>
      </c>
      <c r="S230" s="236">
        <v>1350</v>
      </c>
      <c r="T230" s="169">
        <v>1800</v>
      </c>
      <c r="U230" s="169">
        <v>1257</v>
      </c>
    </row>
    <row r="231" spans="1:21">
      <c r="A231" s="160">
        <v>45014</v>
      </c>
      <c r="B231" s="170">
        <v>1</v>
      </c>
      <c r="C231" s="169">
        <v>22400</v>
      </c>
      <c r="D231" s="171">
        <v>9000000</v>
      </c>
      <c r="E231" s="171">
        <v>7000000</v>
      </c>
      <c r="F231" s="170">
        <v>2118000</v>
      </c>
      <c r="G231" s="169">
        <v>3700000</v>
      </c>
      <c r="H231" s="169">
        <v>370000</v>
      </c>
      <c r="I231" s="236">
        <v>315000</v>
      </c>
      <c r="J231" s="236">
        <v>8200</v>
      </c>
      <c r="K231" s="236">
        <v>200000</v>
      </c>
      <c r="L231" s="236">
        <v>51310000</v>
      </c>
      <c r="M231" s="394">
        <v>1000000000</v>
      </c>
      <c r="N231" s="236">
        <v>200</v>
      </c>
      <c r="O231" s="169">
        <v>2422</v>
      </c>
      <c r="P231" s="385">
        <v>885</v>
      </c>
      <c r="Q231" s="236">
        <v>450</v>
      </c>
      <c r="R231" s="236">
        <v>2000</v>
      </c>
      <c r="S231" s="236">
        <v>1350</v>
      </c>
      <c r="T231" s="169">
        <v>1800</v>
      </c>
      <c r="U231" s="169">
        <v>1257</v>
      </c>
    </row>
    <row r="232" spans="1:21">
      <c r="A232" s="160">
        <v>45015</v>
      </c>
      <c r="B232" s="170">
        <v>1</v>
      </c>
      <c r="C232" s="169">
        <v>22400</v>
      </c>
      <c r="D232" s="171">
        <v>9000000</v>
      </c>
      <c r="E232" s="171">
        <v>7000000</v>
      </c>
      <c r="F232" s="170">
        <v>2118000</v>
      </c>
      <c r="G232" s="169">
        <v>3700000</v>
      </c>
      <c r="H232" s="169">
        <v>370000</v>
      </c>
      <c r="I232" s="236">
        <v>315000</v>
      </c>
      <c r="J232" s="236">
        <v>8200</v>
      </c>
      <c r="K232" s="236">
        <v>200000</v>
      </c>
      <c r="L232" s="236">
        <v>51310000</v>
      </c>
      <c r="M232" s="394">
        <v>1000000000</v>
      </c>
      <c r="N232" s="236">
        <v>200</v>
      </c>
      <c r="O232" s="169">
        <v>2422</v>
      </c>
      <c r="P232" s="385">
        <v>885</v>
      </c>
      <c r="Q232" s="236">
        <v>450</v>
      </c>
      <c r="R232" s="236">
        <v>2000</v>
      </c>
      <c r="S232" s="236">
        <v>1350</v>
      </c>
      <c r="T232" s="169">
        <v>1800</v>
      </c>
      <c r="U232" s="169">
        <v>1257</v>
      </c>
    </row>
    <row r="233" spans="1:21">
      <c r="A233" s="160">
        <v>45016</v>
      </c>
      <c r="B233" s="170">
        <v>1</v>
      </c>
      <c r="C233" s="169">
        <v>22400</v>
      </c>
      <c r="D233" s="171">
        <v>9000000</v>
      </c>
      <c r="E233" s="171">
        <v>7000000</v>
      </c>
      <c r="F233" s="170">
        <v>2118000</v>
      </c>
      <c r="G233" s="169">
        <v>3700000</v>
      </c>
      <c r="H233" s="169">
        <v>370000</v>
      </c>
      <c r="I233" s="236">
        <v>315000</v>
      </c>
      <c r="J233" s="236">
        <v>8200</v>
      </c>
      <c r="K233" s="236">
        <v>200000</v>
      </c>
      <c r="L233" s="236">
        <v>51310000</v>
      </c>
      <c r="M233" s="394">
        <v>1000000000</v>
      </c>
      <c r="N233" s="236">
        <v>200</v>
      </c>
      <c r="O233" s="169">
        <v>2422</v>
      </c>
      <c r="P233" s="385">
        <v>885</v>
      </c>
      <c r="Q233" s="236">
        <v>450</v>
      </c>
      <c r="R233" s="236">
        <v>2000</v>
      </c>
      <c r="S233" s="236">
        <v>1350</v>
      </c>
      <c r="T233" s="169">
        <v>1800</v>
      </c>
      <c r="U233" s="169">
        <v>1257</v>
      </c>
    </row>
    <row r="234" spans="1:21">
      <c r="A234" s="160">
        <v>45019</v>
      </c>
      <c r="B234" s="170">
        <v>1</v>
      </c>
      <c r="C234" s="169">
        <v>22400</v>
      </c>
      <c r="D234" s="171">
        <v>9000000</v>
      </c>
      <c r="E234" s="171">
        <v>7000000</v>
      </c>
      <c r="F234" s="170">
        <v>2118000</v>
      </c>
      <c r="G234" s="169">
        <v>3700000</v>
      </c>
      <c r="H234" s="169">
        <v>370000</v>
      </c>
      <c r="I234" s="236">
        <v>315000</v>
      </c>
      <c r="J234" s="236">
        <v>8200</v>
      </c>
      <c r="K234" s="236">
        <v>200000</v>
      </c>
      <c r="L234" s="236">
        <v>51310000</v>
      </c>
      <c r="M234" s="394">
        <v>1000000000</v>
      </c>
      <c r="N234" s="236">
        <v>200</v>
      </c>
      <c r="O234" s="169">
        <v>2422</v>
      </c>
      <c r="P234" s="385">
        <v>885</v>
      </c>
      <c r="Q234" s="236">
        <v>450</v>
      </c>
      <c r="R234" s="236">
        <v>2000</v>
      </c>
      <c r="S234" s="236">
        <v>1350</v>
      </c>
      <c r="T234" s="169">
        <v>1800</v>
      </c>
      <c r="U234" s="169">
        <v>1257</v>
      </c>
    </row>
    <row r="235" spans="1:21">
      <c r="A235" s="160">
        <v>45020</v>
      </c>
      <c r="B235" s="170">
        <v>1</v>
      </c>
      <c r="C235" s="169">
        <v>22400</v>
      </c>
      <c r="D235" s="171">
        <v>9000000</v>
      </c>
      <c r="E235" s="171">
        <v>7000000</v>
      </c>
      <c r="F235" s="170">
        <v>2118000</v>
      </c>
      <c r="G235" s="169">
        <v>3700000</v>
      </c>
      <c r="H235" s="169">
        <v>370000</v>
      </c>
      <c r="I235" s="236">
        <v>315000</v>
      </c>
      <c r="J235" s="236">
        <v>8200</v>
      </c>
      <c r="K235" s="236">
        <v>200000</v>
      </c>
      <c r="L235" s="236">
        <v>51310000</v>
      </c>
      <c r="M235" s="394">
        <v>1000000000</v>
      </c>
      <c r="N235" s="236">
        <v>200</v>
      </c>
      <c r="O235" s="169">
        <v>2422</v>
      </c>
      <c r="P235" s="385">
        <v>885</v>
      </c>
      <c r="Q235" s="236">
        <v>450</v>
      </c>
      <c r="R235" s="236">
        <v>2000</v>
      </c>
      <c r="S235" s="236">
        <v>1350</v>
      </c>
      <c r="T235" s="169">
        <v>1800</v>
      </c>
      <c r="U235" s="169">
        <v>1257</v>
      </c>
    </row>
    <row r="236" spans="1:21">
      <c r="A236" s="160">
        <v>45021</v>
      </c>
      <c r="B236" s="170">
        <v>1</v>
      </c>
      <c r="C236" s="169">
        <v>22400</v>
      </c>
      <c r="D236" s="171">
        <v>9000000</v>
      </c>
      <c r="E236" s="171">
        <v>7000000</v>
      </c>
      <c r="F236" s="170">
        <v>2118000</v>
      </c>
      <c r="G236" s="169">
        <v>3700000</v>
      </c>
      <c r="H236" s="169">
        <v>370000</v>
      </c>
      <c r="I236" s="236">
        <v>315000</v>
      </c>
      <c r="J236" s="236">
        <v>8200</v>
      </c>
      <c r="K236" s="236">
        <v>200000</v>
      </c>
      <c r="L236" s="236">
        <v>51310000</v>
      </c>
      <c r="M236" s="394">
        <v>1000000000</v>
      </c>
      <c r="N236" s="236">
        <v>200</v>
      </c>
      <c r="O236" s="169">
        <v>2422</v>
      </c>
      <c r="P236" s="385">
        <v>885</v>
      </c>
      <c r="Q236" s="236">
        <v>450</v>
      </c>
      <c r="R236" s="236">
        <v>2000</v>
      </c>
      <c r="S236" s="236">
        <v>1350</v>
      </c>
      <c r="T236" s="169">
        <v>1800</v>
      </c>
      <c r="U236" s="169">
        <v>1257</v>
      </c>
    </row>
    <row r="237" spans="1:21">
      <c r="A237" s="160">
        <v>45022</v>
      </c>
      <c r="B237" s="170">
        <v>1</v>
      </c>
      <c r="C237" s="169">
        <v>22400</v>
      </c>
      <c r="D237" s="171">
        <v>9000000</v>
      </c>
      <c r="E237" s="171">
        <v>7000000</v>
      </c>
      <c r="F237" s="170">
        <v>2118000</v>
      </c>
      <c r="G237" s="169">
        <v>3700000</v>
      </c>
      <c r="H237" s="169">
        <v>370000</v>
      </c>
      <c r="I237" s="236">
        <v>315000</v>
      </c>
      <c r="J237" s="236">
        <v>8200</v>
      </c>
      <c r="K237" s="236">
        <v>200000</v>
      </c>
      <c r="L237" s="236">
        <v>51310000</v>
      </c>
      <c r="M237" s="394">
        <v>1000000000</v>
      </c>
      <c r="N237" s="236">
        <v>200</v>
      </c>
      <c r="O237" s="169">
        <v>2422</v>
      </c>
      <c r="P237" s="385">
        <v>885</v>
      </c>
      <c r="Q237" s="236">
        <v>450</v>
      </c>
      <c r="R237" s="236">
        <v>2000</v>
      </c>
      <c r="S237" s="236">
        <v>1350</v>
      </c>
      <c r="T237" s="169">
        <v>1800</v>
      </c>
      <c r="U237" s="169">
        <v>1257</v>
      </c>
    </row>
    <row r="238" spans="1:21">
      <c r="A238" s="160">
        <v>45023</v>
      </c>
      <c r="B238" s="170">
        <v>1</v>
      </c>
      <c r="C238" s="169">
        <v>22400</v>
      </c>
      <c r="D238" s="171">
        <v>9000000</v>
      </c>
      <c r="E238" s="171">
        <v>7000000</v>
      </c>
      <c r="F238" s="170">
        <v>2118000</v>
      </c>
      <c r="G238" s="169">
        <v>3700000</v>
      </c>
      <c r="H238" s="169">
        <v>370000</v>
      </c>
      <c r="I238" s="236">
        <v>315000</v>
      </c>
      <c r="J238" s="236">
        <v>8200</v>
      </c>
      <c r="K238" s="236">
        <v>200000</v>
      </c>
      <c r="L238" s="236">
        <v>51310000</v>
      </c>
      <c r="M238" s="394">
        <v>1000000000</v>
      </c>
      <c r="N238" s="236">
        <v>200</v>
      </c>
      <c r="O238" s="169">
        <v>2422</v>
      </c>
      <c r="P238" s="385">
        <v>885</v>
      </c>
      <c r="Q238" s="236">
        <v>450</v>
      </c>
      <c r="R238" s="236">
        <v>2000</v>
      </c>
      <c r="S238" s="236">
        <v>1350</v>
      </c>
      <c r="T238" s="169">
        <v>1800</v>
      </c>
      <c r="U238" s="169">
        <v>1257</v>
      </c>
    </row>
    <row r="239" spans="1:21">
      <c r="A239" s="160">
        <v>45026</v>
      </c>
      <c r="B239" s="170">
        <v>1</v>
      </c>
      <c r="C239" s="169">
        <v>22400</v>
      </c>
      <c r="D239" s="171">
        <v>9000000</v>
      </c>
      <c r="E239" s="171">
        <v>7000000</v>
      </c>
      <c r="F239" s="170">
        <v>2118000</v>
      </c>
      <c r="G239" s="169">
        <v>3700000</v>
      </c>
      <c r="H239" s="169">
        <v>370000</v>
      </c>
      <c r="I239" s="236">
        <v>315000</v>
      </c>
      <c r="J239" s="236">
        <v>8200</v>
      </c>
      <c r="K239" s="236">
        <v>200000</v>
      </c>
      <c r="L239" s="236">
        <v>51310000</v>
      </c>
      <c r="M239" s="394">
        <v>1000000000</v>
      </c>
      <c r="N239" s="236">
        <v>200</v>
      </c>
      <c r="O239" s="169">
        <v>2422</v>
      </c>
      <c r="P239" s="385">
        <v>885</v>
      </c>
      <c r="Q239" s="236">
        <v>450</v>
      </c>
      <c r="R239" s="236">
        <v>2000</v>
      </c>
      <c r="S239" s="236">
        <v>1350</v>
      </c>
      <c r="T239" s="169">
        <v>1800</v>
      </c>
      <c r="U239" s="169">
        <v>1257</v>
      </c>
    </row>
    <row r="240" spans="1:21">
      <c r="A240" s="160">
        <v>45027</v>
      </c>
      <c r="B240" s="170">
        <v>1</v>
      </c>
      <c r="C240" s="169">
        <v>22400</v>
      </c>
      <c r="D240" s="171">
        <v>9000000</v>
      </c>
      <c r="E240" s="171">
        <v>7000000</v>
      </c>
      <c r="F240" s="170">
        <v>2118000</v>
      </c>
      <c r="G240" s="169">
        <v>3700000</v>
      </c>
      <c r="H240" s="169">
        <v>370000</v>
      </c>
      <c r="I240" s="236">
        <v>315000</v>
      </c>
      <c r="J240" s="236">
        <v>8200</v>
      </c>
      <c r="K240" s="236">
        <v>200000</v>
      </c>
      <c r="L240" s="236">
        <v>51310000</v>
      </c>
      <c r="M240" s="394">
        <v>1000000000</v>
      </c>
      <c r="N240" s="236">
        <v>200</v>
      </c>
      <c r="O240" s="169">
        <v>2422</v>
      </c>
      <c r="P240" s="385">
        <v>885</v>
      </c>
      <c r="Q240" s="236">
        <v>450</v>
      </c>
      <c r="R240" s="236">
        <v>2000</v>
      </c>
      <c r="S240" s="236">
        <v>1350</v>
      </c>
      <c r="T240" s="169">
        <v>1800</v>
      </c>
      <c r="U240" s="169">
        <v>1257</v>
      </c>
    </row>
    <row r="241" spans="1:21">
      <c r="A241" s="160">
        <v>45028</v>
      </c>
      <c r="B241" s="170">
        <v>1</v>
      </c>
      <c r="C241" s="169">
        <v>22400</v>
      </c>
      <c r="D241" s="171">
        <v>9000000</v>
      </c>
      <c r="E241" s="171">
        <v>7000000</v>
      </c>
      <c r="F241" s="170">
        <v>2118000</v>
      </c>
      <c r="G241" s="169">
        <v>3700000</v>
      </c>
      <c r="H241" s="169">
        <v>370000</v>
      </c>
      <c r="I241" s="236">
        <v>315000</v>
      </c>
      <c r="J241" s="236">
        <v>8200</v>
      </c>
      <c r="K241" s="236">
        <v>200000</v>
      </c>
      <c r="L241" s="236">
        <v>51310000</v>
      </c>
      <c r="M241" s="394">
        <v>1000000000</v>
      </c>
      <c r="N241" s="236">
        <v>200</v>
      </c>
      <c r="O241" s="169">
        <v>2422</v>
      </c>
      <c r="P241" s="385">
        <v>885</v>
      </c>
      <c r="Q241" s="236">
        <v>450</v>
      </c>
      <c r="R241" s="236">
        <v>2000</v>
      </c>
      <c r="S241" s="236">
        <v>1350</v>
      </c>
      <c r="T241" s="169">
        <v>1800</v>
      </c>
      <c r="U241" s="169">
        <v>1257</v>
      </c>
    </row>
    <row r="242" spans="1:21">
      <c r="A242" s="160">
        <v>45029</v>
      </c>
      <c r="B242" s="170">
        <v>1</v>
      </c>
      <c r="C242" s="169">
        <v>22400</v>
      </c>
      <c r="D242" s="171">
        <v>9000000</v>
      </c>
      <c r="E242" s="171">
        <v>7000000</v>
      </c>
      <c r="F242" s="170">
        <v>2118000</v>
      </c>
      <c r="G242" s="169">
        <v>3700000</v>
      </c>
      <c r="H242" s="169">
        <v>370000</v>
      </c>
      <c r="I242" s="236">
        <v>315000</v>
      </c>
      <c r="J242" s="236">
        <v>8200</v>
      </c>
      <c r="K242" s="236">
        <v>200000</v>
      </c>
      <c r="L242" s="236">
        <v>51310000</v>
      </c>
      <c r="M242" s="394">
        <v>1000000000</v>
      </c>
      <c r="N242" s="236">
        <v>200</v>
      </c>
      <c r="O242" s="169">
        <v>2422</v>
      </c>
      <c r="P242" s="385">
        <v>885</v>
      </c>
      <c r="Q242" s="236">
        <v>450</v>
      </c>
      <c r="R242" s="236">
        <v>2000</v>
      </c>
      <c r="S242" s="236">
        <v>1350</v>
      </c>
      <c r="T242" s="169">
        <v>1800</v>
      </c>
      <c r="U242" s="169">
        <v>1257</v>
      </c>
    </row>
    <row r="243" spans="1:21">
      <c r="A243" s="160">
        <v>45030</v>
      </c>
      <c r="B243" s="170">
        <v>1</v>
      </c>
      <c r="C243" s="169">
        <v>22400</v>
      </c>
      <c r="D243" s="171">
        <v>9000000</v>
      </c>
      <c r="E243" s="171">
        <v>7000000</v>
      </c>
      <c r="F243" s="170">
        <v>2118000</v>
      </c>
      <c r="G243" s="169">
        <v>3700000</v>
      </c>
      <c r="H243" s="169">
        <v>370000</v>
      </c>
      <c r="I243" s="236">
        <v>315000</v>
      </c>
      <c r="J243" s="236">
        <v>8200</v>
      </c>
      <c r="K243" s="236">
        <v>200000</v>
      </c>
      <c r="L243" s="236">
        <v>51310000</v>
      </c>
      <c r="M243" s="394">
        <v>1000000000</v>
      </c>
      <c r="N243" s="236">
        <v>200</v>
      </c>
      <c r="O243" s="169">
        <v>2422</v>
      </c>
      <c r="P243" s="385">
        <v>885</v>
      </c>
      <c r="Q243" s="236">
        <v>450</v>
      </c>
      <c r="R243" s="236">
        <v>2000</v>
      </c>
      <c r="S243" s="236">
        <v>1350</v>
      </c>
      <c r="T243" s="169">
        <v>1800</v>
      </c>
      <c r="U243" s="169">
        <v>1257</v>
      </c>
    </row>
    <row r="244" spans="1:21">
      <c r="A244" s="160">
        <v>45033</v>
      </c>
      <c r="B244" s="170">
        <v>1</v>
      </c>
      <c r="C244" s="169">
        <v>22400</v>
      </c>
      <c r="D244" s="171">
        <v>9000000</v>
      </c>
      <c r="E244" s="171">
        <v>7000000</v>
      </c>
      <c r="F244" s="170">
        <v>2118000</v>
      </c>
      <c r="G244" s="169">
        <v>3700000</v>
      </c>
      <c r="H244" s="169">
        <v>370000</v>
      </c>
      <c r="I244" s="236">
        <v>315000</v>
      </c>
      <c r="J244" s="236">
        <v>8200</v>
      </c>
      <c r="K244" s="236">
        <v>200000</v>
      </c>
      <c r="L244" s="236">
        <v>51310000</v>
      </c>
      <c r="M244" s="394">
        <v>1000000000</v>
      </c>
      <c r="N244" s="236">
        <v>200</v>
      </c>
      <c r="O244" s="169">
        <v>2422</v>
      </c>
      <c r="P244" s="385">
        <v>885</v>
      </c>
      <c r="Q244" s="236">
        <v>450</v>
      </c>
      <c r="R244" s="236">
        <v>2000</v>
      </c>
      <c r="S244" s="236">
        <v>1350</v>
      </c>
      <c r="T244" s="169">
        <v>1800</v>
      </c>
      <c r="U244" s="169">
        <v>1257</v>
      </c>
    </row>
    <row r="245" spans="1:21">
      <c r="A245" s="160">
        <v>45034</v>
      </c>
      <c r="B245" s="170">
        <v>1</v>
      </c>
      <c r="C245" s="169">
        <v>22400</v>
      </c>
      <c r="D245" s="171">
        <v>9000000</v>
      </c>
      <c r="E245" s="171">
        <v>7000000</v>
      </c>
      <c r="F245" s="170">
        <v>2118000</v>
      </c>
      <c r="G245" s="169">
        <v>3700000</v>
      </c>
      <c r="H245" s="169">
        <v>370000</v>
      </c>
      <c r="I245" s="236">
        <v>315000</v>
      </c>
      <c r="J245" s="236">
        <v>8200</v>
      </c>
      <c r="K245" s="236">
        <v>200000</v>
      </c>
      <c r="L245" s="236">
        <v>51310000</v>
      </c>
      <c r="M245" s="394">
        <v>1000000000</v>
      </c>
      <c r="N245" s="236">
        <v>200</v>
      </c>
      <c r="O245" s="169">
        <v>2422</v>
      </c>
      <c r="P245" s="385">
        <v>885</v>
      </c>
      <c r="Q245" s="236">
        <v>450</v>
      </c>
      <c r="R245" s="236">
        <v>2000</v>
      </c>
      <c r="S245" s="236">
        <v>1350</v>
      </c>
      <c r="T245" s="169">
        <v>1800</v>
      </c>
      <c r="U245" s="169">
        <v>1257</v>
      </c>
    </row>
    <row r="246" spans="1:21">
      <c r="A246" s="160">
        <v>45035</v>
      </c>
      <c r="B246" s="170">
        <v>1</v>
      </c>
      <c r="C246" s="169">
        <v>22400</v>
      </c>
      <c r="D246" s="171">
        <v>9000000</v>
      </c>
      <c r="E246" s="171">
        <v>7000000</v>
      </c>
      <c r="F246" s="170">
        <v>2118000</v>
      </c>
      <c r="G246" s="169">
        <v>3700000</v>
      </c>
      <c r="H246" s="169">
        <v>370000</v>
      </c>
      <c r="I246" s="236">
        <v>315000</v>
      </c>
      <c r="J246" s="236">
        <v>8200</v>
      </c>
      <c r="K246" s="236">
        <v>200000</v>
      </c>
      <c r="L246" s="236">
        <v>51310000</v>
      </c>
      <c r="M246" s="394">
        <v>1000000000</v>
      </c>
      <c r="N246" s="236">
        <v>200</v>
      </c>
      <c r="O246" s="169">
        <v>2422</v>
      </c>
      <c r="P246" s="385">
        <v>885</v>
      </c>
      <c r="Q246" s="236">
        <v>450</v>
      </c>
      <c r="R246" s="236">
        <v>2000</v>
      </c>
      <c r="S246" s="236">
        <v>1350</v>
      </c>
      <c r="T246" s="169">
        <v>1800</v>
      </c>
      <c r="U246" s="169">
        <v>1257</v>
      </c>
    </row>
    <row r="247" spans="1:21">
      <c r="A247" s="160">
        <v>45036</v>
      </c>
      <c r="B247" s="170">
        <v>1</v>
      </c>
      <c r="C247" s="169">
        <v>22400</v>
      </c>
      <c r="D247" s="171">
        <v>9000000</v>
      </c>
      <c r="E247" s="171">
        <v>7000000</v>
      </c>
      <c r="F247" s="170">
        <v>2118000</v>
      </c>
      <c r="G247" s="169">
        <v>3700000</v>
      </c>
      <c r="H247" s="169">
        <v>370000</v>
      </c>
      <c r="I247" s="236">
        <v>315000</v>
      </c>
      <c r="J247" s="236">
        <v>8200</v>
      </c>
      <c r="K247" s="236">
        <v>200000</v>
      </c>
      <c r="L247" s="236">
        <v>51310000</v>
      </c>
      <c r="M247" s="394">
        <v>1000000000</v>
      </c>
      <c r="N247" s="236">
        <v>200</v>
      </c>
      <c r="O247" s="169">
        <v>2422</v>
      </c>
      <c r="P247" s="385">
        <v>885</v>
      </c>
      <c r="Q247" s="236">
        <v>450</v>
      </c>
      <c r="R247" s="236">
        <v>2000</v>
      </c>
      <c r="S247" s="236">
        <v>1350</v>
      </c>
      <c r="T247" s="169">
        <v>1800</v>
      </c>
      <c r="U247" s="169">
        <v>1257</v>
      </c>
    </row>
    <row r="248" spans="1:21">
      <c r="A248" s="160">
        <v>45037</v>
      </c>
      <c r="B248" s="170">
        <v>1</v>
      </c>
      <c r="C248" s="169">
        <v>22400</v>
      </c>
      <c r="D248" s="171">
        <v>9000000</v>
      </c>
      <c r="E248" s="171">
        <v>7000000</v>
      </c>
      <c r="F248" s="170">
        <v>2118000</v>
      </c>
      <c r="G248" s="169">
        <v>3700000</v>
      </c>
      <c r="H248" s="169">
        <v>370000</v>
      </c>
      <c r="I248" s="236">
        <v>315000</v>
      </c>
      <c r="J248" s="236">
        <v>8200</v>
      </c>
      <c r="K248" s="236">
        <v>200000</v>
      </c>
      <c r="L248" s="236">
        <v>51310000</v>
      </c>
      <c r="M248" s="394">
        <v>1000000000</v>
      </c>
      <c r="N248" s="236">
        <v>200</v>
      </c>
      <c r="O248" s="169">
        <v>2422</v>
      </c>
      <c r="P248" s="385">
        <v>885</v>
      </c>
      <c r="Q248" s="236">
        <v>450</v>
      </c>
      <c r="R248" s="236">
        <v>2000</v>
      </c>
      <c r="S248" s="236">
        <v>1350</v>
      </c>
      <c r="T248" s="169">
        <v>1800</v>
      </c>
      <c r="U248" s="169">
        <v>1257</v>
      </c>
    </row>
    <row r="249" spans="1:21">
      <c r="A249" s="160">
        <v>45040</v>
      </c>
      <c r="B249" s="170">
        <v>1</v>
      </c>
      <c r="C249" s="169">
        <v>22400</v>
      </c>
      <c r="D249" s="171">
        <v>9000000</v>
      </c>
      <c r="E249" s="171">
        <v>7000000</v>
      </c>
      <c r="F249" s="170">
        <v>2118000</v>
      </c>
      <c r="G249" s="169">
        <v>3700000</v>
      </c>
      <c r="H249" s="169">
        <v>370000</v>
      </c>
      <c r="I249" s="236">
        <v>315000</v>
      </c>
      <c r="J249" s="236">
        <v>8200</v>
      </c>
      <c r="K249" s="236">
        <v>200000</v>
      </c>
      <c r="L249" s="236">
        <v>51310000</v>
      </c>
      <c r="M249" s="394">
        <v>1000000000</v>
      </c>
      <c r="N249" s="236">
        <v>200</v>
      </c>
      <c r="O249" s="169">
        <v>2422</v>
      </c>
      <c r="P249" s="385">
        <v>885</v>
      </c>
      <c r="Q249" s="236">
        <v>450</v>
      </c>
      <c r="R249" s="236">
        <v>2000</v>
      </c>
      <c r="S249" s="236">
        <v>1350</v>
      </c>
      <c r="T249" s="169">
        <v>1800</v>
      </c>
      <c r="U249" s="169">
        <v>1257</v>
      </c>
    </row>
    <row r="250" spans="1:21">
      <c r="A250" s="160">
        <v>45041</v>
      </c>
      <c r="B250" s="170">
        <v>1</v>
      </c>
      <c r="C250" s="169">
        <v>22400</v>
      </c>
      <c r="D250" s="171">
        <v>9000000</v>
      </c>
      <c r="E250" s="171">
        <v>7000000</v>
      </c>
      <c r="F250" s="170">
        <v>2118000</v>
      </c>
      <c r="G250" s="169">
        <v>3700000</v>
      </c>
      <c r="H250" s="169">
        <v>370000</v>
      </c>
      <c r="I250" s="236">
        <v>315000</v>
      </c>
      <c r="J250" s="236">
        <v>8200</v>
      </c>
      <c r="K250" s="236">
        <v>200000</v>
      </c>
      <c r="L250" s="236">
        <v>51310000</v>
      </c>
      <c r="M250" s="394">
        <v>1000000000</v>
      </c>
      <c r="N250" s="236">
        <v>200</v>
      </c>
      <c r="O250" s="169">
        <v>2422</v>
      </c>
      <c r="P250" s="385">
        <v>885</v>
      </c>
      <c r="Q250" s="236">
        <v>450</v>
      </c>
      <c r="R250" s="236">
        <v>2000</v>
      </c>
      <c r="S250" s="236">
        <v>1350</v>
      </c>
      <c r="T250" s="169">
        <v>1800</v>
      </c>
      <c r="U250" s="169">
        <v>1257</v>
      </c>
    </row>
    <row r="251" spans="1:21">
      <c r="A251" s="160">
        <v>45042</v>
      </c>
      <c r="B251" s="170">
        <v>1</v>
      </c>
      <c r="C251" s="169">
        <v>22400</v>
      </c>
      <c r="D251" s="171">
        <v>9000000</v>
      </c>
      <c r="E251" s="171">
        <v>7000000</v>
      </c>
      <c r="F251" s="170">
        <v>2118000</v>
      </c>
      <c r="G251" s="169">
        <v>3700000</v>
      </c>
      <c r="H251" s="169">
        <v>370000</v>
      </c>
      <c r="I251" s="236">
        <v>315000</v>
      </c>
      <c r="J251" s="236">
        <v>8200</v>
      </c>
      <c r="K251" s="236">
        <v>200000</v>
      </c>
      <c r="L251" s="236">
        <v>51310000</v>
      </c>
      <c r="M251" s="394">
        <v>1000000000</v>
      </c>
      <c r="N251" s="236">
        <v>200</v>
      </c>
      <c r="O251" s="169">
        <v>2422</v>
      </c>
      <c r="P251" s="385">
        <v>885</v>
      </c>
      <c r="Q251" s="236">
        <v>450</v>
      </c>
      <c r="R251" s="236">
        <v>2000</v>
      </c>
      <c r="S251" s="236">
        <v>1350</v>
      </c>
      <c r="T251" s="169">
        <v>1800</v>
      </c>
      <c r="U251" s="169">
        <v>1257</v>
      </c>
    </row>
    <row r="252" spans="1:21">
      <c r="A252" s="160">
        <v>45043</v>
      </c>
      <c r="B252" s="170">
        <v>1</v>
      </c>
      <c r="C252" s="169">
        <v>22400</v>
      </c>
      <c r="D252" s="171">
        <v>9000000</v>
      </c>
      <c r="E252" s="171">
        <v>7000000</v>
      </c>
      <c r="F252" s="170">
        <v>2118000</v>
      </c>
      <c r="G252" s="169">
        <v>3700000</v>
      </c>
      <c r="H252" s="169">
        <v>370000</v>
      </c>
      <c r="I252" s="236">
        <v>315000</v>
      </c>
      <c r="J252" s="236">
        <v>8200</v>
      </c>
      <c r="K252" s="236">
        <v>200000</v>
      </c>
      <c r="L252" s="236">
        <v>51310000</v>
      </c>
      <c r="M252" s="394">
        <v>1000000000</v>
      </c>
      <c r="N252" s="236">
        <v>200</v>
      </c>
      <c r="O252" s="169">
        <v>2422</v>
      </c>
      <c r="P252" s="385">
        <v>885</v>
      </c>
      <c r="Q252" s="236">
        <v>450</v>
      </c>
      <c r="R252" s="236">
        <v>2000</v>
      </c>
      <c r="S252" s="236">
        <v>1350</v>
      </c>
      <c r="T252" s="169">
        <v>1800</v>
      </c>
      <c r="U252" s="169">
        <v>1257</v>
      </c>
    </row>
    <row r="253" spans="1:21">
      <c r="A253" s="160">
        <v>45044</v>
      </c>
      <c r="B253" s="170">
        <v>1</v>
      </c>
      <c r="C253" s="169">
        <v>22400</v>
      </c>
      <c r="D253" s="171">
        <v>9000000</v>
      </c>
      <c r="E253" s="171">
        <v>7000000</v>
      </c>
      <c r="F253" s="170">
        <v>2118000</v>
      </c>
      <c r="G253" s="169">
        <v>3700000</v>
      </c>
      <c r="H253" s="169">
        <v>370000</v>
      </c>
      <c r="I253" s="236">
        <v>315000</v>
      </c>
      <c r="J253" s="236">
        <v>8200</v>
      </c>
      <c r="K253" s="236">
        <v>200000</v>
      </c>
      <c r="L253" s="236">
        <v>51310000</v>
      </c>
      <c r="M253" s="394">
        <v>1000000000</v>
      </c>
      <c r="N253" s="236">
        <v>200</v>
      </c>
      <c r="O253" s="169">
        <v>2422</v>
      </c>
      <c r="P253" s="385">
        <v>885</v>
      </c>
      <c r="Q253" s="236">
        <v>450</v>
      </c>
      <c r="R253" s="236">
        <v>2000</v>
      </c>
      <c r="S253" s="236">
        <v>1350</v>
      </c>
      <c r="T253" s="169">
        <v>1800</v>
      </c>
      <c r="U253" s="169">
        <v>1257</v>
      </c>
    </row>
    <row r="254" spans="1:21">
      <c r="A254" s="160">
        <v>45047</v>
      </c>
      <c r="B254" s="170">
        <v>1</v>
      </c>
      <c r="C254" s="169">
        <v>22400</v>
      </c>
      <c r="D254" s="171">
        <v>9000000</v>
      </c>
      <c r="E254" s="171">
        <v>7000000</v>
      </c>
      <c r="F254" s="170">
        <v>2118000</v>
      </c>
      <c r="G254" s="169">
        <v>3700000</v>
      </c>
      <c r="H254" s="169">
        <v>370000</v>
      </c>
      <c r="I254" s="236">
        <v>315000</v>
      </c>
      <c r="J254" s="236">
        <v>8200</v>
      </c>
      <c r="K254" s="236">
        <v>200000</v>
      </c>
      <c r="L254" s="236">
        <v>51310000</v>
      </c>
      <c r="M254" s="394">
        <v>1000000000</v>
      </c>
      <c r="N254" s="236">
        <v>200</v>
      </c>
      <c r="O254" s="169">
        <v>2422</v>
      </c>
      <c r="P254" s="385">
        <v>885</v>
      </c>
      <c r="Q254" s="236">
        <v>450</v>
      </c>
      <c r="R254" s="236">
        <v>2000</v>
      </c>
      <c r="S254" s="236">
        <v>1350</v>
      </c>
      <c r="T254" s="169">
        <v>1800</v>
      </c>
      <c r="U254" s="169">
        <v>1257</v>
      </c>
    </row>
    <row r="255" spans="1:21">
      <c r="A255" s="160">
        <v>45048</v>
      </c>
      <c r="B255" s="170">
        <v>1</v>
      </c>
      <c r="C255" s="169">
        <v>22400</v>
      </c>
      <c r="D255" s="171">
        <v>9000000</v>
      </c>
      <c r="E255" s="171">
        <v>7000000</v>
      </c>
      <c r="F255" s="170">
        <v>2118000</v>
      </c>
      <c r="G255" s="169">
        <v>3700000</v>
      </c>
      <c r="H255" s="169">
        <v>370000</v>
      </c>
      <c r="I255" s="236">
        <v>315000</v>
      </c>
      <c r="J255" s="236">
        <v>8200</v>
      </c>
      <c r="K255" s="236">
        <v>200000</v>
      </c>
      <c r="L255" s="236">
        <v>51310000</v>
      </c>
      <c r="M255" s="394">
        <v>1000000000</v>
      </c>
      <c r="N255" s="236">
        <v>200</v>
      </c>
      <c r="O255" s="169">
        <v>2422</v>
      </c>
      <c r="P255" s="385">
        <v>885</v>
      </c>
      <c r="Q255" s="236">
        <v>450</v>
      </c>
      <c r="R255" s="236">
        <v>2000</v>
      </c>
      <c r="S255" s="236">
        <v>1350</v>
      </c>
      <c r="T255" s="169">
        <v>1800</v>
      </c>
      <c r="U255" s="169">
        <v>1257</v>
      </c>
    </row>
    <row r="256" spans="1:21">
      <c r="A256" s="160">
        <v>45049</v>
      </c>
      <c r="B256" s="170">
        <v>1</v>
      </c>
      <c r="C256" s="169">
        <v>22400</v>
      </c>
      <c r="D256" s="171">
        <v>9000000</v>
      </c>
      <c r="E256" s="171">
        <v>7000000</v>
      </c>
      <c r="F256" s="170">
        <v>2118000</v>
      </c>
      <c r="G256" s="169">
        <v>3700000</v>
      </c>
      <c r="H256" s="169">
        <v>370000</v>
      </c>
      <c r="I256" s="236">
        <v>315000</v>
      </c>
      <c r="J256" s="236">
        <v>8200</v>
      </c>
      <c r="K256" s="236">
        <v>200000</v>
      </c>
      <c r="L256" s="236">
        <v>51310000</v>
      </c>
      <c r="M256" s="394">
        <v>1000000000</v>
      </c>
      <c r="N256" s="236">
        <v>200</v>
      </c>
      <c r="O256" s="169">
        <v>2422</v>
      </c>
      <c r="P256" s="385">
        <v>885</v>
      </c>
      <c r="Q256" s="236">
        <v>450</v>
      </c>
      <c r="R256" s="236">
        <v>2000</v>
      </c>
      <c r="S256" s="236">
        <v>1350</v>
      </c>
      <c r="T256" s="169">
        <v>1800</v>
      </c>
      <c r="U256" s="169">
        <v>1257</v>
      </c>
    </row>
    <row r="257" spans="1:21">
      <c r="A257" s="160">
        <v>45050</v>
      </c>
      <c r="B257" s="170">
        <v>1</v>
      </c>
      <c r="C257" s="169">
        <v>22400</v>
      </c>
      <c r="D257" s="171">
        <v>9000000</v>
      </c>
      <c r="E257" s="171">
        <v>7000000</v>
      </c>
      <c r="F257" s="170">
        <v>2118000</v>
      </c>
      <c r="G257" s="169">
        <v>3700000</v>
      </c>
      <c r="H257" s="169">
        <v>370000</v>
      </c>
      <c r="I257" s="236">
        <v>315000</v>
      </c>
      <c r="J257" s="236">
        <v>8200</v>
      </c>
      <c r="K257" s="236">
        <v>200000</v>
      </c>
      <c r="L257" s="236">
        <v>51310000</v>
      </c>
      <c r="M257" s="394">
        <v>1000000000</v>
      </c>
      <c r="N257" s="236">
        <v>200</v>
      </c>
      <c r="O257" s="169">
        <v>2422</v>
      </c>
      <c r="P257" s="385">
        <v>885</v>
      </c>
      <c r="Q257" s="236">
        <v>450</v>
      </c>
      <c r="R257" s="236">
        <v>2000</v>
      </c>
      <c r="S257" s="236">
        <v>1350</v>
      </c>
      <c r="T257" s="169">
        <v>1800</v>
      </c>
      <c r="U257" s="169">
        <v>1257</v>
      </c>
    </row>
    <row r="258" spans="1:21">
      <c r="A258" s="160">
        <v>45051</v>
      </c>
      <c r="B258" s="170">
        <v>1</v>
      </c>
      <c r="C258" s="169">
        <v>22400</v>
      </c>
      <c r="D258" s="171">
        <v>9000000</v>
      </c>
      <c r="E258" s="171">
        <v>7000000</v>
      </c>
      <c r="F258" s="170">
        <v>2118000</v>
      </c>
      <c r="G258" s="169">
        <v>3700000</v>
      </c>
      <c r="H258" s="169">
        <v>370000</v>
      </c>
      <c r="I258" s="236">
        <v>315000</v>
      </c>
      <c r="J258" s="236">
        <v>8200</v>
      </c>
      <c r="K258" s="236">
        <v>200000</v>
      </c>
      <c r="L258" s="236">
        <v>70710000</v>
      </c>
      <c r="M258" s="394">
        <v>1000000000</v>
      </c>
      <c r="N258" s="236">
        <v>200</v>
      </c>
      <c r="O258" s="169">
        <v>2422</v>
      </c>
      <c r="P258" s="385">
        <v>885</v>
      </c>
      <c r="Q258" s="236">
        <v>450</v>
      </c>
      <c r="R258" s="236">
        <v>2000</v>
      </c>
      <c r="S258" s="236">
        <v>1350</v>
      </c>
      <c r="T258" s="169">
        <v>1800</v>
      </c>
      <c r="U258" s="169">
        <v>1257</v>
      </c>
    </row>
    <row r="259" spans="1:21">
      <c r="A259" s="160">
        <v>45054</v>
      </c>
      <c r="B259" s="170">
        <v>1</v>
      </c>
      <c r="C259" s="169">
        <v>22400</v>
      </c>
      <c r="D259" s="171">
        <v>9000000</v>
      </c>
      <c r="E259" s="171">
        <v>7000000</v>
      </c>
      <c r="F259" s="170">
        <v>2118000</v>
      </c>
      <c r="G259" s="169">
        <v>3700000</v>
      </c>
      <c r="H259" s="169">
        <v>370000</v>
      </c>
      <c r="I259" s="236">
        <v>315000</v>
      </c>
      <c r="J259" s="236">
        <v>8200</v>
      </c>
      <c r="K259" s="236">
        <v>200000</v>
      </c>
      <c r="L259" s="236">
        <v>51310000</v>
      </c>
      <c r="M259" s="394">
        <v>1000000000</v>
      </c>
      <c r="N259" s="236">
        <v>200</v>
      </c>
      <c r="O259" s="169">
        <v>2422</v>
      </c>
      <c r="P259" s="385">
        <v>885</v>
      </c>
      <c r="Q259" s="236">
        <v>450</v>
      </c>
      <c r="R259" s="236">
        <v>2000</v>
      </c>
      <c r="S259" s="236">
        <v>1350</v>
      </c>
      <c r="T259" s="169">
        <v>1800</v>
      </c>
      <c r="U259" s="169">
        <v>1257</v>
      </c>
    </row>
    <row r="260" spans="1:21">
      <c r="A260" s="160">
        <v>45055</v>
      </c>
      <c r="B260" s="170">
        <v>1</v>
      </c>
      <c r="C260" s="169">
        <v>22400</v>
      </c>
      <c r="D260" s="171">
        <v>9000000</v>
      </c>
      <c r="E260" s="171">
        <v>7000000</v>
      </c>
      <c r="F260" s="170">
        <v>2118000</v>
      </c>
      <c r="G260" s="169">
        <v>3700000</v>
      </c>
      <c r="H260" s="169">
        <v>370000</v>
      </c>
      <c r="I260" s="236">
        <v>315000</v>
      </c>
      <c r="J260" s="236">
        <v>8200</v>
      </c>
      <c r="K260" s="236">
        <v>200000</v>
      </c>
      <c r="L260" s="236">
        <v>51310000</v>
      </c>
      <c r="M260" s="394">
        <v>1000000000</v>
      </c>
      <c r="N260" s="236">
        <v>200</v>
      </c>
      <c r="O260" s="169">
        <v>2422</v>
      </c>
      <c r="P260" s="385">
        <v>885</v>
      </c>
      <c r="Q260" s="236">
        <v>450</v>
      </c>
      <c r="R260" s="236">
        <v>2000</v>
      </c>
      <c r="S260" s="236">
        <v>1350</v>
      </c>
      <c r="T260" s="169">
        <v>1800</v>
      </c>
      <c r="U260" s="169">
        <v>1257</v>
      </c>
    </row>
    <row r="261" spans="1:21">
      <c r="A261" s="160">
        <v>45056</v>
      </c>
      <c r="B261" s="170">
        <v>1</v>
      </c>
      <c r="C261" s="169">
        <v>22400</v>
      </c>
      <c r="D261" s="171">
        <v>9000000</v>
      </c>
      <c r="E261" s="171">
        <v>7000000</v>
      </c>
      <c r="F261" s="170">
        <v>2118000</v>
      </c>
      <c r="G261" s="169">
        <v>3700000</v>
      </c>
      <c r="H261" s="169">
        <v>370000</v>
      </c>
      <c r="I261" s="236">
        <v>315000</v>
      </c>
      <c r="J261" s="236">
        <v>8200</v>
      </c>
      <c r="K261" s="236">
        <v>200000</v>
      </c>
      <c r="L261" s="236">
        <v>51310000</v>
      </c>
      <c r="M261" s="394">
        <v>1000000000</v>
      </c>
      <c r="N261" s="236">
        <v>200</v>
      </c>
      <c r="O261" s="169">
        <v>2422</v>
      </c>
      <c r="P261" s="385">
        <v>885</v>
      </c>
      <c r="Q261" s="236">
        <v>450</v>
      </c>
      <c r="R261" s="236">
        <v>2000</v>
      </c>
      <c r="S261" s="236">
        <v>1350</v>
      </c>
      <c r="T261" s="169">
        <v>1800</v>
      </c>
      <c r="U261" s="169">
        <v>1257</v>
      </c>
    </row>
    <row r="262" spans="1:21">
      <c r="A262" s="160">
        <v>45057</v>
      </c>
      <c r="B262" s="170">
        <v>1</v>
      </c>
      <c r="C262" s="169">
        <v>22400</v>
      </c>
      <c r="D262" s="171">
        <v>9000000</v>
      </c>
      <c r="E262" s="171">
        <v>7000000</v>
      </c>
      <c r="F262" s="170">
        <v>2118000</v>
      </c>
      <c r="G262" s="169">
        <v>3700000</v>
      </c>
      <c r="H262" s="169">
        <v>370000</v>
      </c>
      <c r="I262" s="236">
        <v>315000</v>
      </c>
      <c r="J262" s="236">
        <v>8200</v>
      </c>
      <c r="K262" s="236">
        <v>200000</v>
      </c>
      <c r="L262" s="236">
        <v>51310000</v>
      </c>
      <c r="M262" s="394">
        <v>1000000000</v>
      </c>
      <c r="N262" s="236">
        <v>200</v>
      </c>
      <c r="O262" s="169">
        <v>2422</v>
      </c>
      <c r="P262" s="385">
        <v>885</v>
      </c>
      <c r="Q262" s="236">
        <v>450</v>
      </c>
      <c r="R262" s="236">
        <v>2000</v>
      </c>
      <c r="S262" s="236">
        <v>1350</v>
      </c>
      <c r="T262" s="169">
        <v>1800</v>
      </c>
      <c r="U262" s="169">
        <v>1257</v>
      </c>
    </row>
    <row r="263" spans="1:21">
      <c r="A263" s="160">
        <v>45058</v>
      </c>
      <c r="B263" s="170">
        <v>1</v>
      </c>
      <c r="C263" s="169">
        <v>22400</v>
      </c>
      <c r="D263" s="171">
        <v>9000000</v>
      </c>
      <c r="E263" s="171">
        <v>7000000</v>
      </c>
      <c r="F263" s="170">
        <v>2118000</v>
      </c>
      <c r="G263" s="169">
        <v>3700000</v>
      </c>
      <c r="H263" s="169">
        <v>370000</v>
      </c>
      <c r="I263" s="236">
        <v>315000</v>
      </c>
      <c r="J263" s="236">
        <v>8200</v>
      </c>
      <c r="K263" s="236">
        <v>200000</v>
      </c>
      <c r="L263" s="236">
        <v>70710000</v>
      </c>
      <c r="M263" s="394">
        <v>1000000000</v>
      </c>
      <c r="N263" s="236">
        <v>200</v>
      </c>
      <c r="O263" s="169">
        <v>2422</v>
      </c>
      <c r="P263" s="385">
        <v>885</v>
      </c>
      <c r="Q263" s="236">
        <v>450</v>
      </c>
      <c r="R263" s="236">
        <v>2000</v>
      </c>
      <c r="S263" s="236">
        <v>1350</v>
      </c>
      <c r="T263" s="169">
        <v>1800</v>
      </c>
      <c r="U263" s="169">
        <v>1257</v>
      </c>
    </row>
    <row r="264" spans="1:21">
      <c r="A264" s="160">
        <v>45061</v>
      </c>
      <c r="B264" s="170">
        <v>1</v>
      </c>
      <c r="C264" s="169">
        <v>22400</v>
      </c>
      <c r="D264" s="171">
        <v>9000000</v>
      </c>
      <c r="E264" s="171">
        <v>7000000</v>
      </c>
      <c r="F264" s="170">
        <v>2118000</v>
      </c>
      <c r="G264" s="169">
        <v>3700000</v>
      </c>
      <c r="H264" s="169">
        <v>370000</v>
      </c>
      <c r="I264" s="236">
        <v>315000</v>
      </c>
      <c r="J264" s="236">
        <v>8200</v>
      </c>
      <c r="K264" s="236">
        <v>200000</v>
      </c>
      <c r="L264" s="236">
        <v>51310000</v>
      </c>
      <c r="M264" s="394">
        <v>1000000000</v>
      </c>
      <c r="N264" s="236">
        <v>200</v>
      </c>
      <c r="O264" s="169">
        <v>2422</v>
      </c>
      <c r="P264" s="385">
        <v>885</v>
      </c>
      <c r="Q264" s="236">
        <v>450</v>
      </c>
      <c r="R264" s="236">
        <v>2000</v>
      </c>
      <c r="S264" s="236">
        <v>1350</v>
      </c>
      <c r="T264" s="169">
        <v>1800</v>
      </c>
      <c r="U264" s="169">
        <v>1257</v>
      </c>
    </row>
    <row r="265" spans="1:21">
      <c r="A265" s="160">
        <v>45062</v>
      </c>
      <c r="B265" s="170">
        <v>1</v>
      </c>
      <c r="C265" s="169">
        <v>22400</v>
      </c>
      <c r="D265" s="171">
        <v>9000000</v>
      </c>
      <c r="E265" s="171">
        <v>7000000</v>
      </c>
      <c r="F265" s="170">
        <v>2118000</v>
      </c>
      <c r="G265" s="169">
        <v>3700000</v>
      </c>
      <c r="H265" s="169">
        <v>370000</v>
      </c>
      <c r="I265" s="236">
        <v>315000</v>
      </c>
      <c r="J265" s="236">
        <v>8200</v>
      </c>
      <c r="K265" s="236">
        <v>200000</v>
      </c>
      <c r="L265" s="236">
        <v>51310000</v>
      </c>
      <c r="M265" s="394">
        <v>1000000000</v>
      </c>
      <c r="N265" s="236">
        <v>200</v>
      </c>
      <c r="O265" s="169">
        <v>2422</v>
      </c>
      <c r="P265" s="385">
        <v>885</v>
      </c>
      <c r="Q265" s="236">
        <v>450</v>
      </c>
      <c r="R265" s="236">
        <v>2000</v>
      </c>
      <c r="S265" s="236">
        <v>1350</v>
      </c>
      <c r="T265" s="169">
        <v>1800</v>
      </c>
      <c r="U265" s="169">
        <v>1257</v>
      </c>
    </row>
    <row r="266" spans="1:21">
      <c r="A266" s="160">
        <v>45063</v>
      </c>
      <c r="B266" s="170">
        <v>1</v>
      </c>
      <c r="C266" s="169">
        <v>22400</v>
      </c>
      <c r="D266" s="171">
        <v>9000000</v>
      </c>
      <c r="E266" s="171">
        <v>7000000</v>
      </c>
      <c r="F266" s="170">
        <v>2118000</v>
      </c>
      <c r="G266" s="169">
        <v>3700000</v>
      </c>
      <c r="H266" s="169">
        <v>370000</v>
      </c>
      <c r="I266" s="236">
        <v>315000</v>
      </c>
      <c r="J266" s="236">
        <v>8200</v>
      </c>
      <c r="K266" s="236">
        <v>200000</v>
      </c>
      <c r="L266" s="236">
        <v>51310000</v>
      </c>
      <c r="M266" s="394">
        <v>1000000000</v>
      </c>
      <c r="N266" s="236">
        <v>200</v>
      </c>
      <c r="O266" s="169">
        <v>2422</v>
      </c>
      <c r="P266" s="385">
        <v>885</v>
      </c>
      <c r="Q266" s="236">
        <v>450</v>
      </c>
      <c r="R266" s="236">
        <v>2000</v>
      </c>
      <c r="S266" s="236">
        <v>1350</v>
      </c>
      <c r="T266" s="169">
        <v>1800</v>
      </c>
      <c r="U266" s="169">
        <v>1257</v>
      </c>
    </row>
    <row r="267" spans="1:21">
      <c r="A267" s="160">
        <v>45064</v>
      </c>
      <c r="B267" s="170">
        <v>1</v>
      </c>
      <c r="C267" s="169">
        <v>22400</v>
      </c>
      <c r="D267" s="171">
        <v>9000000</v>
      </c>
      <c r="E267" s="171">
        <v>7000000</v>
      </c>
      <c r="F267" s="170">
        <v>2118000</v>
      </c>
      <c r="G267" s="169">
        <v>3700000</v>
      </c>
      <c r="H267" s="169">
        <v>370000</v>
      </c>
      <c r="I267" s="236">
        <v>315000</v>
      </c>
      <c r="J267" s="236">
        <v>8200</v>
      </c>
      <c r="K267" s="236">
        <v>200000</v>
      </c>
      <c r="L267" s="236">
        <v>51310000</v>
      </c>
      <c r="M267" s="394">
        <v>1000000000</v>
      </c>
      <c r="N267" s="236">
        <v>200</v>
      </c>
      <c r="O267" s="169">
        <v>2422</v>
      </c>
      <c r="P267" s="385">
        <v>885</v>
      </c>
      <c r="Q267" s="236">
        <v>450</v>
      </c>
      <c r="R267" s="236">
        <v>2000</v>
      </c>
      <c r="S267" s="236">
        <v>1350</v>
      </c>
      <c r="T267" s="169">
        <v>1800</v>
      </c>
      <c r="U267" s="169">
        <v>1257</v>
      </c>
    </row>
    <row r="268" spans="1:21">
      <c r="A268" s="160">
        <v>45065</v>
      </c>
      <c r="B268" s="170">
        <v>1</v>
      </c>
      <c r="C268" s="169">
        <v>22400</v>
      </c>
      <c r="D268" s="171">
        <v>9000000</v>
      </c>
      <c r="E268" s="171">
        <v>7000000</v>
      </c>
      <c r="F268" s="170">
        <v>2118000</v>
      </c>
      <c r="G268" s="169">
        <v>3700000</v>
      </c>
      <c r="H268" s="169">
        <v>370000</v>
      </c>
      <c r="I268" s="236">
        <v>315000</v>
      </c>
      <c r="J268" s="236">
        <v>8200</v>
      </c>
      <c r="K268" s="236">
        <v>200000</v>
      </c>
      <c r="L268" s="236">
        <v>70710000</v>
      </c>
      <c r="M268" s="394">
        <v>1000000000</v>
      </c>
      <c r="N268" s="236">
        <v>200</v>
      </c>
      <c r="O268" s="169">
        <v>2422</v>
      </c>
      <c r="P268" s="385">
        <v>885</v>
      </c>
      <c r="Q268" s="236">
        <v>450</v>
      </c>
      <c r="R268" s="236">
        <v>2000</v>
      </c>
      <c r="S268" s="236">
        <v>1350</v>
      </c>
      <c r="T268" s="169">
        <v>1800</v>
      </c>
      <c r="U268" s="169">
        <v>1257</v>
      </c>
    </row>
    <row r="269" spans="1:21">
      <c r="A269" s="235">
        <v>45072</v>
      </c>
      <c r="B269" s="170">
        <v>1</v>
      </c>
      <c r="C269" s="169">
        <v>22400</v>
      </c>
      <c r="D269" s="171">
        <v>9000000</v>
      </c>
      <c r="E269" s="171">
        <v>7000000</v>
      </c>
      <c r="F269" s="170">
        <v>2118000</v>
      </c>
      <c r="G269" s="169">
        <v>3700000</v>
      </c>
      <c r="H269" s="169">
        <v>370000</v>
      </c>
      <c r="I269" s="236">
        <v>315000</v>
      </c>
      <c r="J269" s="236">
        <v>8200</v>
      </c>
      <c r="K269" s="236">
        <v>200000</v>
      </c>
      <c r="L269" s="236">
        <v>70710000</v>
      </c>
      <c r="M269" s="394">
        <v>1000000000</v>
      </c>
      <c r="N269" s="236">
        <v>200</v>
      </c>
      <c r="O269" s="169">
        <v>2422</v>
      </c>
      <c r="P269" s="385">
        <v>885</v>
      </c>
      <c r="Q269" s="236">
        <v>450</v>
      </c>
      <c r="R269" s="236">
        <v>2000</v>
      </c>
      <c r="S269" s="236">
        <v>1350</v>
      </c>
      <c r="T269" s="169">
        <v>1800</v>
      </c>
      <c r="U269" s="169">
        <v>1257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58"/>
  <sheetViews>
    <sheetView workbookViewId="0">
      <pane xSplit="1" ySplit="1" topLeftCell="B35" activePane="bottomRight" state="frozen"/>
      <selection activeCell="L43" sqref="L43"/>
      <selection pane="topRight" activeCell="L43" sqref="L43"/>
      <selection pane="bottomLeft" activeCell="L43" sqref="L43"/>
      <selection pane="bottomRight" activeCell="D56" sqref="D56"/>
    </sheetView>
  </sheetViews>
  <sheetFormatPr defaultColWidth="11" defaultRowHeight="15.75"/>
  <cols>
    <col min="1" max="7" width="11" style="154"/>
    <col min="8" max="8" width="21.5" style="154" bestFit="1" customWidth="1"/>
    <col min="9" max="9" width="21.625" style="154" bestFit="1" customWidth="1"/>
    <col min="10" max="10" width="22.125" style="154" bestFit="1" customWidth="1"/>
    <col min="11" max="11" width="21.625" style="154" bestFit="1" customWidth="1"/>
    <col min="12" max="12" width="21.25" style="154" bestFit="1" customWidth="1"/>
    <col min="13" max="13" width="21.875" style="154" bestFit="1" customWidth="1"/>
    <col min="14" max="24" width="11" style="154"/>
    <col min="25" max="25" width="19.125" style="17" bestFit="1" customWidth="1"/>
    <col min="26" max="26" width="19.25" style="17" bestFit="1" customWidth="1"/>
    <col min="27" max="27" width="18.75" style="17" bestFit="1" customWidth="1"/>
    <col min="28" max="28" width="19.75" style="17" bestFit="1" customWidth="1"/>
    <col min="29" max="29" width="19.5" style="17" bestFit="1" customWidth="1"/>
    <col min="30" max="30" width="20.125" style="17" bestFit="1" customWidth="1"/>
    <col min="31" max="31" width="16" style="17" bestFit="1" customWidth="1"/>
    <col min="32" max="32" width="17.625" style="17" bestFit="1" customWidth="1"/>
    <col min="33" max="33" width="17.25" style="17" bestFit="1" customWidth="1"/>
    <col min="34" max="34" width="16.875" style="17" bestFit="1" customWidth="1"/>
    <col min="35" max="35" width="16.625" style="17" bestFit="1" customWidth="1"/>
    <col min="36" max="36" width="17.25" style="17" bestFit="1" customWidth="1"/>
    <col min="37" max="37" width="21.625" style="4" bestFit="1" customWidth="1"/>
    <col min="38" max="38" width="21.375" style="4" bestFit="1" customWidth="1"/>
    <col min="39" max="39" width="21" style="4" bestFit="1" customWidth="1"/>
    <col min="40" max="41" width="20.125" style="4" customWidth="1"/>
    <col min="42" max="42" width="20.125" style="4" bestFit="1" customWidth="1"/>
    <col min="43" max="43" width="22.25" style="4" bestFit="1" customWidth="1"/>
    <col min="44" max="44" width="21.25" style="4" bestFit="1" customWidth="1"/>
    <col min="45" max="46" width="12.25" style="4" bestFit="1" customWidth="1"/>
    <col min="47" max="54" width="13.875" style="17" customWidth="1"/>
    <col min="55" max="55" width="20.625" style="17" bestFit="1" customWidth="1"/>
    <col min="56" max="56" width="12.125" style="17" bestFit="1" customWidth="1"/>
    <col min="57" max="57" width="12.5" style="17" bestFit="1" customWidth="1"/>
    <col min="58" max="58" width="13.25" style="17" bestFit="1" customWidth="1"/>
    <col min="59" max="59" width="13.375" style="17" bestFit="1" customWidth="1"/>
    <col min="60" max="60" width="13.75" style="17" bestFit="1" customWidth="1"/>
    <col min="61" max="61" width="14.125" style="17" bestFit="1" customWidth="1"/>
    <col min="62" max="62" width="13.75" style="17" bestFit="1" customWidth="1"/>
    <col min="63" max="63" width="14.875" style="17" bestFit="1" customWidth="1"/>
    <col min="64" max="64" width="13.375" style="17" bestFit="1" customWidth="1"/>
    <col min="65" max="65" width="14.125" style="17" bestFit="1" customWidth="1"/>
    <col min="66" max="66" width="13.5" style="17" bestFit="1" customWidth="1"/>
    <col min="67" max="67" width="14.125" style="17" bestFit="1" customWidth="1"/>
    <col min="68" max="68" width="13.375" style="17" bestFit="1" customWidth="1"/>
  </cols>
  <sheetData>
    <row r="1" spans="1:68">
      <c r="A1" s="140" t="s">
        <v>10</v>
      </c>
      <c r="B1" s="429" t="s">
        <v>491</v>
      </c>
      <c r="C1" s="439" t="s">
        <v>497</v>
      </c>
      <c r="D1" s="429" t="s">
        <v>492</v>
      </c>
      <c r="E1" s="429" t="s">
        <v>493</v>
      </c>
      <c r="F1" s="429" t="s">
        <v>494</v>
      </c>
      <c r="G1" s="429" t="s">
        <v>495</v>
      </c>
      <c r="H1" s="418" t="s">
        <v>481</v>
      </c>
      <c r="I1" s="418" t="s">
        <v>482</v>
      </c>
      <c r="J1" s="418" t="s">
        <v>483</v>
      </c>
      <c r="K1" s="418" t="s">
        <v>484</v>
      </c>
      <c r="L1" s="418" t="s">
        <v>485</v>
      </c>
      <c r="M1" s="419" t="s">
        <v>486</v>
      </c>
      <c r="N1" s="397" t="s">
        <v>457</v>
      </c>
      <c r="O1" s="404" t="s">
        <v>468</v>
      </c>
      <c r="P1" s="397" t="s">
        <v>458</v>
      </c>
      <c r="Q1" s="397" t="s">
        <v>459</v>
      </c>
      <c r="R1" s="397" t="s">
        <v>460</v>
      </c>
      <c r="S1" s="372" t="s">
        <v>440</v>
      </c>
      <c r="T1" s="372" t="s">
        <v>441</v>
      </c>
      <c r="U1" s="372" t="s">
        <v>442</v>
      </c>
      <c r="V1" s="372" t="s">
        <v>443</v>
      </c>
      <c r="W1" s="372" t="s">
        <v>444</v>
      </c>
      <c r="X1" s="372" t="s">
        <v>445</v>
      </c>
      <c r="Y1" s="368" t="s">
        <v>417</v>
      </c>
      <c r="Z1" s="368" t="s">
        <v>418</v>
      </c>
      <c r="AA1" s="368" t="s">
        <v>419</v>
      </c>
      <c r="AB1" s="368" t="s">
        <v>420</v>
      </c>
      <c r="AC1" s="368" t="s">
        <v>421</v>
      </c>
      <c r="AD1" s="368" t="s">
        <v>422</v>
      </c>
      <c r="AE1" s="346" t="s">
        <v>395</v>
      </c>
      <c r="AF1" s="346" t="s">
        <v>396</v>
      </c>
      <c r="AG1" s="346" t="s">
        <v>397</v>
      </c>
      <c r="AH1" s="346" t="s">
        <v>398</v>
      </c>
      <c r="AI1" s="346" t="s">
        <v>399</v>
      </c>
      <c r="AJ1" s="346" t="s">
        <v>400</v>
      </c>
      <c r="AK1" s="317" t="s">
        <v>369</v>
      </c>
      <c r="AL1" s="317" t="s">
        <v>370</v>
      </c>
      <c r="AM1" s="317" t="s">
        <v>371</v>
      </c>
      <c r="AN1" s="317" t="s">
        <v>372</v>
      </c>
      <c r="AO1" s="317" t="s">
        <v>373</v>
      </c>
      <c r="AP1" s="216" t="s">
        <v>302</v>
      </c>
      <c r="AQ1" s="216" t="s">
        <v>303</v>
      </c>
      <c r="AR1" s="216" t="s">
        <v>301</v>
      </c>
      <c r="AS1" s="216" t="s">
        <v>305</v>
      </c>
      <c r="AT1" s="216" t="s">
        <v>304</v>
      </c>
      <c r="AU1" s="180" t="s">
        <v>201</v>
      </c>
      <c r="AV1" s="180" t="s">
        <v>202</v>
      </c>
      <c r="AW1" s="180" t="s">
        <v>203</v>
      </c>
      <c r="AX1" s="180" t="s">
        <v>204</v>
      </c>
      <c r="AY1" s="180" t="s">
        <v>205</v>
      </c>
      <c r="AZ1" s="180" t="s">
        <v>206</v>
      </c>
      <c r="BA1" s="180" t="s">
        <v>207</v>
      </c>
      <c r="BB1" s="180" t="s">
        <v>208</v>
      </c>
      <c r="BC1" s="180" t="s">
        <v>209</v>
      </c>
      <c r="BD1" s="141" t="s">
        <v>224</v>
      </c>
      <c r="BE1" s="141" t="s">
        <v>225</v>
      </c>
      <c r="BF1" s="141" t="s">
        <v>226</v>
      </c>
      <c r="BG1" s="141" t="s">
        <v>227</v>
      </c>
      <c r="BH1" s="141" t="s">
        <v>228</v>
      </c>
      <c r="BI1" s="141" t="s">
        <v>229</v>
      </c>
      <c r="BJ1" s="141" t="s">
        <v>233</v>
      </c>
      <c r="BK1" s="141" t="s">
        <v>234</v>
      </c>
      <c r="BL1" s="141" t="s">
        <v>235</v>
      </c>
      <c r="BM1" s="141" t="s">
        <v>236</v>
      </c>
      <c r="BN1" s="141" t="s">
        <v>237</v>
      </c>
      <c r="BO1" s="141" t="s">
        <v>238</v>
      </c>
      <c r="BP1" s="141" t="s">
        <v>239</v>
      </c>
    </row>
    <row r="2" spans="1:68">
      <c r="A2" s="8">
        <v>44687</v>
      </c>
      <c r="B2" s="8"/>
      <c r="C2" s="8"/>
      <c r="D2" s="8"/>
      <c r="E2" s="8"/>
      <c r="F2" s="8"/>
      <c r="G2" s="8"/>
      <c r="H2" s="8"/>
      <c r="I2" s="8"/>
      <c r="J2" s="8"/>
      <c r="K2" s="8"/>
      <c r="L2" s="8"/>
      <c r="M2" s="8"/>
      <c r="N2" s="8"/>
      <c r="O2" s="8"/>
      <c r="P2" s="8"/>
      <c r="Q2" s="8"/>
      <c r="R2" s="8"/>
      <c r="S2" s="8"/>
      <c r="T2" s="8"/>
      <c r="U2" s="8"/>
      <c r="V2" s="8"/>
      <c r="W2" s="8"/>
      <c r="X2" s="8"/>
      <c r="Y2" s="143"/>
      <c r="Z2" s="143"/>
      <c r="AA2" s="143"/>
      <c r="AB2" s="143"/>
      <c r="AC2" s="143"/>
      <c r="AD2" s="143"/>
      <c r="AE2" s="143"/>
      <c r="AF2" s="143"/>
      <c r="AG2" s="143"/>
      <c r="AH2" s="143"/>
      <c r="AI2" s="143"/>
      <c r="AJ2" s="143"/>
      <c r="AU2" s="161"/>
      <c r="AV2" s="161"/>
      <c r="AW2" s="161"/>
      <c r="AX2" s="161"/>
      <c r="AY2" s="161"/>
      <c r="AZ2" s="161"/>
      <c r="BA2" s="161"/>
      <c r="BB2" s="161"/>
      <c r="BC2" s="161"/>
    </row>
    <row r="3" spans="1:68">
      <c r="A3" s="8">
        <v>44694</v>
      </c>
      <c r="B3" s="8"/>
      <c r="C3" s="8"/>
      <c r="D3" s="8"/>
      <c r="E3" s="8"/>
      <c r="F3" s="8"/>
      <c r="G3" s="8"/>
      <c r="H3" s="8"/>
      <c r="I3" s="8"/>
      <c r="J3" s="8"/>
      <c r="K3" s="8"/>
      <c r="L3" s="8"/>
      <c r="M3" s="8"/>
      <c r="N3" s="8"/>
      <c r="O3" s="8"/>
      <c r="P3" s="8"/>
      <c r="Q3" s="8"/>
      <c r="R3" s="8"/>
      <c r="S3" s="8"/>
      <c r="T3" s="8"/>
      <c r="U3" s="8"/>
      <c r="V3" s="8"/>
      <c r="W3" s="8"/>
      <c r="X3" s="8"/>
      <c r="Y3" s="143"/>
      <c r="Z3" s="143"/>
      <c r="AA3" s="143"/>
      <c r="AB3" s="143"/>
      <c r="AC3" s="143"/>
      <c r="AD3" s="143"/>
      <c r="AE3" s="143"/>
      <c r="AF3" s="143"/>
      <c r="AG3" s="143"/>
      <c r="AH3" s="143"/>
      <c r="AI3" s="143"/>
      <c r="AJ3" s="143"/>
      <c r="AU3" s="161"/>
      <c r="AV3" s="161"/>
      <c r="AW3" s="161"/>
      <c r="AX3" s="161"/>
      <c r="AY3" s="161"/>
      <c r="AZ3" s="161"/>
      <c r="BA3" s="161"/>
      <c r="BB3" s="161"/>
      <c r="BC3" s="161"/>
    </row>
    <row r="4" spans="1:68">
      <c r="A4" s="8">
        <v>44701</v>
      </c>
      <c r="B4" s="8"/>
      <c r="C4" s="8"/>
      <c r="D4" s="8"/>
      <c r="E4" s="8"/>
      <c r="F4" s="8"/>
      <c r="G4" s="8"/>
      <c r="H4" s="8"/>
      <c r="I4" s="8"/>
      <c r="J4" s="8"/>
      <c r="K4" s="8"/>
      <c r="L4" s="8"/>
      <c r="M4" s="8"/>
      <c r="N4" s="8"/>
      <c r="O4" s="8"/>
      <c r="P4" s="8"/>
      <c r="Q4" s="8"/>
      <c r="R4" s="8"/>
      <c r="S4" s="8"/>
      <c r="T4" s="8"/>
      <c r="U4" s="8"/>
      <c r="V4" s="8"/>
      <c r="W4" s="8"/>
      <c r="X4" s="8"/>
      <c r="Y4" s="143"/>
      <c r="Z4" s="143"/>
      <c r="AA4" s="143"/>
      <c r="AB4" s="143"/>
      <c r="AC4" s="143"/>
      <c r="AD4" s="143"/>
      <c r="AE4" s="143"/>
      <c r="AF4" s="143"/>
      <c r="AG4" s="143"/>
      <c r="AH4" s="143"/>
      <c r="AI4" s="143"/>
      <c r="AJ4" s="143"/>
      <c r="AU4" s="161"/>
      <c r="AV4" s="161"/>
      <c r="AW4" s="161"/>
      <c r="AX4" s="161"/>
      <c r="AY4" s="161"/>
      <c r="AZ4" s="161"/>
      <c r="BA4" s="161"/>
      <c r="BB4" s="161"/>
      <c r="BC4" s="161"/>
    </row>
    <row r="5" spans="1:68">
      <c r="A5" s="8">
        <v>44708</v>
      </c>
      <c r="B5" s="8"/>
      <c r="C5" s="8"/>
      <c r="D5" s="8"/>
      <c r="E5" s="8"/>
      <c r="F5" s="8"/>
      <c r="G5" s="8"/>
      <c r="H5" s="8"/>
      <c r="I5" s="8"/>
      <c r="J5" s="8"/>
      <c r="K5" s="8"/>
      <c r="L5" s="8"/>
      <c r="M5" s="8"/>
      <c r="N5" s="8"/>
      <c r="O5" s="8"/>
      <c r="P5" s="8"/>
      <c r="Q5" s="8"/>
      <c r="R5" s="8"/>
      <c r="S5" s="8"/>
      <c r="T5" s="8"/>
      <c r="U5" s="8"/>
      <c r="V5" s="8"/>
      <c r="W5" s="8"/>
      <c r="X5" s="8"/>
      <c r="Y5" s="143"/>
      <c r="Z5" s="143"/>
      <c r="AA5" s="143"/>
      <c r="AB5" s="143"/>
      <c r="AC5" s="143"/>
      <c r="AD5" s="143"/>
      <c r="AE5" s="143"/>
      <c r="AF5" s="143"/>
      <c r="AG5" s="143"/>
      <c r="AH5" s="143"/>
      <c r="AI5" s="143"/>
      <c r="AJ5" s="143"/>
      <c r="AU5" s="161"/>
      <c r="AV5" s="161"/>
      <c r="AW5" s="161"/>
      <c r="AX5" s="161"/>
      <c r="AY5" s="161"/>
      <c r="AZ5" s="161"/>
      <c r="BA5" s="161"/>
      <c r="BB5" s="161"/>
      <c r="BC5" s="161"/>
    </row>
    <row r="6" spans="1:68">
      <c r="A6" s="8">
        <v>44715</v>
      </c>
      <c r="B6" s="8"/>
      <c r="C6" s="8"/>
      <c r="D6" s="8"/>
      <c r="E6" s="8"/>
      <c r="F6" s="8"/>
      <c r="G6" s="8"/>
      <c r="H6" s="8"/>
      <c r="I6" s="8"/>
      <c r="J6" s="8"/>
      <c r="K6" s="8"/>
      <c r="L6" s="8"/>
      <c r="M6" s="8"/>
      <c r="N6" s="8"/>
      <c r="O6" s="8"/>
      <c r="P6" s="8"/>
      <c r="Q6" s="8"/>
      <c r="R6" s="8"/>
      <c r="S6" s="8"/>
      <c r="T6" s="8"/>
      <c r="U6" s="8"/>
      <c r="V6" s="8"/>
      <c r="W6" s="8"/>
      <c r="X6" s="8"/>
      <c r="Y6" s="143"/>
      <c r="Z6" s="143"/>
      <c r="AA6" s="143"/>
      <c r="AB6" s="143"/>
      <c r="AC6" s="143"/>
      <c r="AD6" s="143"/>
      <c r="AE6" s="143"/>
      <c r="AF6" s="143"/>
      <c r="AG6" s="143"/>
      <c r="AH6" s="143"/>
      <c r="AI6" s="143"/>
      <c r="AJ6" s="143"/>
      <c r="AU6" s="161"/>
      <c r="AV6" s="161"/>
      <c r="AW6" s="161"/>
      <c r="AX6" s="161"/>
      <c r="AY6" s="161"/>
      <c r="AZ6" s="161"/>
      <c r="BA6" s="161"/>
      <c r="BB6" s="161"/>
      <c r="BC6" s="161"/>
    </row>
    <row r="7" spans="1:68">
      <c r="A7" s="8">
        <v>44722</v>
      </c>
      <c r="B7" s="8"/>
      <c r="C7" s="8"/>
      <c r="D7" s="8"/>
      <c r="E7" s="8"/>
      <c r="F7" s="8"/>
      <c r="G7" s="8"/>
      <c r="H7" s="8"/>
      <c r="I7" s="8"/>
      <c r="J7" s="8"/>
      <c r="K7" s="8"/>
      <c r="L7" s="8"/>
      <c r="M7" s="8"/>
      <c r="N7" s="8"/>
      <c r="O7" s="8"/>
      <c r="P7" s="8"/>
      <c r="Q7" s="8"/>
      <c r="R7" s="8"/>
      <c r="S7" s="8"/>
      <c r="T7" s="8"/>
      <c r="U7" s="8"/>
      <c r="V7" s="8"/>
      <c r="W7" s="8"/>
      <c r="X7" s="8"/>
      <c r="Y7" s="143"/>
      <c r="Z7" s="143"/>
      <c r="AA7" s="143"/>
      <c r="AB7" s="143"/>
      <c r="AC7" s="143"/>
      <c r="AD7" s="143"/>
      <c r="AE7" s="143"/>
      <c r="AF7" s="143"/>
      <c r="AG7" s="143"/>
      <c r="AH7" s="143"/>
      <c r="AI7" s="143"/>
      <c r="AJ7" s="143"/>
      <c r="AU7" s="161"/>
      <c r="AV7" s="161"/>
      <c r="AW7" s="161"/>
      <c r="AX7" s="161"/>
      <c r="AY7" s="161"/>
      <c r="AZ7" s="161"/>
      <c r="BA7" s="161"/>
      <c r="BB7" s="161"/>
      <c r="BC7" s="161"/>
    </row>
    <row r="8" spans="1:68">
      <c r="A8" s="8">
        <v>44729</v>
      </c>
      <c r="B8" s="8"/>
      <c r="C8" s="8"/>
      <c r="D8" s="8"/>
      <c r="E8" s="8"/>
      <c r="F8" s="8"/>
      <c r="G8" s="8"/>
      <c r="H8" s="8"/>
      <c r="I8" s="8"/>
      <c r="J8" s="8"/>
      <c r="K8" s="8"/>
      <c r="L8" s="8"/>
      <c r="M8" s="8"/>
      <c r="N8" s="8"/>
      <c r="O8" s="8"/>
      <c r="P8" s="8"/>
      <c r="Q8" s="8"/>
      <c r="R8" s="8"/>
      <c r="S8" s="8"/>
      <c r="T8" s="8"/>
      <c r="U8" s="8"/>
      <c r="V8" s="8"/>
      <c r="W8" s="8"/>
      <c r="X8" s="8"/>
      <c r="Y8" s="143"/>
      <c r="Z8" s="143"/>
      <c r="AA8" s="143"/>
      <c r="AB8" s="143"/>
      <c r="AC8" s="143"/>
      <c r="AD8" s="143"/>
      <c r="AE8" s="143"/>
      <c r="AF8" s="143"/>
      <c r="AG8" s="143"/>
      <c r="AH8" s="143"/>
      <c r="AI8" s="143"/>
      <c r="AJ8" s="143"/>
      <c r="AU8" s="161"/>
      <c r="AV8" s="161"/>
      <c r="AW8" s="161"/>
      <c r="AX8" s="161"/>
      <c r="AY8" s="161"/>
      <c r="AZ8" s="161"/>
      <c r="BA8" s="161"/>
      <c r="BB8" s="161"/>
      <c r="BC8" s="161"/>
    </row>
    <row r="9" spans="1:68">
      <c r="A9" s="8">
        <v>44736</v>
      </c>
      <c r="B9" s="8"/>
      <c r="C9" s="8"/>
      <c r="D9" s="8"/>
      <c r="E9" s="8"/>
      <c r="F9" s="8"/>
      <c r="G9" s="8"/>
      <c r="H9" s="8"/>
      <c r="I9" s="8"/>
      <c r="J9" s="8"/>
      <c r="K9" s="8"/>
      <c r="L9" s="8"/>
      <c r="M9" s="8"/>
      <c r="N9" s="8"/>
      <c r="O9" s="8"/>
      <c r="P9" s="8"/>
      <c r="Q9" s="8"/>
      <c r="R9" s="8"/>
      <c r="S9" s="8"/>
      <c r="T9" s="8"/>
      <c r="U9" s="8"/>
      <c r="V9" s="8"/>
      <c r="W9" s="8"/>
      <c r="X9" s="8"/>
      <c r="Y9" s="143"/>
      <c r="Z9" s="143"/>
      <c r="AA9" s="143"/>
      <c r="AB9" s="143"/>
      <c r="AC9" s="143"/>
      <c r="AD9" s="143"/>
      <c r="AE9" s="143"/>
      <c r="AF9" s="143"/>
      <c r="AG9" s="143"/>
      <c r="AH9" s="143"/>
      <c r="AI9" s="143"/>
      <c r="AJ9" s="143"/>
      <c r="AU9" s="161"/>
      <c r="AV9" s="161"/>
      <c r="AW9" s="161"/>
      <c r="AX9" s="161"/>
      <c r="AY9" s="161"/>
      <c r="AZ9" s="161"/>
      <c r="BA9" s="161"/>
      <c r="BB9" s="161"/>
      <c r="BC9" s="161"/>
    </row>
    <row r="10" spans="1:68">
      <c r="A10" s="8">
        <v>44743</v>
      </c>
      <c r="B10" s="8"/>
      <c r="C10" s="8"/>
      <c r="D10" s="8"/>
      <c r="E10" s="8"/>
      <c r="F10" s="8"/>
      <c r="G10" s="8"/>
      <c r="H10" s="8"/>
      <c r="I10" s="8"/>
      <c r="J10" s="8"/>
      <c r="K10" s="8"/>
      <c r="L10" s="8"/>
      <c r="M10" s="8"/>
      <c r="N10" s="8"/>
      <c r="O10" s="8"/>
      <c r="P10" s="8"/>
      <c r="Q10" s="8"/>
      <c r="R10" s="8"/>
      <c r="S10" s="8"/>
      <c r="T10" s="8"/>
      <c r="U10" s="8"/>
      <c r="V10" s="8"/>
      <c r="W10" s="8"/>
      <c r="X10" s="8"/>
      <c r="Y10" s="143"/>
      <c r="Z10" s="143"/>
      <c r="AA10" s="143"/>
      <c r="AB10" s="143"/>
      <c r="AC10" s="143"/>
      <c r="AD10" s="143"/>
      <c r="AE10" s="143"/>
      <c r="AF10" s="143"/>
      <c r="AG10" s="143"/>
      <c r="AH10" s="143"/>
      <c r="AI10" s="143"/>
      <c r="AJ10" s="143"/>
      <c r="AU10" s="161"/>
      <c r="AV10" s="161"/>
      <c r="AW10" s="161"/>
      <c r="AX10" s="161"/>
      <c r="AY10" s="161"/>
      <c r="AZ10" s="161"/>
      <c r="BA10" s="161"/>
      <c r="BB10" s="161"/>
      <c r="BC10" s="161"/>
    </row>
    <row r="11" spans="1:68">
      <c r="A11" s="8">
        <v>44750</v>
      </c>
      <c r="B11" s="8"/>
      <c r="C11" s="8"/>
      <c r="D11" s="8"/>
      <c r="E11" s="8"/>
      <c r="F11" s="8"/>
      <c r="G11" s="8"/>
      <c r="H11" s="8"/>
      <c r="I11" s="8"/>
      <c r="J11" s="8"/>
      <c r="K11" s="8"/>
      <c r="L11" s="8"/>
      <c r="M11" s="8"/>
      <c r="N11" s="8"/>
      <c r="O11" s="8"/>
      <c r="P11" s="8"/>
      <c r="Q11" s="8"/>
      <c r="R11" s="8"/>
      <c r="S11" s="8"/>
      <c r="T11" s="8"/>
      <c r="U11" s="8"/>
      <c r="V11" s="8"/>
      <c r="W11" s="8"/>
      <c r="X11" s="8"/>
      <c r="Y11" s="143"/>
      <c r="Z11" s="143"/>
      <c r="AA11" s="143"/>
      <c r="AB11" s="143"/>
      <c r="AC11" s="143"/>
      <c r="AD11" s="143"/>
      <c r="AE11" s="143"/>
      <c r="AF11" s="143"/>
      <c r="AG11" s="143"/>
      <c r="AH11" s="143"/>
      <c r="AI11" s="143"/>
      <c r="AJ11" s="143"/>
      <c r="AU11" s="162"/>
      <c r="AV11" s="162"/>
      <c r="AW11" s="162"/>
      <c r="AX11" s="162"/>
      <c r="AY11" s="162"/>
      <c r="AZ11" s="162"/>
      <c r="BA11" s="162"/>
      <c r="BB11" s="162"/>
      <c r="BC11" s="162"/>
      <c r="BJ11" s="161">
        <v>0</v>
      </c>
      <c r="BK11" s="161">
        <v>0</v>
      </c>
      <c r="BL11" s="161">
        <v>0</v>
      </c>
      <c r="BM11" s="161">
        <v>0</v>
      </c>
      <c r="BN11" s="161">
        <v>0</v>
      </c>
      <c r="BO11" s="161">
        <v>0</v>
      </c>
      <c r="BP11" s="161">
        <v>0</v>
      </c>
    </row>
    <row r="12" spans="1:68">
      <c r="A12" s="8">
        <v>44757</v>
      </c>
      <c r="B12" s="8"/>
      <c r="C12" s="8"/>
      <c r="D12" s="8"/>
      <c r="E12" s="8"/>
      <c r="F12" s="8"/>
      <c r="G12" s="8"/>
      <c r="H12" s="8"/>
      <c r="I12" s="8"/>
      <c r="J12" s="8"/>
      <c r="K12" s="8"/>
      <c r="L12" s="8"/>
      <c r="M12" s="8"/>
      <c r="N12" s="8"/>
      <c r="O12" s="8"/>
      <c r="P12" s="8"/>
      <c r="Q12" s="8"/>
      <c r="R12" s="8"/>
      <c r="S12" s="8"/>
      <c r="T12" s="8"/>
      <c r="U12" s="8"/>
      <c r="V12" s="8"/>
      <c r="W12" s="8"/>
      <c r="X12" s="8"/>
      <c r="Y12" s="143"/>
      <c r="Z12" s="143"/>
      <c r="AA12" s="143"/>
      <c r="AB12" s="143"/>
      <c r="AC12" s="143"/>
      <c r="AD12" s="143"/>
      <c r="AE12" s="143"/>
      <c r="AF12" s="143"/>
      <c r="AG12" s="143"/>
      <c r="AH12" s="143"/>
      <c r="AI12" s="143"/>
      <c r="AJ12" s="143"/>
      <c r="AU12" s="161"/>
      <c r="AV12" s="161"/>
      <c r="AW12" s="161"/>
      <c r="AX12" s="161"/>
      <c r="AY12" s="161"/>
      <c r="AZ12" s="161"/>
      <c r="BA12" s="161"/>
      <c r="BB12" s="161"/>
      <c r="BC12" s="161"/>
      <c r="BH12" s="161"/>
      <c r="BI12" s="161"/>
      <c r="BJ12" s="161">
        <v>43</v>
      </c>
      <c r="BK12" s="161">
        <v>568</v>
      </c>
      <c r="BL12" s="161">
        <v>-294</v>
      </c>
      <c r="BM12" s="161">
        <v>2478</v>
      </c>
      <c r="BN12" s="161">
        <v>829</v>
      </c>
      <c r="BO12" s="161">
        <v>-29</v>
      </c>
      <c r="BP12" s="161">
        <v>846</v>
      </c>
    </row>
    <row r="13" spans="1:68">
      <c r="A13" s="8">
        <v>44764</v>
      </c>
      <c r="B13" s="8"/>
      <c r="C13" s="8"/>
      <c r="D13" s="8"/>
      <c r="E13" s="8"/>
      <c r="F13" s="8"/>
      <c r="G13" s="8"/>
      <c r="H13" s="8"/>
      <c r="I13" s="8"/>
      <c r="J13" s="8"/>
      <c r="K13" s="8"/>
      <c r="L13" s="8"/>
      <c r="M13" s="8"/>
      <c r="N13" s="8"/>
      <c r="O13" s="8"/>
      <c r="P13" s="8"/>
      <c r="Q13" s="8"/>
      <c r="R13" s="8"/>
      <c r="S13" s="8"/>
      <c r="T13" s="8"/>
      <c r="U13" s="8"/>
      <c r="V13" s="8"/>
      <c r="W13" s="8"/>
      <c r="X13" s="8"/>
      <c r="Y13" s="143"/>
      <c r="Z13" s="143"/>
      <c r="AA13" s="143"/>
      <c r="AB13" s="143"/>
      <c r="AC13" s="143"/>
      <c r="AD13" s="143"/>
      <c r="AE13" s="143"/>
      <c r="AF13" s="143"/>
      <c r="AG13" s="143"/>
      <c r="AH13" s="143"/>
      <c r="AI13" s="143"/>
      <c r="AJ13" s="143"/>
      <c r="AU13" s="161"/>
      <c r="AV13" s="161"/>
      <c r="AW13" s="161"/>
      <c r="AX13" s="161"/>
      <c r="AY13" s="161"/>
      <c r="AZ13" s="161"/>
      <c r="BA13" s="161"/>
      <c r="BB13" s="161"/>
      <c r="BH13" s="161"/>
      <c r="BI13" s="161"/>
      <c r="BJ13" s="161">
        <v>674</v>
      </c>
      <c r="BK13" s="161">
        <v>988</v>
      </c>
      <c r="BL13" s="161">
        <v>-295</v>
      </c>
      <c r="BM13" s="161">
        <v>1876</v>
      </c>
      <c r="BN13" s="161">
        <v>322</v>
      </c>
      <c r="BO13" s="161">
        <v>141</v>
      </c>
      <c r="BP13" s="161">
        <v>2035</v>
      </c>
    </row>
    <row r="14" spans="1:68">
      <c r="A14" s="8">
        <v>44771</v>
      </c>
      <c r="B14" s="8"/>
      <c r="C14" s="8"/>
      <c r="D14" s="8"/>
      <c r="E14" s="8"/>
      <c r="F14" s="8"/>
      <c r="G14" s="8"/>
      <c r="H14" s="8"/>
      <c r="I14" s="8"/>
      <c r="J14" s="8"/>
      <c r="K14" s="8"/>
      <c r="L14" s="8"/>
      <c r="M14" s="8"/>
      <c r="N14" s="8"/>
      <c r="O14" s="8"/>
      <c r="P14" s="8"/>
      <c r="Q14" s="8"/>
      <c r="R14" s="8"/>
      <c r="S14" s="8"/>
      <c r="T14" s="8"/>
      <c r="U14" s="8"/>
      <c r="V14" s="8"/>
      <c r="W14" s="8"/>
      <c r="X14" s="8"/>
      <c r="Y14" s="143"/>
      <c r="Z14" s="143"/>
      <c r="AA14" s="143"/>
      <c r="AB14" s="143"/>
      <c r="AC14" s="143"/>
      <c r="AD14" s="143"/>
      <c r="AE14" s="143"/>
      <c r="AF14" s="143"/>
      <c r="AG14" s="143"/>
      <c r="AH14" s="143"/>
      <c r="AI14" s="143"/>
      <c r="AJ14" s="143"/>
      <c r="AU14" s="161"/>
      <c r="AV14" s="161"/>
      <c r="AW14" s="161"/>
      <c r="AX14" s="161"/>
      <c r="AY14" s="161"/>
      <c r="AZ14" s="161"/>
      <c r="BA14" s="161"/>
      <c r="BB14" s="161"/>
      <c r="BH14" s="161"/>
      <c r="BI14" s="161"/>
      <c r="BJ14" s="161">
        <v>960</v>
      </c>
      <c r="BK14" s="162">
        <v>1648</v>
      </c>
      <c r="BL14" s="161">
        <v>-259</v>
      </c>
      <c r="BM14" s="161">
        <v>3746</v>
      </c>
      <c r="BN14" s="161">
        <v>159</v>
      </c>
      <c r="BO14" s="161">
        <v>164</v>
      </c>
      <c r="BP14" s="161">
        <v>2035</v>
      </c>
    </row>
    <row r="15" spans="1:68">
      <c r="A15" s="8">
        <v>44778</v>
      </c>
      <c r="B15" s="8"/>
      <c r="C15" s="8"/>
      <c r="D15" s="8"/>
      <c r="E15" s="8"/>
      <c r="F15" s="8"/>
      <c r="G15" s="8"/>
      <c r="H15" s="8"/>
      <c r="I15" s="8"/>
      <c r="J15" s="8"/>
      <c r="K15" s="8"/>
      <c r="L15" s="8"/>
      <c r="M15" s="8"/>
      <c r="N15" s="8"/>
      <c r="O15" s="8"/>
      <c r="P15" s="8"/>
      <c r="Q15" s="8"/>
      <c r="R15" s="8"/>
      <c r="S15" s="8"/>
      <c r="T15" s="8"/>
      <c r="U15" s="8"/>
      <c r="V15" s="8"/>
      <c r="W15" s="8"/>
      <c r="X15" s="8"/>
      <c r="Y15" s="143"/>
      <c r="Z15" s="143"/>
      <c r="AA15" s="143"/>
      <c r="AB15" s="143"/>
      <c r="AC15" s="143"/>
      <c r="AD15" s="143"/>
      <c r="AE15" s="143"/>
      <c r="AF15" s="143"/>
      <c r="AG15" s="143"/>
      <c r="AH15" s="143"/>
      <c r="AI15" s="143"/>
      <c r="AJ15" s="143"/>
      <c r="AU15" s="161"/>
      <c r="AV15" s="161"/>
      <c r="AW15" s="161"/>
      <c r="AX15" s="161"/>
      <c r="AY15" s="161"/>
      <c r="AZ15" s="161"/>
      <c r="BA15" s="161"/>
      <c r="BB15" s="161"/>
      <c r="BD15" s="161">
        <v>0</v>
      </c>
      <c r="BE15" s="161">
        <v>0</v>
      </c>
      <c r="BF15" s="161">
        <v>0</v>
      </c>
      <c r="BG15" s="161">
        <v>0</v>
      </c>
      <c r="BH15" s="161">
        <v>0</v>
      </c>
      <c r="BI15" s="161">
        <v>0</v>
      </c>
      <c r="BJ15" s="161">
        <v>555</v>
      </c>
      <c r="BK15" s="162">
        <v>1749</v>
      </c>
      <c r="BL15" s="162">
        <v>-442</v>
      </c>
      <c r="BM15" s="162">
        <v>3577</v>
      </c>
      <c r="BN15" s="162">
        <v>636</v>
      </c>
      <c r="BO15" s="162">
        <v>62</v>
      </c>
      <c r="BP15" s="161">
        <v>2203</v>
      </c>
    </row>
    <row r="16" spans="1:68">
      <c r="A16" s="8">
        <v>44785</v>
      </c>
      <c r="B16" s="8"/>
      <c r="C16" s="8"/>
      <c r="D16" s="8"/>
      <c r="E16" s="8"/>
      <c r="F16" s="8"/>
      <c r="G16" s="8"/>
      <c r="H16" s="8"/>
      <c r="I16" s="8"/>
      <c r="J16" s="8"/>
      <c r="K16" s="8"/>
      <c r="L16" s="8"/>
      <c r="M16" s="8"/>
      <c r="N16" s="8"/>
      <c r="O16" s="8"/>
      <c r="P16" s="8"/>
      <c r="Q16" s="8"/>
      <c r="R16" s="8"/>
      <c r="S16" s="8"/>
      <c r="T16" s="8"/>
      <c r="U16" s="8"/>
      <c r="V16" s="8"/>
      <c r="W16" s="8"/>
      <c r="X16" s="8"/>
      <c r="Y16" s="143"/>
      <c r="Z16" s="143"/>
      <c r="AA16" s="143"/>
      <c r="AB16" s="143"/>
      <c r="AC16" s="143"/>
      <c r="AD16" s="143"/>
      <c r="AE16" s="143"/>
      <c r="AF16" s="143"/>
      <c r="AG16" s="143"/>
      <c r="AH16" s="143"/>
      <c r="AI16" s="143"/>
      <c r="AJ16" s="143"/>
      <c r="AU16" s="161"/>
      <c r="AV16" s="161"/>
      <c r="AW16" s="161"/>
      <c r="AX16" s="161"/>
      <c r="AY16" s="161"/>
      <c r="AZ16" s="161"/>
      <c r="BA16" s="161"/>
      <c r="BB16" s="161"/>
      <c r="BD16" s="162">
        <v>448</v>
      </c>
      <c r="BE16" s="162">
        <v>231</v>
      </c>
      <c r="BF16" s="162">
        <v>437</v>
      </c>
      <c r="BG16" s="162">
        <v>718</v>
      </c>
      <c r="BH16" s="162">
        <v>206</v>
      </c>
      <c r="BI16" s="162">
        <v>78</v>
      </c>
      <c r="BJ16" s="162"/>
      <c r="BK16" s="162"/>
      <c r="BL16" s="143"/>
      <c r="BM16" s="143"/>
      <c r="BN16" s="143"/>
      <c r="BO16" s="162"/>
      <c r="BP16" s="143"/>
    </row>
    <row r="17" spans="1:68">
      <c r="A17" s="8">
        <v>44792</v>
      </c>
      <c r="B17" s="8"/>
      <c r="C17" s="8"/>
      <c r="D17" s="8"/>
      <c r="E17" s="8"/>
      <c r="F17" s="8"/>
      <c r="G17" s="8"/>
      <c r="H17" s="8"/>
      <c r="I17" s="8"/>
      <c r="J17" s="8"/>
      <c r="K17" s="8"/>
      <c r="L17" s="8"/>
      <c r="M17" s="8"/>
      <c r="N17" s="8"/>
      <c r="O17" s="8"/>
      <c r="P17" s="8"/>
      <c r="Q17" s="8"/>
      <c r="R17" s="8"/>
      <c r="S17" s="8"/>
      <c r="T17" s="8"/>
      <c r="U17" s="8"/>
      <c r="V17" s="8"/>
      <c r="W17" s="8"/>
      <c r="X17" s="8"/>
      <c r="Y17" s="143"/>
      <c r="Z17" s="143"/>
      <c r="AA17" s="143"/>
      <c r="AB17" s="143"/>
      <c r="AC17" s="143"/>
      <c r="AD17" s="143"/>
      <c r="AE17" s="143"/>
      <c r="AF17" s="143"/>
      <c r="AG17" s="143"/>
      <c r="AH17" s="143"/>
      <c r="AI17" s="143"/>
      <c r="AJ17" s="143"/>
      <c r="AU17" s="161"/>
      <c r="AV17" s="161"/>
      <c r="AW17" s="161"/>
      <c r="AX17" s="161"/>
      <c r="AY17" s="161"/>
      <c r="AZ17" s="161"/>
      <c r="BA17" s="161"/>
      <c r="BB17" s="161"/>
      <c r="BD17" s="162">
        <v>-1570</v>
      </c>
      <c r="BE17" s="162">
        <v>-800</v>
      </c>
      <c r="BF17" s="162">
        <v>-457</v>
      </c>
      <c r="BG17" s="162">
        <v>-1576</v>
      </c>
      <c r="BH17" s="162">
        <v>-314</v>
      </c>
      <c r="BI17" s="162">
        <v>-429</v>
      </c>
      <c r="BJ17" s="162"/>
      <c r="BK17" s="162"/>
      <c r="BL17" s="143"/>
      <c r="BM17" s="143"/>
      <c r="BN17" s="143"/>
      <c r="BO17" s="162"/>
      <c r="BP17" s="143"/>
    </row>
    <row r="18" spans="1:68">
      <c r="A18" s="8">
        <v>44799</v>
      </c>
      <c r="B18" s="8"/>
      <c r="C18" s="8"/>
      <c r="D18" s="8"/>
      <c r="E18" s="8"/>
      <c r="F18" s="8"/>
      <c r="G18" s="8"/>
      <c r="H18" s="8"/>
      <c r="I18" s="8"/>
      <c r="J18" s="8"/>
      <c r="K18" s="8"/>
      <c r="L18" s="8"/>
      <c r="M18" s="8"/>
      <c r="N18" s="8"/>
      <c r="O18" s="8"/>
      <c r="P18" s="8"/>
      <c r="Q18" s="8"/>
      <c r="R18" s="8"/>
      <c r="S18" s="8"/>
      <c r="T18" s="8"/>
      <c r="U18" s="8"/>
      <c r="V18" s="8"/>
      <c r="W18" s="8"/>
      <c r="X18" s="8"/>
      <c r="Y18" s="143"/>
      <c r="Z18" s="143"/>
      <c r="AA18" s="143"/>
      <c r="AB18" s="143"/>
      <c r="AC18" s="143"/>
      <c r="AD18" s="143"/>
      <c r="AE18" s="143"/>
      <c r="AF18" s="143"/>
      <c r="AG18" s="143"/>
      <c r="AH18" s="143"/>
      <c r="AI18" s="143"/>
      <c r="AJ18" s="143"/>
      <c r="AU18" s="161">
        <v>0</v>
      </c>
      <c r="AV18" s="161">
        <v>0</v>
      </c>
      <c r="AW18" s="161">
        <v>0</v>
      </c>
      <c r="AX18" s="161">
        <v>0</v>
      </c>
      <c r="AY18" s="161">
        <v>0</v>
      </c>
      <c r="AZ18" s="161">
        <v>0</v>
      </c>
      <c r="BA18" s="161">
        <v>0</v>
      </c>
      <c r="BB18" s="161">
        <v>0</v>
      </c>
      <c r="BC18" s="161">
        <v>0</v>
      </c>
      <c r="BD18" s="162">
        <v>-1710</v>
      </c>
      <c r="BE18" s="162">
        <v>584</v>
      </c>
      <c r="BF18" s="162">
        <v>-187</v>
      </c>
      <c r="BG18" s="162">
        <v>-382</v>
      </c>
      <c r="BH18" s="162">
        <v>-474</v>
      </c>
      <c r="BI18" s="162">
        <v>-392</v>
      </c>
      <c r="BJ18" s="162"/>
      <c r="BK18" s="162"/>
      <c r="BL18" s="143"/>
      <c r="BM18" s="143"/>
      <c r="BN18" s="143"/>
      <c r="BO18" s="162"/>
      <c r="BP18" s="143"/>
    </row>
    <row r="19" spans="1:68">
      <c r="A19" s="8">
        <v>44806</v>
      </c>
      <c r="B19" s="8"/>
      <c r="C19" s="8"/>
      <c r="D19" s="8"/>
      <c r="E19" s="8"/>
      <c r="F19" s="8"/>
      <c r="G19" s="8"/>
      <c r="H19" s="8"/>
      <c r="I19" s="8"/>
      <c r="J19" s="8"/>
      <c r="K19" s="8"/>
      <c r="L19" s="8"/>
      <c r="M19" s="8"/>
      <c r="N19" s="8"/>
      <c r="O19" s="8"/>
      <c r="P19" s="8"/>
      <c r="Q19" s="8"/>
      <c r="R19" s="8"/>
      <c r="S19" s="8"/>
      <c r="T19" s="8"/>
      <c r="U19" s="8"/>
      <c r="V19" s="8"/>
      <c r="W19" s="8"/>
      <c r="X19" s="8"/>
      <c r="Y19" s="143"/>
      <c r="Z19" s="143"/>
      <c r="AA19" s="143"/>
      <c r="AB19" s="143"/>
      <c r="AC19" s="143"/>
      <c r="AD19" s="143"/>
      <c r="AE19" s="143"/>
      <c r="AF19" s="143"/>
      <c r="AG19" s="143"/>
      <c r="AH19" s="143"/>
      <c r="AI19" s="143"/>
      <c r="AJ19" s="143"/>
      <c r="AU19" s="163">
        <v>7</v>
      </c>
      <c r="AV19" s="163">
        <v>192</v>
      </c>
      <c r="AW19" s="163">
        <v>280</v>
      </c>
      <c r="AX19" s="163">
        <v>-73</v>
      </c>
      <c r="AY19" s="163">
        <v>684</v>
      </c>
      <c r="AZ19" s="163">
        <v>3</v>
      </c>
      <c r="BA19" s="163">
        <v>-216</v>
      </c>
      <c r="BB19" s="163">
        <v>-29</v>
      </c>
      <c r="BC19" s="163">
        <v>-104</v>
      </c>
      <c r="BD19" s="163"/>
      <c r="BE19" s="163"/>
      <c r="BF19" s="163"/>
      <c r="BG19" s="163"/>
      <c r="BH19" s="163"/>
      <c r="BI19" s="163"/>
      <c r="BJ19" s="163"/>
      <c r="BK19" s="163"/>
      <c r="BL19" s="163"/>
      <c r="BM19" s="163"/>
      <c r="BN19" s="163"/>
      <c r="BO19" s="163"/>
      <c r="BP19" s="163"/>
    </row>
    <row r="20" spans="1:68">
      <c r="A20" s="8">
        <v>44813</v>
      </c>
      <c r="B20" s="8"/>
      <c r="C20" s="8"/>
      <c r="D20" s="8"/>
      <c r="E20" s="8"/>
      <c r="F20" s="8"/>
      <c r="G20" s="8"/>
      <c r="H20" s="8"/>
      <c r="I20" s="8"/>
      <c r="J20" s="8"/>
      <c r="K20" s="8"/>
      <c r="L20" s="8"/>
      <c r="M20" s="8"/>
      <c r="N20" s="8"/>
      <c r="O20" s="8"/>
      <c r="P20" s="8"/>
      <c r="Q20" s="8"/>
      <c r="R20" s="8"/>
      <c r="S20" s="8"/>
      <c r="T20" s="8"/>
      <c r="U20" s="8"/>
      <c r="V20" s="8"/>
      <c r="W20" s="8"/>
      <c r="X20" s="8"/>
      <c r="Y20" s="143"/>
      <c r="Z20" s="143"/>
      <c r="AA20" s="143"/>
      <c r="AB20" s="143"/>
      <c r="AC20" s="143"/>
      <c r="AD20" s="143"/>
      <c r="AE20" s="143"/>
      <c r="AF20" s="143"/>
      <c r="AG20" s="143"/>
      <c r="AH20" s="143"/>
      <c r="AI20" s="143"/>
      <c r="AJ20" s="143"/>
      <c r="AU20" s="163">
        <v>-10</v>
      </c>
      <c r="AV20" s="163">
        <v>288</v>
      </c>
      <c r="AW20" s="163">
        <v>375</v>
      </c>
      <c r="AX20" s="163">
        <v>283</v>
      </c>
      <c r="AY20" s="163">
        <v>684</v>
      </c>
      <c r="AZ20" s="163">
        <v>1093</v>
      </c>
      <c r="BA20" s="163">
        <v>-271</v>
      </c>
      <c r="BB20" s="163">
        <v>-42</v>
      </c>
      <c r="BC20" s="163">
        <v>-178</v>
      </c>
      <c r="BE20" s="163"/>
      <c r="BF20" s="163"/>
      <c r="BG20" s="163"/>
      <c r="BH20" s="163"/>
      <c r="BI20" s="163"/>
      <c r="BJ20" s="163"/>
      <c r="BK20" s="163"/>
      <c r="BL20" s="163"/>
      <c r="BM20" s="163"/>
      <c r="BN20" s="163"/>
      <c r="BO20" s="163"/>
      <c r="BP20" s="163"/>
    </row>
    <row r="21" spans="1:68">
      <c r="A21" s="8">
        <v>44820</v>
      </c>
      <c r="B21" s="8"/>
      <c r="C21" s="8"/>
      <c r="D21" s="8"/>
      <c r="E21" s="8"/>
      <c r="F21" s="8"/>
      <c r="G21" s="8"/>
      <c r="H21" s="8"/>
      <c r="I21" s="8"/>
      <c r="J21" s="8"/>
      <c r="K21" s="8"/>
      <c r="L21" s="8"/>
      <c r="M21" s="8"/>
      <c r="N21" s="8"/>
      <c r="O21" s="8"/>
      <c r="P21" s="8"/>
      <c r="Q21" s="8"/>
      <c r="R21" s="8"/>
      <c r="S21" s="8"/>
      <c r="T21" s="8"/>
      <c r="U21" s="8"/>
      <c r="V21" s="8"/>
      <c r="W21" s="8"/>
      <c r="X21" s="8"/>
      <c r="Y21" s="143"/>
      <c r="Z21" s="143"/>
      <c r="AA21" s="143"/>
      <c r="AB21" s="143"/>
      <c r="AC21" s="143"/>
      <c r="AD21" s="143"/>
      <c r="AE21" s="143"/>
      <c r="AF21" s="143"/>
      <c r="AG21" s="143"/>
      <c r="AH21" s="143"/>
      <c r="AI21" s="143"/>
      <c r="AJ21" s="143"/>
      <c r="AU21" s="163">
        <v>-251</v>
      </c>
      <c r="AV21" s="163">
        <v>-653</v>
      </c>
      <c r="AW21" s="163">
        <v>239</v>
      </c>
      <c r="AX21" s="163">
        <v>-756</v>
      </c>
      <c r="AY21" s="163">
        <v>-755</v>
      </c>
      <c r="AZ21" s="163">
        <v>11</v>
      </c>
      <c r="BA21" s="163">
        <v>-207</v>
      </c>
      <c r="BB21" s="163">
        <v>361</v>
      </c>
      <c r="BC21" s="163">
        <v>-196</v>
      </c>
      <c r="BD21" s="163"/>
      <c r="BE21" s="163"/>
      <c r="BF21" s="163"/>
      <c r="BG21" s="163"/>
      <c r="BH21" s="163"/>
      <c r="BI21" s="163"/>
      <c r="BJ21" s="163"/>
      <c r="BK21" s="163"/>
      <c r="BL21" s="163"/>
      <c r="BM21" s="163"/>
      <c r="BN21" s="163"/>
      <c r="BO21" s="163"/>
      <c r="BP21" s="163"/>
    </row>
    <row r="22" spans="1:68">
      <c r="A22" s="8">
        <v>44827</v>
      </c>
      <c r="B22" s="8"/>
      <c r="C22" s="8"/>
      <c r="D22" s="8"/>
      <c r="E22" s="8"/>
      <c r="F22" s="8"/>
      <c r="G22" s="8"/>
      <c r="H22" s="8"/>
      <c r="I22" s="8"/>
      <c r="J22" s="8"/>
      <c r="K22" s="8"/>
      <c r="L22" s="8"/>
      <c r="M22" s="8"/>
      <c r="N22" s="8"/>
      <c r="O22" s="8"/>
      <c r="P22" s="8"/>
      <c r="Q22" s="8"/>
      <c r="R22" s="8"/>
      <c r="S22" s="8"/>
      <c r="T22" s="8"/>
      <c r="U22" s="8"/>
      <c r="V22" s="8"/>
      <c r="W22" s="8"/>
      <c r="X22" s="8"/>
      <c r="Y22" s="143"/>
      <c r="Z22" s="143"/>
      <c r="AA22" s="143"/>
      <c r="AB22" s="143"/>
      <c r="AC22" s="143"/>
      <c r="AD22" s="143"/>
      <c r="AE22" s="143"/>
      <c r="AF22" s="143"/>
      <c r="AG22" s="143"/>
      <c r="AH22" s="143"/>
      <c r="AI22" s="143"/>
      <c r="AJ22" s="143"/>
      <c r="AU22" s="163">
        <v>-574</v>
      </c>
      <c r="AV22" s="163">
        <v>-1190</v>
      </c>
      <c r="AW22" s="163">
        <v>139</v>
      </c>
      <c r="AX22" s="163">
        <v>-376</v>
      </c>
      <c r="AY22" s="163">
        <v>-2384</v>
      </c>
      <c r="AZ22" s="163">
        <v>1621</v>
      </c>
      <c r="BA22" s="163">
        <v>1400</v>
      </c>
      <c r="BB22" s="163">
        <v>692</v>
      </c>
      <c r="BC22" s="163">
        <v>1098</v>
      </c>
      <c r="BD22" s="163"/>
      <c r="BE22" s="163"/>
      <c r="BF22" s="163"/>
      <c r="BG22" s="163"/>
      <c r="BH22" s="163"/>
      <c r="BI22" s="163"/>
      <c r="BJ22" s="163"/>
      <c r="BK22" s="163"/>
      <c r="BL22" s="163"/>
      <c r="BM22" s="163"/>
      <c r="BN22" s="163"/>
      <c r="BO22" s="163"/>
      <c r="BP22" s="163"/>
    </row>
    <row r="23" spans="1:68">
      <c r="A23" s="8">
        <v>44834</v>
      </c>
      <c r="B23" s="8"/>
      <c r="C23" s="8"/>
      <c r="D23" s="8"/>
      <c r="E23" s="8"/>
      <c r="F23" s="8"/>
      <c r="G23" s="8"/>
      <c r="H23" s="8"/>
      <c r="I23" s="8"/>
      <c r="J23" s="8"/>
      <c r="K23" s="8"/>
      <c r="L23" s="8"/>
      <c r="M23" s="8"/>
      <c r="N23" s="8"/>
      <c r="O23" s="8"/>
      <c r="P23" s="8"/>
      <c r="Q23" s="8"/>
      <c r="R23" s="8"/>
      <c r="S23" s="8"/>
      <c r="T23" s="8"/>
      <c r="U23" s="8"/>
      <c r="V23" s="8"/>
      <c r="W23" s="8"/>
      <c r="X23" s="8"/>
      <c r="Y23" s="143"/>
      <c r="Z23" s="143"/>
      <c r="AA23" s="143"/>
      <c r="AB23" s="143"/>
      <c r="AC23" s="143"/>
      <c r="AD23" s="143"/>
      <c r="AE23" s="143"/>
      <c r="AF23" s="143"/>
      <c r="AG23" s="143"/>
      <c r="AH23" s="143"/>
      <c r="AI23" s="143"/>
      <c r="AJ23" s="143"/>
      <c r="AP23" s="4">
        <v>0</v>
      </c>
      <c r="AQ23" s="4">
        <v>0</v>
      </c>
      <c r="AR23" s="4">
        <v>0</v>
      </c>
      <c r="AS23" s="4">
        <v>0</v>
      </c>
      <c r="AT23" s="4">
        <v>0</v>
      </c>
      <c r="AU23" s="163">
        <v>-682.70299999999997</v>
      </c>
      <c r="AV23" s="163">
        <v>-2518</v>
      </c>
      <c r="AW23" s="163">
        <v>185</v>
      </c>
      <c r="AX23" s="163">
        <v>-1771</v>
      </c>
      <c r="AY23" s="163">
        <v>-1926</v>
      </c>
      <c r="AZ23" s="163">
        <v>1289</v>
      </c>
      <c r="BA23" s="163">
        <v>1051</v>
      </c>
      <c r="BB23" s="163">
        <v>1280</v>
      </c>
      <c r="BC23" s="163">
        <v>702</v>
      </c>
      <c r="BD23" s="163"/>
      <c r="BE23" s="163"/>
      <c r="BF23" s="163"/>
      <c r="BG23" s="163"/>
      <c r="BH23" s="163"/>
      <c r="BI23" s="163"/>
      <c r="BJ23" s="163"/>
      <c r="BK23" s="163"/>
      <c r="BL23" s="163"/>
      <c r="BM23" s="163"/>
      <c r="BN23" s="163"/>
      <c r="BO23" s="163"/>
      <c r="BP23" s="163"/>
    </row>
    <row r="24" spans="1:68">
      <c r="A24" s="8">
        <v>44841</v>
      </c>
      <c r="B24" s="8"/>
      <c r="C24" s="8"/>
      <c r="D24" s="8"/>
      <c r="E24" s="8"/>
      <c r="F24" s="8"/>
      <c r="G24" s="8"/>
      <c r="H24" s="8"/>
      <c r="I24" s="8"/>
      <c r="J24" s="8"/>
      <c r="K24" s="8"/>
      <c r="L24" s="8"/>
      <c r="M24" s="8"/>
      <c r="N24" s="8"/>
      <c r="O24" s="8"/>
      <c r="P24" s="8"/>
      <c r="Q24" s="8"/>
      <c r="R24" s="8"/>
      <c r="S24" s="8"/>
      <c r="T24" s="8"/>
      <c r="U24" s="8"/>
      <c r="V24" s="8"/>
      <c r="W24" s="8"/>
      <c r="X24" s="8"/>
      <c r="Y24" s="143"/>
      <c r="Z24" s="143"/>
      <c r="AA24" s="143"/>
      <c r="AB24" s="143"/>
      <c r="AC24" s="143"/>
      <c r="AD24" s="143"/>
      <c r="AE24" s="143"/>
      <c r="AF24" s="143"/>
      <c r="AG24" s="143"/>
      <c r="AH24" s="143"/>
      <c r="AI24" s="143"/>
      <c r="AJ24" s="143"/>
      <c r="AK24" s="371"/>
      <c r="AL24" s="371"/>
      <c r="AM24" s="371"/>
      <c r="AN24" s="371"/>
      <c r="AO24" s="371"/>
      <c r="AP24" s="371">
        <v>253</v>
      </c>
      <c r="AQ24" s="371">
        <v>-1195</v>
      </c>
      <c r="AR24" s="371">
        <v>448</v>
      </c>
      <c r="AS24" s="371">
        <v>-176</v>
      </c>
      <c r="AT24" s="371">
        <v>126</v>
      </c>
      <c r="AU24" s="163"/>
      <c r="AV24" s="163"/>
      <c r="AW24" s="163"/>
      <c r="AX24" s="163"/>
      <c r="AY24" s="163"/>
      <c r="AZ24" s="163"/>
      <c r="BA24" s="163"/>
      <c r="BB24" s="163"/>
      <c r="BC24" s="163"/>
      <c r="BD24" s="163"/>
      <c r="BE24" s="163"/>
      <c r="BF24" s="163"/>
      <c r="BG24" s="163"/>
      <c r="BH24" s="163"/>
      <c r="BI24" s="163"/>
      <c r="BJ24" s="163"/>
      <c r="BK24" s="163"/>
      <c r="BL24" s="163"/>
      <c r="BM24" s="163"/>
      <c r="BN24" s="163"/>
      <c r="BO24" s="163"/>
      <c r="BP24" s="163"/>
    </row>
    <row r="25" spans="1:68">
      <c r="A25" s="8">
        <v>44848</v>
      </c>
      <c r="B25" s="8"/>
      <c r="C25" s="8"/>
      <c r="D25" s="8"/>
      <c r="E25" s="8"/>
      <c r="F25" s="8"/>
      <c r="G25" s="8"/>
      <c r="H25" s="8"/>
      <c r="I25" s="8"/>
      <c r="J25" s="8"/>
      <c r="K25" s="8"/>
      <c r="L25" s="8"/>
      <c r="M25" s="8"/>
      <c r="N25" s="8"/>
      <c r="O25" s="8"/>
      <c r="P25" s="8"/>
      <c r="Q25" s="8"/>
      <c r="R25" s="8"/>
      <c r="S25" s="8"/>
      <c r="T25" s="8"/>
      <c r="U25" s="8"/>
      <c r="V25" s="8"/>
      <c r="W25" s="8"/>
      <c r="X25" s="8"/>
      <c r="Y25" s="143"/>
      <c r="Z25" s="143"/>
      <c r="AA25" s="143"/>
      <c r="AB25" s="143"/>
      <c r="AC25" s="143"/>
      <c r="AD25" s="143"/>
      <c r="AE25" s="143"/>
      <c r="AF25" s="143"/>
      <c r="AG25" s="143"/>
      <c r="AH25" s="143"/>
      <c r="AI25" s="143"/>
      <c r="AJ25" s="143"/>
      <c r="AK25" s="371"/>
      <c r="AL25" s="371"/>
      <c r="AM25" s="371"/>
      <c r="AN25" s="371"/>
      <c r="AO25" s="371"/>
      <c r="AP25" s="371">
        <v>643</v>
      </c>
      <c r="AQ25" s="371">
        <v>-525</v>
      </c>
      <c r="AR25" s="371">
        <v>-341</v>
      </c>
      <c r="AS25" s="371">
        <v>26</v>
      </c>
      <c r="AT25" s="371">
        <v>353</v>
      </c>
      <c r="AU25" s="163"/>
      <c r="AV25" s="163"/>
      <c r="AW25" s="163"/>
      <c r="AX25" s="163"/>
      <c r="AY25" s="163"/>
      <c r="AZ25" s="163"/>
      <c r="BA25" s="163"/>
      <c r="BB25" s="163"/>
      <c r="BC25" s="163"/>
      <c r="BD25" s="163"/>
      <c r="BE25" s="163"/>
      <c r="BF25" s="163"/>
      <c r="BG25" s="163"/>
      <c r="BH25" s="163"/>
      <c r="BI25" s="163"/>
      <c r="BJ25" s="163"/>
      <c r="BK25" s="163"/>
      <c r="BL25" s="163"/>
      <c r="BM25" s="163"/>
      <c r="BN25" s="163"/>
      <c r="BO25" s="163"/>
      <c r="BP25" s="163"/>
    </row>
    <row r="26" spans="1:68">
      <c r="A26" s="8">
        <v>44855</v>
      </c>
      <c r="B26" s="8"/>
      <c r="C26" s="8"/>
      <c r="D26" s="8"/>
      <c r="E26" s="8"/>
      <c r="F26" s="8"/>
      <c r="G26" s="8"/>
      <c r="H26" s="8"/>
      <c r="I26" s="8"/>
      <c r="J26" s="8"/>
      <c r="K26" s="8"/>
      <c r="L26" s="8"/>
      <c r="M26" s="8"/>
      <c r="N26" s="8"/>
      <c r="O26" s="8"/>
      <c r="P26" s="8"/>
      <c r="Q26" s="8"/>
      <c r="R26" s="8"/>
      <c r="S26" s="8"/>
      <c r="T26" s="8"/>
      <c r="U26" s="8"/>
      <c r="V26" s="8"/>
      <c r="W26" s="8"/>
      <c r="X26" s="8"/>
      <c r="Y26" s="143"/>
      <c r="Z26" s="143"/>
      <c r="AA26" s="143"/>
      <c r="AB26" s="143"/>
      <c r="AC26" s="143"/>
      <c r="AD26" s="143"/>
      <c r="AE26" s="143"/>
      <c r="AF26" s="143"/>
      <c r="AG26" s="143"/>
      <c r="AH26" s="143"/>
      <c r="AI26" s="143"/>
      <c r="AJ26" s="143"/>
      <c r="AK26" s="371"/>
      <c r="AL26" s="371"/>
      <c r="AM26" s="371"/>
      <c r="AN26" s="371"/>
      <c r="AO26" s="371"/>
      <c r="AP26" s="371">
        <v>883</v>
      </c>
      <c r="AQ26" s="371">
        <v>23</v>
      </c>
      <c r="AR26" s="371">
        <v>319</v>
      </c>
      <c r="AS26" s="371">
        <v>-184</v>
      </c>
      <c r="AT26" s="371">
        <v>394</v>
      </c>
      <c r="AU26" s="163"/>
      <c r="AV26" s="163"/>
      <c r="AW26" s="163"/>
      <c r="AX26" s="163"/>
      <c r="AY26" s="163"/>
      <c r="AZ26" s="163"/>
      <c r="BA26" s="163"/>
      <c r="BB26" s="163"/>
      <c r="BC26" s="163"/>
      <c r="BD26" s="163"/>
      <c r="BE26" s="163"/>
      <c r="BF26" s="163"/>
      <c r="BG26" s="163"/>
      <c r="BH26" s="163"/>
      <c r="BI26" s="163"/>
      <c r="BJ26" s="163"/>
      <c r="BK26" s="163"/>
      <c r="BL26" s="163"/>
      <c r="BM26" s="163"/>
      <c r="BN26" s="163"/>
      <c r="BO26" s="163"/>
      <c r="BP26" s="163"/>
    </row>
    <row r="27" spans="1:68">
      <c r="A27" s="8">
        <v>44862</v>
      </c>
      <c r="B27" s="8"/>
      <c r="C27" s="8"/>
      <c r="D27" s="8"/>
      <c r="E27" s="8"/>
      <c r="F27" s="8"/>
      <c r="G27" s="8"/>
      <c r="H27" s="8"/>
      <c r="I27" s="8"/>
      <c r="J27" s="8"/>
      <c r="K27" s="8"/>
      <c r="L27" s="8"/>
      <c r="M27" s="8"/>
      <c r="N27" s="8"/>
      <c r="O27" s="8"/>
      <c r="P27" s="8"/>
      <c r="Q27" s="8"/>
      <c r="R27" s="8"/>
      <c r="S27" s="8"/>
      <c r="T27" s="8"/>
      <c r="U27" s="8"/>
      <c r="V27" s="8"/>
      <c r="W27" s="8"/>
      <c r="X27" s="8"/>
      <c r="Y27" s="143"/>
      <c r="Z27" s="143"/>
      <c r="AA27" s="143"/>
      <c r="AB27" s="143"/>
      <c r="AC27" s="143"/>
      <c r="AD27" s="143"/>
      <c r="AE27" s="143"/>
      <c r="AF27" s="143"/>
      <c r="AG27" s="143"/>
      <c r="AH27" s="143"/>
      <c r="AI27" s="143"/>
      <c r="AJ27" s="143"/>
      <c r="AK27" s="371">
        <v>0</v>
      </c>
      <c r="AL27" s="371">
        <v>0</v>
      </c>
      <c r="AM27" s="371">
        <v>0</v>
      </c>
      <c r="AN27" s="371">
        <v>0</v>
      </c>
      <c r="AO27" s="371">
        <v>0</v>
      </c>
      <c r="AP27" s="371">
        <v>258.48</v>
      </c>
      <c r="AQ27" s="371">
        <v>458.87</v>
      </c>
      <c r="AR27" s="371">
        <v>-358.99</v>
      </c>
      <c r="AS27" s="371">
        <v>-1710</v>
      </c>
      <c r="AT27" s="371">
        <v>-803.3</v>
      </c>
      <c r="AU27" s="163"/>
      <c r="AV27" s="163"/>
      <c r="AW27" s="163"/>
      <c r="AX27" s="163"/>
      <c r="AY27" s="163"/>
      <c r="AZ27" s="163"/>
      <c r="BA27" s="163"/>
      <c r="BB27" s="163"/>
      <c r="BC27" s="163"/>
      <c r="BD27" s="163"/>
      <c r="BE27" s="163"/>
      <c r="BF27" s="163"/>
      <c r="BG27" s="163"/>
      <c r="BH27" s="163"/>
      <c r="BI27" s="163"/>
      <c r="BJ27" s="163"/>
      <c r="BK27" s="163"/>
      <c r="BL27" s="163"/>
      <c r="BM27" s="163"/>
      <c r="BN27" s="163"/>
      <c r="BO27" s="163"/>
      <c r="BP27" s="163"/>
    </row>
    <row r="28" spans="1:68">
      <c r="A28" s="8">
        <v>44869</v>
      </c>
      <c r="B28" s="8"/>
      <c r="C28" s="8"/>
      <c r="D28" s="8"/>
      <c r="E28" s="8"/>
      <c r="F28" s="8"/>
      <c r="G28" s="8"/>
      <c r="H28" s="8"/>
      <c r="I28" s="8"/>
      <c r="J28" s="8"/>
      <c r="K28" s="8"/>
      <c r="L28" s="8"/>
      <c r="M28" s="8"/>
      <c r="N28" s="8"/>
      <c r="O28" s="8"/>
      <c r="P28" s="8"/>
      <c r="Q28" s="8"/>
      <c r="R28" s="8"/>
      <c r="S28" s="8"/>
      <c r="T28" s="8"/>
      <c r="U28" s="8"/>
      <c r="V28" s="8"/>
      <c r="W28" s="8"/>
      <c r="X28" s="8"/>
      <c r="Y28" s="143"/>
      <c r="Z28" s="143"/>
      <c r="AA28" s="143"/>
      <c r="AB28" s="143"/>
      <c r="AC28" s="143"/>
      <c r="AD28" s="143"/>
      <c r="AE28" s="143"/>
      <c r="AF28" s="143"/>
      <c r="AG28" s="143"/>
      <c r="AH28" s="143"/>
      <c r="AI28" s="143"/>
      <c r="AJ28" s="143"/>
      <c r="AK28" s="371">
        <v>-557</v>
      </c>
      <c r="AL28" s="371">
        <v>-536</v>
      </c>
      <c r="AM28" s="371">
        <v>-1306</v>
      </c>
      <c r="AN28" s="371">
        <v>699</v>
      </c>
      <c r="AO28" s="371">
        <v>2788</v>
      </c>
      <c r="AU28" s="163"/>
      <c r="AV28" s="163"/>
      <c r="AW28" s="163"/>
      <c r="AX28" s="163"/>
      <c r="AY28" s="163"/>
      <c r="AZ28" s="163"/>
      <c r="BA28" s="163"/>
      <c r="BB28" s="163"/>
      <c r="BC28" s="163"/>
      <c r="BD28" s="163"/>
      <c r="BE28" s="163"/>
      <c r="BF28" s="163"/>
      <c r="BG28" s="163"/>
      <c r="BH28" s="163"/>
      <c r="BI28" s="163"/>
      <c r="BJ28" s="163"/>
      <c r="BK28" s="163"/>
      <c r="BL28" s="163"/>
      <c r="BM28" s="163"/>
      <c r="BN28" s="163"/>
      <c r="BO28" s="163"/>
      <c r="BP28" s="163"/>
    </row>
    <row r="29" spans="1:68">
      <c r="A29" s="8">
        <v>44876</v>
      </c>
      <c r="B29" s="8"/>
      <c r="C29" s="8"/>
      <c r="D29" s="8"/>
      <c r="E29" s="8"/>
      <c r="F29" s="8"/>
      <c r="G29" s="8"/>
      <c r="H29" s="8"/>
      <c r="I29" s="8"/>
      <c r="J29" s="8"/>
      <c r="K29" s="8"/>
      <c r="L29" s="8"/>
      <c r="M29" s="8"/>
      <c r="N29" s="8"/>
      <c r="O29" s="8"/>
      <c r="P29" s="8"/>
      <c r="Q29" s="8"/>
      <c r="R29" s="8"/>
      <c r="S29" s="8"/>
      <c r="T29" s="8"/>
      <c r="U29" s="8"/>
      <c r="V29" s="8"/>
      <c r="W29" s="8"/>
      <c r="X29" s="8"/>
      <c r="Y29" s="143"/>
      <c r="Z29" s="143"/>
      <c r="AA29" s="143"/>
      <c r="AB29" s="143"/>
      <c r="AC29" s="143"/>
      <c r="AD29" s="143"/>
      <c r="AE29" s="143"/>
      <c r="AF29" s="143"/>
      <c r="AG29" s="143"/>
      <c r="AH29" s="143"/>
      <c r="AI29" s="143"/>
      <c r="AJ29" s="143"/>
      <c r="AK29" s="371">
        <v>-341</v>
      </c>
      <c r="AL29" s="371">
        <v>-449</v>
      </c>
      <c r="AM29" s="371">
        <v>-1036</v>
      </c>
      <c r="AN29" s="371">
        <v>-1310</v>
      </c>
      <c r="AO29" s="371">
        <v>-147</v>
      </c>
      <c r="AU29" s="163"/>
      <c r="AV29" s="163"/>
      <c r="AW29" s="215"/>
      <c r="AX29" s="215"/>
      <c r="AY29" s="215"/>
      <c r="AZ29" s="215"/>
      <c r="BA29" s="215"/>
      <c r="BB29" s="163"/>
      <c r="BC29" s="163"/>
      <c r="BD29" s="163"/>
      <c r="BE29" s="163"/>
      <c r="BF29" s="163"/>
      <c r="BG29" s="163"/>
      <c r="BH29" s="163"/>
      <c r="BI29" s="163"/>
      <c r="BJ29" s="163"/>
      <c r="BK29" s="163"/>
      <c r="BL29" s="163"/>
      <c r="BM29" s="163"/>
      <c r="BN29" s="163"/>
      <c r="BO29" s="163"/>
      <c r="BP29" s="163"/>
    </row>
    <row r="30" spans="1:68">
      <c r="A30" s="8">
        <v>44883</v>
      </c>
      <c r="B30" s="8"/>
      <c r="C30" s="8"/>
      <c r="D30" s="8"/>
      <c r="E30" s="8"/>
      <c r="F30" s="8"/>
      <c r="G30" s="8"/>
      <c r="H30" s="8"/>
      <c r="I30" s="8"/>
      <c r="J30" s="8"/>
      <c r="K30" s="8"/>
      <c r="L30" s="8"/>
      <c r="M30" s="8"/>
      <c r="N30" s="8"/>
      <c r="O30" s="8"/>
      <c r="P30" s="8"/>
      <c r="Q30" s="8"/>
      <c r="R30" s="8"/>
      <c r="S30" s="8"/>
      <c r="T30" s="8"/>
      <c r="U30" s="8"/>
      <c r="V30" s="8"/>
      <c r="W30" s="8"/>
      <c r="X30" s="8"/>
      <c r="Y30" s="143"/>
      <c r="Z30" s="143"/>
      <c r="AA30" s="143"/>
      <c r="AB30" s="143"/>
      <c r="AC30" s="143"/>
      <c r="AD30" s="143"/>
      <c r="AE30" s="143"/>
      <c r="AF30" s="143"/>
      <c r="AG30" s="143"/>
      <c r="AH30" s="143"/>
      <c r="AI30" s="143"/>
      <c r="AJ30" s="143"/>
      <c r="AK30" s="371">
        <v>689</v>
      </c>
      <c r="AL30" s="371">
        <v>-270</v>
      </c>
      <c r="AM30" s="371">
        <v>-1348</v>
      </c>
      <c r="AN30" s="371">
        <v>-1459</v>
      </c>
      <c r="AO30" s="371">
        <v>-104</v>
      </c>
      <c r="AU30" s="163"/>
      <c r="AV30" s="163"/>
      <c r="AW30" s="163"/>
      <c r="AX30" s="163"/>
      <c r="AY30" s="163"/>
      <c r="AZ30" s="163"/>
      <c r="BA30" s="163"/>
      <c r="BB30" s="163"/>
      <c r="BC30" s="163"/>
      <c r="BD30" s="163"/>
      <c r="BE30" s="163"/>
      <c r="BF30" s="163"/>
      <c r="BG30" s="163"/>
      <c r="BH30" s="163"/>
      <c r="BI30" s="163"/>
      <c r="BJ30" s="163"/>
      <c r="BK30" s="163"/>
      <c r="BL30" s="163"/>
      <c r="BM30" s="163"/>
      <c r="BN30" s="163"/>
      <c r="BO30" s="163"/>
      <c r="BP30" s="163"/>
    </row>
    <row r="31" spans="1:68">
      <c r="A31" s="8">
        <v>44890</v>
      </c>
      <c r="B31" s="8"/>
      <c r="C31" s="8"/>
      <c r="D31" s="8"/>
      <c r="E31" s="8"/>
      <c r="F31" s="8"/>
      <c r="G31" s="8"/>
      <c r="H31" s="8"/>
      <c r="I31" s="8"/>
      <c r="J31" s="8"/>
      <c r="K31" s="8"/>
      <c r="L31" s="8"/>
      <c r="M31" s="8"/>
      <c r="N31" s="8"/>
      <c r="O31" s="8"/>
      <c r="P31" s="8"/>
      <c r="Q31" s="8"/>
      <c r="R31" s="8"/>
      <c r="S31" s="8"/>
      <c r="T31" s="8"/>
      <c r="U31" s="8"/>
      <c r="V31" s="8"/>
      <c r="W31" s="8"/>
      <c r="X31" s="8"/>
      <c r="Y31" s="143"/>
      <c r="Z31" s="143"/>
      <c r="AA31" s="143"/>
      <c r="AB31" s="143"/>
      <c r="AC31" s="143"/>
      <c r="AD31" s="143"/>
      <c r="AE31" s="371">
        <v>0</v>
      </c>
      <c r="AF31" s="371">
        <v>0</v>
      </c>
      <c r="AG31" s="371">
        <v>0</v>
      </c>
      <c r="AH31" s="371">
        <v>0</v>
      </c>
      <c r="AI31" s="371">
        <v>0</v>
      </c>
      <c r="AJ31" s="143"/>
      <c r="AK31" s="371">
        <v>46.99</v>
      </c>
      <c r="AL31" s="371">
        <v>-14.78</v>
      </c>
      <c r="AM31" s="371">
        <v>-1379.71</v>
      </c>
      <c r="AN31" s="371">
        <v>-1835.46</v>
      </c>
      <c r="AO31" s="371">
        <v>-76.75</v>
      </c>
      <c r="AU31" s="163"/>
      <c r="AV31" s="163"/>
      <c r="AW31" s="163"/>
      <c r="AX31" s="163"/>
      <c r="AY31" s="163"/>
      <c r="AZ31" s="163"/>
      <c r="BA31" s="163"/>
      <c r="BB31" s="163"/>
      <c r="BC31" s="163"/>
      <c r="BD31" s="163"/>
      <c r="BE31" s="163"/>
      <c r="BF31" s="163"/>
      <c r="BG31" s="163"/>
      <c r="BH31" s="163"/>
      <c r="BI31" s="163"/>
      <c r="BJ31" s="163"/>
      <c r="BK31" s="163"/>
      <c r="BL31" s="163"/>
      <c r="BM31" s="163"/>
      <c r="BN31" s="163"/>
      <c r="BO31" s="163"/>
      <c r="BP31" s="163"/>
    </row>
    <row r="32" spans="1:68">
      <c r="A32" s="8">
        <v>44897</v>
      </c>
      <c r="B32" s="8"/>
      <c r="C32" s="8"/>
      <c r="D32" s="8"/>
      <c r="E32" s="8"/>
      <c r="F32" s="8"/>
      <c r="G32" s="8"/>
      <c r="H32" s="8"/>
      <c r="I32" s="8"/>
      <c r="J32" s="8"/>
      <c r="K32" s="8"/>
      <c r="L32" s="8"/>
      <c r="M32" s="8"/>
      <c r="N32" s="8"/>
      <c r="O32" s="8"/>
      <c r="P32" s="8"/>
      <c r="Q32" s="8"/>
      <c r="R32" s="8"/>
      <c r="S32" s="8"/>
      <c r="T32" s="8"/>
      <c r="U32" s="8"/>
      <c r="V32" s="8"/>
      <c r="W32" s="8"/>
      <c r="X32" s="8"/>
      <c r="Y32" s="143"/>
      <c r="Z32" s="143"/>
      <c r="AA32" s="143"/>
      <c r="AB32" s="143"/>
      <c r="AC32" s="143"/>
      <c r="AD32" s="143"/>
      <c r="AE32" s="341">
        <v>-111</v>
      </c>
      <c r="AF32" s="341">
        <v>707</v>
      </c>
      <c r="AG32" s="341">
        <v>-38</v>
      </c>
      <c r="AH32" s="341">
        <v>-1253</v>
      </c>
      <c r="AI32" s="341">
        <v>-225</v>
      </c>
      <c r="AJ32" s="341">
        <v>42</v>
      </c>
      <c r="AU32" s="163"/>
      <c r="AV32" s="163"/>
      <c r="AW32" s="163"/>
      <c r="AX32" s="163"/>
      <c r="AY32" s="163"/>
      <c r="AZ32" s="163"/>
      <c r="BA32" s="163"/>
      <c r="BB32" s="163"/>
      <c r="BC32" s="163"/>
      <c r="BD32" s="163"/>
      <c r="BE32" s="163"/>
      <c r="BF32" s="163"/>
      <c r="BG32" s="163"/>
      <c r="BH32" s="163"/>
      <c r="BI32" s="163"/>
      <c r="BJ32" s="163"/>
      <c r="BK32" s="163"/>
      <c r="BL32" s="163"/>
      <c r="BM32" s="163"/>
      <c r="BN32" s="163"/>
      <c r="BO32" s="163"/>
      <c r="BP32" s="163"/>
    </row>
    <row r="33" spans="1:68">
      <c r="A33" s="8">
        <v>44904</v>
      </c>
      <c r="B33" s="8"/>
      <c r="C33" s="8"/>
      <c r="D33" s="8"/>
      <c r="E33" s="8"/>
      <c r="F33" s="8"/>
      <c r="G33" s="8"/>
      <c r="H33" s="8"/>
      <c r="I33" s="8"/>
      <c r="J33" s="8"/>
      <c r="K33" s="8"/>
      <c r="L33" s="8"/>
      <c r="M33" s="8"/>
      <c r="N33" s="8"/>
      <c r="O33" s="8"/>
      <c r="P33" s="8"/>
      <c r="Q33" s="8"/>
      <c r="R33" s="8"/>
      <c r="S33" s="8"/>
      <c r="T33" s="8"/>
      <c r="U33" s="8"/>
      <c r="V33" s="8"/>
      <c r="W33" s="8"/>
      <c r="X33" s="8"/>
      <c r="Y33" s="143"/>
      <c r="Z33" s="143"/>
      <c r="AA33" s="143"/>
      <c r="AB33" s="143"/>
      <c r="AC33" s="143"/>
      <c r="AD33" s="143"/>
      <c r="AE33" s="341">
        <v>-659</v>
      </c>
      <c r="AF33" s="341">
        <v>694</v>
      </c>
      <c r="AG33" s="341">
        <v>-102</v>
      </c>
      <c r="AH33" s="341">
        <v>-1129</v>
      </c>
      <c r="AI33" s="341">
        <v>517</v>
      </c>
      <c r="AJ33" s="341">
        <v>266</v>
      </c>
      <c r="AU33" s="163"/>
      <c r="AV33" s="163"/>
      <c r="AW33" s="163"/>
      <c r="AX33" s="163"/>
      <c r="AY33" s="163"/>
      <c r="AZ33" s="163"/>
      <c r="BA33" s="163"/>
      <c r="BB33" s="163"/>
      <c r="BC33" s="163"/>
      <c r="BD33" s="163"/>
      <c r="BE33" s="163"/>
      <c r="BF33" s="163"/>
      <c r="BG33" s="163"/>
      <c r="BH33" s="163"/>
      <c r="BI33" s="163"/>
      <c r="BJ33" s="163"/>
      <c r="BK33" s="163"/>
      <c r="BL33" s="163"/>
      <c r="BM33" s="163"/>
      <c r="BN33" s="163"/>
      <c r="BO33" s="163"/>
      <c r="BP33" s="163"/>
    </row>
    <row r="34" spans="1:68">
      <c r="A34" s="8">
        <v>44911</v>
      </c>
      <c r="B34" s="8"/>
      <c r="C34" s="8"/>
      <c r="D34" s="8"/>
      <c r="E34" s="8"/>
      <c r="F34" s="8"/>
      <c r="G34" s="8"/>
      <c r="H34" s="8"/>
      <c r="I34" s="8"/>
      <c r="J34" s="8"/>
      <c r="K34" s="8"/>
      <c r="L34" s="8"/>
      <c r="M34" s="8"/>
      <c r="N34" s="8"/>
      <c r="O34" s="8"/>
      <c r="P34" s="8"/>
      <c r="Q34" s="8"/>
      <c r="R34" s="8"/>
      <c r="S34" s="8"/>
      <c r="T34" s="8"/>
      <c r="U34" s="8"/>
      <c r="V34" s="8"/>
      <c r="W34" s="8"/>
      <c r="X34" s="8"/>
      <c r="Y34" s="143"/>
      <c r="Z34" s="143"/>
      <c r="AA34" s="143"/>
      <c r="AB34" s="143"/>
      <c r="AC34" s="143"/>
      <c r="AD34" s="143"/>
      <c r="AE34" s="340">
        <v>351</v>
      </c>
      <c r="AF34" s="340">
        <v>257</v>
      </c>
      <c r="AG34" s="340">
        <v>19</v>
      </c>
      <c r="AH34" s="340">
        <v>-557</v>
      </c>
      <c r="AI34" s="340">
        <v>1053</v>
      </c>
      <c r="AJ34" s="340">
        <v>515</v>
      </c>
      <c r="AU34" s="163"/>
      <c r="AV34" s="163"/>
      <c r="AW34" s="163"/>
      <c r="AX34" s="163"/>
      <c r="AY34" s="163"/>
      <c r="AZ34" s="163"/>
      <c r="BA34" s="163"/>
      <c r="BB34" s="163"/>
      <c r="BC34" s="163"/>
      <c r="BD34" s="163"/>
      <c r="BE34" s="163"/>
      <c r="BF34" s="163"/>
      <c r="BG34" s="163"/>
      <c r="BH34" s="163"/>
      <c r="BI34" s="163"/>
      <c r="BJ34" s="163"/>
      <c r="BK34" s="163"/>
      <c r="BL34" s="163"/>
      <c r="BM34" s="163"/>
      <c r="BN34" s="163"/>
      <c r="BO34" s="163"/>
      <c r="BP34" s="163"/>
    </row>
    <row r="35" spans="1:68">
      <c r="A35" s="8">
        <v>44918</v>
      </c>
      <c r="B35" s="8"/>
      <c r="C35" s="8"/>
      <c r="D35" s="8"/>
      <c r="E35" s="8"/>
      <c r="F35" s="8"/>
      <c r="G35" s="8"/>
      <c r="H35" s="8"/>
      <c r="I35" s="8"/>
      <c r="J35" s="8"/>
      <c r="K35" s="8"/>
      <c r="L35" s="8"/>
      <c r="M35" s="8"/>
      <c r="N35" s="8"/>
      <c r="O35" s="8"/>
      <c r="P35" s="8"/>
      <c r="Q35" s="8"/>
      <c r="R35" s="8"/>
      <c r="S35" s="8"/>
      <c r="T35" s="8"/>
      <c r="U35" s="8"/>
      <c r="V35" s="8"/>
      <c r="W35" s="8"/>
      <c r="X35" s="8"/>
      <c r="Y35" s="143"/>
      <c r="Z35" s="143"/>
      <c r="AA35" s="143"/>
      <c r="AB35" s="143"/>
      <c r="AC35" s="143"/>
      <c r="AD35" s="143"/>
      <c r="AE35" s="340">
        <v>932</v>
      </c>
      <c r="AF35" s="340">
        <f>-106</f>
        <v>-106</v>
      </c>
      <c r="AG35" s="340">
        <v>637</v>
      </c>
      <c r="AH35" s="340">
        <v>-1751</v>
      </c>
      <c r="AI35" s="340">
        <v>1005</v>
      </c>
      <c r="AJ35" s="340">
        <v>485</v>
      </c>
      <c r="AU35" s="163"/>
      <c r="AV35" s="163"/>
      <c r="AW35" s="163"/>
      <c r="AX35" s="163"/>
      <c r="AY35" s="163"/>
      <c r="AZ35" s="163"/>
      <c r="BA35" s="163"/>
      <c r="BB35" s="163"/>
      <c r="BC35" s="163"/>
      <c r="BD35" s="163"/>
      <c r="BE35" s="163"/>
      <c r="BF35" s="163"/>
      <c r="BG35" s="163"/>
      <c r="BH35" s="163"/>
      <c r="BI35" s="163"/>
      <c r="BJ35" s="163"/>
      <c r="BK35" s="163"/>
      <c r="BL35" s="163"/>
      <c r="BM35" s="163"/>
      <c r="BN35" s="163"/>
      <c r="BO35" s="163"/>
      <c r="BP35" s="163"/>
    </row>
    <row r="36" spans="1:68">
      <c r="A36" s="8">
        <v>44925</v>
      </c>
      <c r="B36" s="8"/>
      <c r="C36" s="8"/>
      <c r="D36" s="8"/>
      <c r="E36" s="8"/>
      <c r="F36" s="8"/>
      <c r="G36" s="8"/>
      <c r="H36" s="8"/>
      <c r="I36" s="8"/>
      <c r="J36" s="8"/>
      <c r="K36" s="8"/>
      <c r="L36" s="8"/>
      <c r="M36" s="8"/>
      <c r="N36" s="8"/>
      <c r="O36" s="8"/>
      <c r="P36" s="8"/>
      <c r="Q36" s="8"/>
      <c r="R36" s="8"/>
      <c r="S36" s="8"/>
      <c r="T36" s="8"/>
      <c r="U36" s="8"/>
      <c r="V36" s="8"/>
      <c r="W36" s="8"/>
      <c r="X36" s="8"/>
      <c r="Y36" s="371">
        <v>0</v>
      </c>
      <c r="Z36" s="371">
        <v>0</v>
      </c>
      <c r="AA36" s="371">
        <v>0</v>
      </c>
      <c r="AB36" s="371">
        <v>0</v>
      </c>
      <c r="AC36" s="371">
        <v>0</v>
      </c>
      <c r="AD36" s="371">
        <v>0</v>
      </c>
      <c r="AE36" s="340">
        <v>977.71319187268762</v>
      </c>
      <c r="AF36" s="340">
        <v>-54.46000474721302</v>
      </c>
      <c r="AG36" s="340">
        <v>36.045663065995747</v>
      </c>
      <c r="AH36" s="340">
        <v>-708.45</v>
      </c>
      <c r="AI36" s="340">
        <v>1153.19</v>
      </c>
      <c r="AJ36" s="340">
        <v>531.52878527007078</v>
      </c>
      <c r="AU36" s="163"/>
      <c r="AV36" s="163"/>
      <c r="AW36" s="163"/>
      <c r="AX36" s="163"/>
      <c r="AY36" s="163"/>
      <c r="AZ36" s="163"/>
      <c r="BA36" s="163"/>
      <c r="BB36" s="163"/>
      <c r="BC36" s="163"/>
      <c r="BD36" s="163"/>
      <c r="BE36" s="163"/>
      <c r="BF36" s="163"/>
      <c r="BG36" s="163"/>
      <c r="BH36" s="163"/>
      <c r="BI36" s="163"/>
      <c r="BJ36" s="163"/>
      <c r="BK36" s="163"/>
      <c r="BL36" s="163"/>
      <c r="BM36" s="163"/>
      <c r="BN36" s="163"/>
      <c r="BO36" s="163"/>
      <c r="BP36" s="163"/>
    </row>
    <row r="37" spans="1:68">
      <c r="A37" s="8">
        <v>44932</v>
      </c>
      <c r="B37" s="8"/>
      <c r="C37" s="8"/>
      <c r="D37" s="8"/>
      <c r="E37" s="8"/>
      <c r="F37" s="8"/>
      <c r="G37" s="8"/>
      <c r="H37" s="8"/>
      <c r="I37" s="8"/>
      <c r="J37" s="8"/>
      <c r="K37" s="8"/>
      <c r="L37" s="8"/>
      <c r="M37" s="8"/>
      <c r="N37" s="8"/>
      <c r="O37" s="8"/>
      <c r="P37" s="8"/>
      <c r="Q37" s="8"/>
      <c r="R37" s="8"/>
      <c r="S37" s="8"/>
      <c r="T37" s="8"/>
      <c r="U37" s="8"/>
      <c r="V37" s="8"/>
      <c r="W37" s="8"/>
      <c r="X37" s="8"/>
      <c r="Y37" s="375">
        <v>-159</v>
      </c>
      <c r="Z37" s="375">
        <v>-491</v>
      </c>
      <c r="AA37" s="375">
        <v>-469</v>
      </c>
      <c r="AB37" s="375">
        <v>186</v>
      </c>
      <c r="AC37" s="375">
        <v>23</v>
      </c>
      <c r="AD37" s="375">
        <v>-4</v>
      </c>
      <c r="AF37" s="143"/>
      <c r="AG37" s="143"/>
      <c r="AH37" s="143"/>
      <c r="AI37" s="143"/>
      <c r="AJ37" s="143"/>
      <c r="AU37" s="163"/>
      <c r="AV37" s="163"/>
      <c r="AW37" s="163"/>
      <c r="AX37" s="163"/>
      <c r="AY37" s="163"/>
      <c r="AZ37" s="163"/>
      <c r="BA37" s="163"/>
      <c r="BB37" s="163"/>
      <c r="BC37" s="163"/>
      <c r="BD37" s="163"/>
      <c r="BE37" s="163"/>
      <c r="BF37" s="163"/>
      <c r="BG37" s="163"/>
      <c r="BH37" s="163"/>
      <c r="BI37" s="163"/>
      <c r="BJ37" s="163"/>
      <c r="BK37" s="163"/>
      <c r="BL37" s="163"/>
      <c r="BM37" s="163"/>
      <c r="BN37" s="163"/>
      <c r="BO37" s="163"/>
      <c r="BP37" s="163"/>
    </row>
    <row r="38" spans="1:68">
      <c r="A38" s="8">
        <v>44939</v>
      </c>
      <c r="B38" s="8"/>
      <c r="C38" s="8"/>
      <c r="D38" s="8"/>
      <c r="E38" s="8"/>
      <c r="F38" s="8"/>
      <c r="G38" s="8"/>
      <c r="H38" s="8"/>
      <c r="I38" s="8"/>
      <c r="J38" s="8"/>
      <c r="K38" s="8"/>
      <c r="L38" s="8"/>
      <c r="M38" s="8"/>
      <c r="N38" s="8"/>
      <c r="O38" s="8"/>
      <c r="P38" s="8"/>
      <c r="Q38" s="8"/>
      <c r="R38" s="8"/>
      <c r="S38" s="8"/>
      <c r="T38" s="8"/>
      <c r="U38" s="8"/>
      <c r="V38" s="8"/>
      <c r="W38" s="8"/>
      <c r="X38" s="8"/>
      <c r="Y38" s="340">
        <v>604</v>
      </c>
      <c r="Z38" s="375">
        <v>61</v>
      </c>
      <c r="AA38" s="375">
        <v>-294</v>
      </c>
      <c r="AB38" s="375">
        <v>-428</v>
      </c>
      <c r="AC38" s="375">
        <v>92</v>
      </c>
      <c r="AD38" s="375">
        <v>206</v>
      </c>
      <c r="AF38" s="143"/>
      <c r="AG38" s="143"/>
      <c r="AH38" s="143"/>
      <c r="AI38" s="143"/>
      <c r="AJ38" s="143"/>
      <c r="AU38" s="163"/>
      <c r="AV38" s="163"/>
      <c r="AW38" s="163"/>
      <c r="AX38" s="163"/>
      <c r="AY38" s="163"/>
      <c r="AZ38" s="163"/>
      <c r="BA38" s="163"/>
      <c r="BB38" s="163"/>
      <c r="BC38" s="163"/>
      <c r="BD38" s="163"/>
      <c r="BE38" s="163"/>
      <c r="BF38" s="163"/>
      <c r="BG38" s="163"/>
      <c r="BH38" s="163"/>
      <c r="BI38" s="163"/>
      <c r="BJ38" s="163"/>
      <c r="BK38" s="163"/>
      <c r="BL38" s="163"/>
      <c r="BM38" s="163"/>
      <c r="BN38" s="163"/>
      <c r="BO38" s="163"/>
      <c r="BP38" s="163"/>
    </row>
    <row r="39" spans="1:68">
      <c r="A39" s="8">
        <v>44946</v>
      </c>
      <c r="B39" s="8"/>
      <c r="C39" s="8"/>
      <c r="D39" s="8"/>
      <c r="E39" s="8"/>
      <c r="F39" s="8"/>
      <c r="G39" s="8"/>
      <c r="H39" s="8"/>
      <c r="I39" s="8"/>
      <c r="J39" s="8"/>
      <c r="K39" s="8"/>
      <c r="L39" s="8"/>
      <c r="M39" s="8"/>
      <c r="N39" s="8"/>
      <c r="O39" s="8"/>
      <c r="P39" s="8"/>
      <c r="Q39" s="8"/>
      <c r="R39" s="8"/>
      <c r="S39" s="8"/>
      <c r="T39" s="8"/>
      <c r="U39" s="8"/>
      <c r="V39" s="8"/>
      <c r="W39" s="8"/>
      <c r="X39" s="8"/>
      <c r="Y39" s="340">
        <v>591</v>
      </c>
      <c r="Z39" s="375">
        <v>126</v>
      </c>
      <c r="AA39" s="375">
        <v>-446</v>
      </c>
      <c r="AB39" s="375">
        <v>248</v>
      </c>
      <c r="AC39" s="375">
        <v>46</v>
      </c>
      <c r="AD39" s="375">
        <v>338</v>
      </c>
      <c r="AF39" s="143"/>
      <c r="AG39" s="143"/>
      <c r="AH39" s="143"/>
      <c r="AI39" s="143"/>
      <c r="AJ39" s="143"/>
      <c r="AU39" s="163"/>
      <c r="AV39" s="163"/>
      <c r="AW39" s="163"/>
      <c r="AX39" s="163"/>
      <c r="AY39" s="163"/>
      <c r="AZ39" s="163"/>
      <c r="BA39" s="163"/>
      <c r="BB39" s="163"/>
      <c r="BC39" s="163"/>
      <c r="BD39" s="163"/>
      <c r="BE39" s="163"/>
      <c r="BF39" s="163"/>
      <c r="BG39" s="163"/>
      <c r="BH39" s="163"/>
      <c r="BI39" s="163"/>
      <c r="BJ39" s="163"/>
      <c r="BK39" s="163"/>
      <c r="BL39" s="163"/>
      <c r="BM39" s="163"/>
      <c r="BN39" s="163"/>
      <c r="BO39" s="163"/>
      <c r="BP39" s="163"/>
    </row>
    <row r="40" spans="1:68">
      <c r="A40" s="8">
        <v>44953</v>
      </c>
      <c r="B40" s="8"/>
      <c r="C40" s="8"/>
      <c r="D40" s="8"/>
      <c r="E40" s="8"/>
      <c r="F40" s="8"/>
      <c r="G40" s="8"/>
      <c r="H40" s="8"/>
      <c r="I40" s="8"/>
      <c r="J40" s="8"/>
      <c r="K40" s="8"/>
      <c r="L40" s="8"/>
      <c r="M40" s="8"/>
      <c r="N40" s="8"/>
      <c r="O40" s="8"/>
      <c r="P40" s="8"/>
      <c r="Q40" s="8"/>
      <c r="R40" s="8"/>
      <c r="S40" s="386">
        <v>0</v>
      </c>
      <c r="T40" s="386">
        <v>0</v>
      </c>
      <c r="U40" s="386">
        <v>0</v>
      </c>
      <c r="V40" s="386">
        <v>0</v>
      </c>
      <c r="W40" s="386">
        <v>0</v>
      </c>
      <c r="X40" s="386">
        <v>0</v>
      </c>
      <c r="Y40" s="340">
        <v>631.89</v>
      </c>
      <c r="Z40" s="375">
        <v>-95.42</v>
      </c>
      <c r="AA40" s="375">
        <v>-128.71</v>
      </c>
      <c r="AB40" s="375">
        <v>261.55</v>
      </c>
      <c r="AC40" s="375">
        <v>14.63</v>
      </c>
      <c r="AD40" s="375">
        <v>294.51</v>
      </c>
      <c r="AF40" s="143"/>
      <c r="AG40" s="143"/>
      <c r="AH40" s="143"/>
      <c r="AI40" s="143"/>
      <c r="AJ40" s="143"/>
      <c r="AU40" s="163"/>
      <c r="AV40" s="163"/>
      <c r="AW40" s="163"/>
      <c r="AX40" s="163"/>
      <c r="AY40" s="163"/>
      <c r="AZ40" s="163"/>
      <c r="BA40" s="163"/>
      <c r="BB40" s="163"/>
      <c r="BC40" s="163"/>
      <c r="BD40" s="163"/>
      <c r="BE40" s="163"/>
      <c r="BF40" s="163"/>
      <c r="BG40" s="163"/>
      <c r="BH40" s="163"/>
      <c r="BI40" s="163"/>
      <c r="BJ40" s="163"/>
      <c r="BK40" s="163"/>
      <c r="BL40" s="163"/>
      <c r="BM40" s="163"/>
      <c r="BN40" s="163"/>
      <c r="BO40" s="163"/>
      <c r="BP40" s="163"/>
    </row>
    <row r="41" spans="1:68">
      <c r="A41" s="8">
        <v>44960</v>
      </c>
      <c r="B41" s="8"/>
      <c r="C41" s="8"/>
      <c r="D41" s="8"/>
      <c r="E41" s="8"/>
      <c r="F41" s="8"/>
      <c r="G41" s="8"/>
      <c r="H41" s="8"/>
      <c r="I41" s="8"/>
      <c r="J41" s="8"/>
      <c r="K41" s="8"/>
      <c r="L41" s="8"/>
      <c r="M41" s="8"/>
      <c r="N41" s="8"/>
      <c r="O41" s="8"/>
      <c r="P41" s="8"/>
      <c r="Q41" s="8"/>
      <c r="R41" s="8"/>
      <c r="S41" s="340">
        <v>366</v>
      </c>
      <c r="T41" s="375">
        <v>203</v>
      </c>
      <c r="U41" s="375">
        <v>-26</v>
      </c>
      <c r="V41" s="375">
        <v>-6</v>
      </c>
      <c r="W41" s="375">
        <v>818</v>
      </c>
      <c r="X41" s="375">
        <v>473</v>
      </c>
      <c r="AF41" s="143"/>
      <c r="AG41" s="143"/>
      <c r="AH41" s="143"/>
      <c r="AI41" s="143"/>
      <c r="AJ41" s="143"/>
      <c r="AV41" s="163"/>
      <c r="AW41" s="163"/>
      <c r="AX41" s="163"/>
      <c r="AY41" s="163"/>
      <c r="AZ41" s="163"/>
      <c r="BA41" s="163"/>
      <c r="BB41" s="163"/>
      <c r="BC41" s="163"/>
      <c r="BD41" s="163"/>
      <c r="BE41" s="163"/>
      <c r="BF41" s="163"/>
      <c r="BG41" s="163"/>
      <c r="BH41" s="163"/>
      <c r="BI41" s="163"/>
      <c r="BJ41" s="163"/>
      <c r="BK41" s="163"/>
      <c r="BL41" s="163"/>
      <c r="BM41" s="163"/>
      <c r="BN41" s="163"/>
      <c r="BO41" s="163"/>
      <c r="BP41" s="163"/>
    </row>
    <row r="42" spans="1:68">
      <c r="A42" s="8">
        <v>44967</v>
      </c>
      <c r="B42" s="8"/>
      <c r="C42" s="8"/>
      <c r="D42" s="8"/>
      <c r="E42" s="8"/>
      <c r="F42" s="8"/>
      <c r="G42" s="8"/>
      <c r="H42" s="8"/>
      <c r="I42" s="8"/>
      <c r="J42" s="8"/>
      <c r="K42" s="8"/>
      <c r="L42" s="8"/>
      <c r="M42" s="8"/>
      <c r="N42" s="8"/>
      <c r="O42" s="8"/>
      <c r="P42" s="8"/>
      <c r="Q42" s="8"/>
      <c r="R42" s="8"/>
      <c r="S42" s="340">
        <v>793</v>
      </c>
      <c r="T42" s="375">
        <v>360</v>
      </c>
      <c r="U42" s="375">
        <v>-222</v>
      </c>
      <c r="V42" s="375">
        <v>-597</v>
      </c>
      <c r="W42" s="375">
        <v>167</v>
      </c>
      <c r="X42" s="375">
        <v>-315</v>
      </c>
      <c r="Y42" s="143"/>
      <c r="Z42" s="143"/>
      <c r="AA42" s="143"/>
      <c r="AB42" s="143"/>
      <c r="AC42" s="143"/>
      <c r="AD42" s="143"/>
      <c r="AE42" s="143"/>
      <c r="AF42" s="143"/>
      <c r="AG42" s="143"/>
      <c r="AH42" s="143"/>
      <c r="AI42" s="143"/>
      <c r="AJ42" s="143"/>
      <c r="AV42" s="163"/>
      <c r="AW42" s="163"/>
      <c r="AX42" s="163"/>
      <c r="AY42" s="163"/>
      <c r="AZ42" s="163"/>
      <c r="BA42" s="163"/>
      <c r="BB42" s="163"/>
      <c r="BC42" s="163"/>
      <c r="BD42" s="163"/>
      <c r="BE42" s="163"/>
      <c r="BF42" s="163"/>
      <c r="BG42" s="163"/>
      <c r="BH42" s="163"/>
      <c r="BI42" s="163"/>
      <c r="BJ42" s="163"/>
      <c r="BK42" s="163"/>
      <c r="BL42" s="163"/>
      <c r="BM42" s="163"/>
      <c r="BN42" s="163"/>
      <c r="BO42" s="163"/>
      <c r="BP42" s="163"/>
    </row>
    <row r="43" spans="1:68">
      <c r="A43" s="8">
        <v>44974</v>
      </c>
      <c r="B43" s="8"/>
      <c r="C43" s="8"/>
      <c r="D43" s="8"/>
      <c r="E43" s="8"/>
      <c r="F43" s="8"/>
      <c r="G43" s="8"/>
      <c r="H43" s="8"/>
      <c r="I43" s="8"/>
      <c r="J43" s="8"/>
      <c r="K43" s="8"/>
      <c r="L43" s="8"/>
      <c r="M43" s="8"/>
      <c r="N43" s="8"/>
      <c r="O43" s="8"/>
      <c r="P43" s="8"/>
      <c r="Q43" s="8"/>
      <c r="R43" s="8"/>
      <c r="S43" s="340">
        <v>1676</v>
      </c>
      <c r="T43" s="375">
        <v>732</v>
      </c>
      <c r="U43" s="375">
        <v>-1042</v>
      </c>
      <c r="V43" s="375">
        <v>-660</v>
      </c>
      <c r="W43" s="375">
        <v>851</v>
      </c>
      <c r="X43" s="375">
        <v>-208</v>
      </c>
      <c r="Y43" s="143"/>
      <c r="Z43" s="143"/>
      <c r="AA43" s="143"/>
      <c r="AB43" s="143"/>
      <c r="AC43" s="143"/>
      <c r="AD43" s="143"/>
      <c r="AE43" s="143"/>
      <c r="AF43" s="143"/>
      <c r="AG43" s="143"/>
      <c r="AH43" s="143"/>
      <c r="AI43" s="143"/>
      <c r="AJ43" s="143"/>
      <c r="AV43" s="163"/>
      <c r="AW43" s="163"/>
      <c r="AX43" s="163"/>
      <c r="AY43" s="163"/>
      <c r="AZ43" s="163"/>
      <c r="BA43" s="163"/>
      <c r="BB43" s="163"/>
      <c r="BC43" s="163"/>
      <c r="BD43" s="163"/>
      <c r="BE43" s="163"/>
      <c r="BF43" s="163"/>
      <c r="BG43" s="163"/>
      <c r="BH43" s="163"/>
      <c r="BI43" s="163"/>
      <c r="BJ43" s="163"/>
      <c r="BK43" s="163"/>
      <c r="BL43" s="163"/>
      <c r="BM43" s="163"/>
      <c r="BN43" s="163"/>
      <c r="BO43" s="163"/>
      <c r="BP43" s="163"/>
    </row>
    <row r="44" spans="1:68">
      <c r="A44" s="8">
        <v>44981</v>
      </c>
      <c r="B44" s="8"/>
      <c r="C44" s="8"/>
      <c r="D44" s="8"/>
      <c r="E44" s="8"/>
      <c r="F44" s="8"/>
      <c r="G44" s="8"/>
      <c r="H44" s="8"/>
      <c r="I44" s="8"/>
      <c r="J44" s="8"/>
      <c r="K44" s="8"/>
      <c r="L44" s="8"/>
      <c r="M44" s="8"/>
      <c r="N44" s="386">
        <v>0</v>
      </c>
      <c r="O44" s="386">
        <v>0</v>
      </c>
      <c r="P44" s="386">
        <v>0</v>
      </c>
      <c r="Q44" s="386">
        <v>0</v>
      </c>
      <c r="R44" s="386">
        <v>0</v>
      </c>
      <c r="S44" s="340">
        <v>1192</v>
      </c>
      <c r="T44" s="375">
        <v>1072.8599999999999</v>
      </c>
      <c r="U44" s="375">
        <v>-865.83</v>
      </c>
      <c r="V44" s="375">
        <v>-1081.26</v>
      </c>
      <c r="W44" s="375">
        <v>675.16</v>
      </c>
      <c r="X44" s="375">
        <v>-778.08</v>
      </c>
      <c r="Y44" s="143"/>
      <c r="Z44" s="143"/>
      <c r="AA44" s="143"/>
      <c r="AB44" s="143"/>
      <c r="AC44" s="143"/>
      <c r="AD44" s="143"/>
      <c r="AE44" s="143"/>
      <c r="AF44" s="143"/>
      <c r="AG44" s="143"/>
      <c r="AH44" s="143"/>
      <c r="AI44" s="143"/>
      <c r="AJ44" s="143"/>
      <c r="AV44" s="163"/>
      <c r="AW44" s="163"/>
      <c r="AX44" s="163"/>
      <c r="AY44" s="163"/>
      <c r="AZ44" s="163"/>
      <c r="BA44" s="163"/>
      <c r="BB44" s="163"/>
      <c r="BC44" s="163"/>
      <c r="BD44" s="163"/>
      <c r="BE44" s="163"/>
      <c r="BF44" s="163"/>
      <c r="BG44" s="163"/>
      <c r="BH44" s="163"/>
      <c r="BI44" s="163"/>
      <c r="BJ44" s="163"/>
      <c r="BK44" s="163"/>
      <c r="BL44" s="163"/>
      <c r="BM44" s="163"/>
      <c r="BN44" s="163"/>
      <c r="BO44" s="163"/>
      <c r="BP44" s="163"/>
    </row>
    <row r="45" spans="1:68">
      <c r="A45" s="8">
        <v>44988</v>
      </c>
      <c r="B45" s="8"/>
      <c r="C45" s="8"/>
      <c r="D45" s="8"/>
      <c r="E45" s="8"/>
      <c r="F45" s="8"/>
      <c r="G45" s="8"/>
      <c r="H45" s="8"/>
      <c r="I45" s="8"/>
      <c r="J45" s="8"/>
      <c r="K45" s="8"/>
      <c r="L45" s="8"/>
      <c r="M45" s="8"/>
      <c r="N45" s="373">
        <v>792</v>
      </c>
      <c r="O45" s="373">
        <v>354</v>
      </c>
      <c r="P45" s="373">
        <v>623</v>
      </c>
      <c r="Q45" s="373">
        <v>461</v>
      </c>
      <c r="R45" s="373">
        <v>-691</v>
      </c>
      <c r="S45" s="340"/>
      <c r="T45" s="375"/>
      <c r="U45" s="375"/>
      <c r="V45" s="375"/>
      <c r="W45" s="375"/>
      <c r="X45" s="375"/>
      <c r="Y45" s="143"/>
      <c r="Z45" s="143"/>
      <c r="AA45" s="143"/>
      <c r="AB45" s="143"/>
      <c r="AC45" s="143"/>
      <c r="AD45" s="143"/>
      <c r="AE45" s="143"/>
      <c r="AF45" s="143"/>
      <c r="AG45" s="143"/>
      <c r="AH45" s="143"/>
      <c r="AI45" s="143"/>
      <c r="AJ45" s="143"/>
      <c r="AV45" s="163"/>
      <c r="AW45" s="163"/>
      <c r="AX45" s="163"/>
      <c r="AY45" s="163"/>
      <c r="AZ45" s="163"/>
      <c r="BA45" s="163"/>
      <c r="BB45" s="163"/>
      <c r="BC45" s="163"/>
      <c r="BD45" s="163"/>
      <c r="BE45" s="163"/>
      <c r="BF45" s="163"/>
      <c r="BG45" s="163"/>
      <c r="BH45" s="163"/>
      <c r="BI45" s="163"/>
      <c r="BJ45" s="163"/>
      <c r="BK45" s="163"/>
      <c r="BL45" s="163"/>
      <c r="BM45" s="163"/>
      <c r="BN45" s="163"/>
      <c r="BO45" s="163"/>
      <c r="BP45" s="163"/>
    </row>
    <row r="46" spans="1:68">
      <c r="A46" s="8">
        <v>44995</v>
      </c>
      <c r="B46" s="8"/>
      <c r="C46" s="8"/>
      <c r="D46" s="8"/>
      <c r="E46" s="8"/>
      <c r="F46" s="8"/>
      <c r="G46" s="8"/>
      <c r="H46" s="8"/>
      <c r="I46" s="8"/>
      <c r="J46" s="8"/>
      <c r="K46" s="8"/>
      <c r="L46" s="8"/>
      <c r="M46" s="8"/>
      <c r="N46" s="373">
        <v>1524</v>
      </c>
      <c r="O46" s="373">
        <v>441</v>
      </c>
      <c r="P46" s="373">
        <v>695</v>
      </c>
      <c r="Q46" s="373">
        <v>1232</v>
      </c>
      <c r="R46" s="373">
        <v>380</v>
      </c>
      <c r="S46" s="340"/>
      <c r="T46" s="375"/>
      <c r="U46" s="375"/>
      <c r="V46" s="375"/>
      <c r="W46" s="375"/>
      <c r="X46" s="375"/>
      <c r="Y46" s="143"/>
      <c r="Z46" s="143"/>
      <c r="AA46" s="143"/>
      <c r="AB46" s="143"/>
      <c r="AC46" s="143"/>
      <c r="AD46" s="143"/>
      <c r="AE46" s="143"/>
      <c r="AF46" s="143"/>
      <c r="AG46" s="143"/>
      <c r="AH46" s="143"/>
      <c r="AI46" s="143"/>
      <c r="AJ46" s="143"/>
      <c r="AV46" s="163"/>
      <c r="AW46" s="163"/>
      <c r="AX46" s="163"/>
      <c r="AY46" s="163"/>
      <c r="AZ46" s="163"/>
      <c r="BA46" s="163"/>
      <c r="BB46" s="163"/>
      <c r="BC46" s="163"/>
      <c r="BD46" s="163"/>
      <c r="BE46" s="163"/>
      <c r="BF46" s="163"/>
      <c r="BG46" s="163"/>
      <c r="BH46" s="163"/>
      <c r="BI46" s="163"/>
      <c r="BJ46" s="163"/>
      <c r="BK46" s="163"/>
      <c r="BL46" s="163"/>
      <c r="BM46" s="163"/>
      <c r="BN46" s="163"/>
      <c r="BO46" s="163"/>
      <c r="BP46" s="163"/>
    </row>
    <row r="47" spans="1:68">
      <c r="A47" s="8">
        <v>45002</v>
      </c>
      <c r="B47" s="8"/>
      <c r="C47" s="8"/>
      <c r="D47" s="8"/>
      <c r="E47" s="8"/>
      <c r="F47" s="8"/>
      <c r="G47" s="8"/>
      <c r="H47" s="8"/>
      <c r="I47" s="8"/>
      <c r="J47" s="8"/>
      <c r="K47" s="8"/>
      <c r="L47" s="8"/>
      <c r="M47" s="8"/>
      <c r="N47" s="373">
        <v>-1178</v>
      </c>
      <c r="O47" s="373">
        <v>-947</v>
      </c>
      <c r="P47" s="373">
        <v>-1071</v>
      </c>
      <c r="Q47" s="373">
        <v>1891</v>
      </c>
      <c r="R47" s="373">
        <v>281</v>
      </c>
      <c r="S47" s="340"/>
      <c r="T47" s="375"/>
      <c r="U47" s="375"/>
      <c r="V47" s="375"/>
      <c r="W47" s="375"/>
      <c r="X47" s="375"/>
      <c r="Y47" s="143"/>
      <c r="Z47" s="143"/>
      <c r="AA47" s="143"/>
      <c r="AB47" s="143"/>
      <c r="AC47" s="143"/>
      <c r="AD47" s="143"/>
      <c r="AE47" s="143"/>
      <c r="AF47" s="143"/>
      <c r="AG47" s="143"/>
      <c r="AH47" s="143"/>
      <c r="AI47" s="143"/>
      <c r="AJ47" s="143"/>
      <c r="AV47" s="163"/>
      <c r="AW47" s="163"/>
      <c r="AX47" s="163"/>
      <c r="AY47" s="163"/>
      <c r="AZ47" s="163"/>
      <c r="BA47" s="163"/>
      <c r="BB47" s="163"/>
      <c r="BC47" s="163"/>
      <c r="BD47" s="163"/>
      <c r="BE47" s="163"/>
      <c r="BF47" s="163"/>
      <c r="BG47" s="163"/>
      <c r="BH47" s="163"/>
      <c r="BI47" s="163"/>
      <c r="BJ47" s="163"/>
      <c r="BK47" s="163"/>
      <c r="BL47" s="163"/>
      <c r="BM47" s="163"/>
      <c r="BN47" s="163"/>
      <c r="BO47" s="163"/>
      <c r="BP47" s="163"/>
    </row>
    <row r="48" spans="1:68">
      <c r="A48" s="8">
        <v>45009</v>
      </c>
      <c r="B48" s="8"/>
      <c r="C48" s="8"/>
      <c r="D48" s="8"/>
      <c r="E48" s="8"/>
      <c r="F48" s="8"/>
      <c r="G48" s="8"/>
      <c r="H48" s="8"/>
      <c r="I48" s="8"/>
      <c r="J48" s="8"/>
      <c r="K48" s="8"/>
      <c r="L48" s="8"/>
      <c r="M48" s="8"/>
      <c r="N48" s="373">
        <v>-172</v>
      </c>
      <c r="O48" s="373">
        <v>36</v>
      </c>
      <c r="P48" s="373">
        <v>-559</v>
      </c>
      <c r="Q48" s="373">
        <v>1471</v>
      </c>
      <c r="R48" s="373">
        <v>-26</v>
      </c>
      <c r="S48" s="340"/>
      <c r="T48" s="375"/>
      <c r="U48" s="375"/>
      <c r="V48" s="375"/>
      <c r="W48" s="375"/>
      <c r="X48" s="375"/>
      <c r="Y48" s="143"/>
      <c r="Z48" s="143"/>
      <c r="AA48" s="143"/>
      <c r="AB48" s="143"/>
      <c r="AC48" s="143"/>
      <c r="AD48" s="143"/>
      <c r="AE48" s="143"/>
      <c r="AF48" s="143"/>
      <c r="AG48" s="143"/>
      <c r="AH48" s="143"/>
      <c r="AI48" s="143"/>
      <c r="AJ48" s="143"/>
      <c r="AV48" s="163"/>
      <c r="AW48" s="163"/>
      <c r="AX48" s="163"/>
      <c r="AY48" s="163"/>
      <c r="AZ48" s="163"/>
      <c r="BA48" s="163"/>
      <c r="BB48" s="163"/>
      <c r="BC48" s="163"/>
      <c r="BD48" s="163"/>
      <c r="BE48" s="163"/>
      <c r="BF48" s="163"/>
      <c r="BG48" s="163"/>
      <c r="BH48" s="163"/>
      <c r="BI48" s="163"/>
      <c r="BJ48" s="163"/>
      <c r="BK48" s="163"/>
      <c r="BL48" s="163"/>
      <c r="BM48" s="163"/>
      <c r="BN48" s="163"/>
      <c r="BO48" s="163"/>
      <c r="BP48" s="163"/>
    </row>
    <row r="49" spans="1:68">
      <c r="A49" s="8">
        <v>45016</v>
      </c>
      <c r="B49" s="8"/>
      <c r="C49" s="8"/>
      <c r="D49" s="8"/>
      <c r="E49" s="8"/>
      <c r="F49" s="8"/>
      <c r="G49" s="8"/>
      <c r="H49" s="386">
        <v>0</v>
      </c>
      <c r="I49" s="386">
        <v>0</v>
      </c>
      <c r="J49" s="386">
        <v>0</v>
      </c>
      <c r="K49" s="386">
        <v>0</v>
      </c>
      <c r="L49" s="386">
        <v>0</v>
      </c>
      <c r="M49" s="386">
        <v>0</v>
      </c>
      <c r="N49" s="420">
        <v>745.96</v>
      </c>
      <c r="O49" s="420">
        <v>578.16834964223563</v>
      </c>
      <c r="P49" s="420">
        <v>-157.97060351127712</v>
      </c>
      <c r="Q49" s="420">
        <v>1408.2857237164026</v>
      </c>
      <c r="R49" s="420">
        <v>259.17216759477668</v>
      </c>
      <c r="S49" s="340"/>
      <c r="T49" s="375"/>
      <c r="U49" s="375"/>
      <c r="V49" s="375"/>
      <c r="W49" s="375"/>
      <c r="X49" s="375"/>
      <c r="Y49" s="143"/>
      <c r="Z49" s="143"/>
      <c r="AA49" s="143"/>
      <c r="AB49" s="143"/>
      <c r="AC49" s="143"/>
      <c r="AD49" s="143"/>
      <c r="AE49" s="143"/>
      <c r="AF49" s="143"/>
      <c r="AG49" s="143"/>
      <c r="AH49" s="143"/>
      <c r="AI49" s="143"/>
      <c r="AJ49" s="143"/>
      <c r="AV49" s="163"/>
      <c r="AW49" s="163"/>
      <c r="AX49" s="163"/>
      <c r="AY49" s="163"/>
      <c r="AZ49" s="163"/>
      <c r="BA49" s="163"/>
      <c r="BB49" s="163"/>
      <c r="BC49" s="163"/>
      <c r="BD49" s="163"/>
      <c r="BE49" s="163"/>
      <c r="BF49" s="163"/>
      <c r="BG49" s="163"/>
      <c r="BH49" s="163"/>
      <c r="BI49" s="163"/>
      <c r="BJ49" s="163"/>
      <c r="BK49" s="163"/>
      <c r="BL49" s="163"/>
      <c r="BM49" s="163"/>
      <c r="BN49" s="163"/>
      <c r="BO49" s="163"/>
      <c r="BP49" s="163"/>
    </row>
    <row r="50" spans="1:68">
      <c r="A50" s="8">
        <v>45023</v>
      </c>
      <c r="B50" s="8"/>
      <c r="C50" s="8"/>
      <c r="D50" s="8"/>
      <c r="E50" s="8"/>
      <c r="F50" s="8"/>
      <c r="G50" s="8"/>
      <c r="H50" s="373">
        <v>-409</v>
      </c>
      <c r="I50" s="373">
        <v>453</v>
      </c>
      <c r="J50" s="373">
        <v>-195</v>
      </c>
      <c r="K50" s="373">
        <v>525</v>
      </c>
      <c r="L50" s="373">
        <v>476</v>
      </c>
      <c r="M50" s="373">
        <v>603</v>
      </c>
      <c r="N50" s="8"/>
      <c r="O50" s="8"/>
      <c r="P50" s="8"/>
      <c r="Q50" s="8"/>
      <c r="R50" s="8"/>
      <c r="S50" s="8"/>
      <c r="T50" s="8"/>
      <c r="U50" s="8"/>
      <c r="V50" s="8"/>
      <c r="W50" s="8"/>
      <c r="X50" s="8"/>
      <c r="Y50" s="143"/>
      <c r="Z50" s="143"/>
      <c r="AA50" s="143"/>
      <c r="AB50" s="143"/>
      <c r="AC50" s="143"/>
      <c r="AD50" s="143"/>
      <c r="AE50" s="143"/>
      <c r="AF50" s="143"/>
      <c r="AG50" s="143"/>
      <c r="AH50" s="143"/>
      <c r="AI50" s="143"/>
      <c r="AJ50" s="143"/>
      <c r="AV50" s="163"/>
      <c r="AW50" s="163"/>
      <c r="AX50" s="163"/>
      <c r="AY50" s="163"/>
      <c r="AZ50" s="163"/>
      <c r="BA50" s="163"/>
      <c r="BB50" s="163"/>
      <c r="BC50" s="163"/>
      <c r="BD50" s="163"/>
      <c r="BE50" s="163"/>
      <c r="BF50" s="163"/>
      <c r="BG50" s="163"/>
      <c r="BH50" s="163"/>
      <c r="BI50" s="163"/>
      <c r="BJ50" s="163"/>
      <c r="BK50" s="163"/>
      <c r="BL50" s="163"/>
      <c r="BM50" s="163"/>
      <c r="BN50" s="163"/>
      <c r="BO50" s="163"/>
      <c r="BP50" s="163"/>
    </row>
    <row r="51" spans="1:68">
      <c r="A51" s="8">
        <v>45030</v>
      </c>
      <c r="B51" s="8"/>
      <c r="C51" s="8"/>
      <c r="D51" s="8"/>
      <c r="E51" s="8"/>
      <c r="F51" s="8"/>
      <c r="G51" s="8"/>
      <c r="H51" s="373">
        <v>-929</v>
      </c>
      <c r="I51" s="373">
        <v>502</v>
      </c>
      <c r="J51" s="373">
        <v>-371</v>
      </c>
      <c r="K51" s="373">
        <v>401</v>
      </c>
      <c r="L51" s="373">
        <v>527</v>
      </c>
      <c r="M51" s="373">
        <v>539</v>
      </c>
      <c r="N51" s="8"/>
      <c r="O51" s="8"/>
      <c r="P51" s="8"/>
      <c r="Q51" s="8"/>
      <c r="R51" s="8"/>
      <c r="S51" s="8"/>
      <c r="T51" s="8"/>
      <c r="U51" s="8"/>
      <c r="V51" s="8"/>
      <c r="W51" s="8"/>
      <c r="X51" s="8"/>
      <c r="Y51" s="143"/>
      <c r="Z51" s="143"/>
      <c r="AA51" s="143"/>
      <c r="AB51" s="143"/>
      <c r="AC51" s="143"/>
      <c r="AD51" s="143"/>
      <c r="AE51" s="143"/>
      <c r="AF51" s="143"/>
      <c r="AG51" s="143"/>
      <c r="AH51" s="143"/>
      <c r="AI51" s="143"/>
      <c r="AJ51" s="143"/>
      <c r="AV51" s="163"/>
      <c r="AW51" s="163"/>
      <c r="AX51" s="163"/>
      <c r="AY51" s="163"/>
      <c r="AZ51" s="163"/>
      <c r="BA51" s="163"/>
      <c r="BB51" s="163"/>
      <c r="BC51" s="163"/>
      <c r="BD51" s="163"/>
      <c r="BE51" s="163"/>
      <c r="BF51" s="163"/>
      <c r="BG51" s="163"/>
      <c r="BH51" s="163"/>
      <c r="BI51" s="163"/>
      <c r="BJ51" s="163"/>
      <c r="BK51" s="163"/>
      <c r="BL51" s="163"/>
      <c r="BM51" s="163"/>
      <c r="BN51" s="163"/>
      <c r="BO51" s="163"/>
      <c r="BP51" s="163"/>
    </row>
    <row r="52" spans="1:68">
      <c r="A52" s="8">
        <v>45037</v>
      </c>
      <c r="B52" s="8"/>
      <c r="C52" s="8"/>
      <c r="D52" s="8"/>
      <c r="E52" s="8"/>
      <c r="F52" s="8"/>
      <c r="G52" s="8"/>
      <c r="H52" s="373">
        <v>-565</v>
      </c>
      <c r="I52" s="373">
        <v>435</v>
      </c>
      <c r="J52" s="373">
        <v>100</v>
      </c>
      <c r="K52" s="373">
        <v>1132</v>
      </c>
      <c r="L52" s="373">
        <v>264</v>
      </c>
      <c r="M52" s="373">
        <v>1121</v>
      </c>
      <c r="N52" s="8"/>
      <c r="O52" s="8"/>
      <c r="P52" s="8"/>
      <c r="Q52" s="8"/>
      <c r="R52" s="8"/>
      <c r="S52" s="8"/>
      <c r="T52" s="8"/>
      <c r="U52" s="8"/>
      <c r="V52" s="8"/>
      <c r="W52" s="8"/>
      <c r="X52" s="8"/>
      <c r="Y52" s="143"/>
      <c r="Z52" s="143"/>
      <c r="AA52" s="143"/>
      <c r="AB52" s="143"/>
      <c r="AC52" s="143"/>
      <c r="AD52" s="143"/>
      <c r="AE52" s="143"/>
      <c r="AF52" s="143"/>
      <c r="AG52" s="143"/>
      <c r="AH52" s="143"/>
      <c r="AI52" s="143"/>
      <c r="AJ52" s="143"/>
      <c r="AV52" s="163"/>
      <c r="AW52" s="163"/>
      <c r="AX52" s="163"/>
      <c r="AY52" s="163"/>
      <c r="AZ52" s="163"/>
      <c r="BA52" s="163"/>
      <c r="BB52" s="163"/>
      <c r="BC52" s="163"/>
      <c r="BD52" s="163"/>
      <c r="BE52" s="163"/>
      <c r="BF52" s="163"/>
      <c r="BG52" s="163"/>
      <c r="BH52" s="163"/>
      <c r="BI52" s="163"/>
      <c r="BJ52" s="163"/>
      <c r="BK52" s="163"/>
      <c r="BL52" s="163"/>
      <c r="BM52" s="163"/>
      <c r="BN52" s="163"/>
      <c r="BO52" s="163"/>
      <c r="BP52" s="163"/>
    </row>
    <row r="53" spans="1:68">
      <c r="A53" s="8">
        <v>45044</v>
      </c>
      <c r="B53" s="386">
        <v>0</v>
      </c>
      <c r="C53" s="386">
        <v>0</v>
      </c>
      <c r="D53" s="386">
        <v>0</v>
      </c>
      <c r="E53" s="386">
        <v>0</v>
      </c>
      <c r="F53" s="386">
        <v>0</v>
      </c>
      <c r="G53" s="386">
        <v>0</v>
      </c>
      <c r="H53" s="373">
        <v>-584.02</v>
      </c>
      <c r="I53" s="373">
        <v>522.79312035450516</v>
      </c>
      <c r="J53" s="373">
        <v>-700.32724378247212</v>
      </c>
      <c r="K53" s="373">
        <v>1413.4788447344922</v>
      </c>
      <c r="L53" s="373">
        <v>876.47919230065509</v>
      </c>
      <c r="M53" s="373">
        <v>1457.25</v>
      </c>
      <c r="N53" s="8"/>
      <c r="O53" s="8"/>
      <c r="P53" s="8"/>
      <c r="Q53" s="8"/>
      <c r="R53" s="8"/>
      <c r="S53" s="8"/>
      <c r="T53" s="8"/>
      <c r="U53" s="8"/>
      <c r="V53" s="8"/>
      <c r="W53" s="8"/>
      <c r="X53" s="8"/>
      <c r="Y53" s="143"/>
      <c r="Z53" s="143"/>
      <c r="AA53" s="143"/>
      <c r="AB53" s="143"/>
      <c r="AC53" s="143"/>
      <c r="AD53" s="143"/>
      <c r="AE53" s="143"/>
      <c r="AF53" s="143"/>
      <c r="AG53" s="143"/>
      <c r="AH53" s="143"/>
      <c r="AI53" s="143"/>
      <c r="AJ53" s="143"/>
      <c r="AV53" s="163"/>
      <c r="AW53" s="163"/>
      <c r="AX53" s="163"/>
      <c r="AY53" s="163"/>
      <c r="AZ53" s="163"/>
      <c r="BA53" s="163"/>
      <c r="BB53" s="163"/>
      <c r="BC53" s="163"/>
      <c r="BD53" s="163"/>
      <c r="BE53" s="163"/>
      <c r="BF53" s="163"/>
      <c r="BG53" s="163"/>
      <c r="BH53" s="163"/>
      <c r="BI53" s="163"/>
      <c r="BJ53" s="163"/>
      <c r="BK53" s="163"/>
      <c r="BL53" s="163"/>
      <c r="BM53" s="163"/>
      <c r="BN53" s="163"/>
      <c r="BO53" s="163"/>
      <c r="BP53" s="163"/>
    </row>
    <row r="54" spans="1:68">
      <c r="A54" s="8">
        <v>45051</v>
      </c>
      <c r="B54" s="433">
        <v>469</v>
      </c>
      <c r="C54" s="433">
        <v>306</v>
      </c>
      <c r="D54" s="433">
        <v>36</v>
      </c>
      <c r="E54" s="433">
        <v>-286</v>
      </c>
      <c r="F54" s="433">
        <v>-1103</v>
      </c>
      <c r="G54" s="433">
        <v>-884</v>
      </c>
      <c r="H54" s="8"/>
      <c r="I54" s="8"/>
      <c r="J54" s="8"/>
      <c r="K54" s="143"/>
      <c r="L54" s="8"/>
      <c r="M54" s="8"/>
      <c r="N54" s="8"/>
      <c r="O54" s="8"/>
      <c r="P54" s="8"/>
      <c r="Q54" s="8"/>
      <c r="R54" s="8"/>
      <c r="S54" s="8"/>
      <c r="T54" s="8"/>
      <c r="U54" s="8"/>
      <c r="V54" s="8"/>
      <c r="W54" s="8"/>
      <c r="X54" s="8"/>
      <c r="Y54" s="143"/>
      <c r="Z54" s="143"/>
      <c r="AA54" s="143"/>
      <c r="AB54" s="143"/>
      <c r="AC54" s="143"/>
      <c r="AD54" s="143"/>
      <c r="AE54" s="143"/>
      <c r="AF54" s="143"/>
      <c r="AG54" s="143"/>
      <c r="AH54" s="143"/>
      <c r="AI54" s="143"/>
      <c r="AJ54" s="143"/>
      <c r="AV54" s="163"/>
      <c r="AW54" s="163"/>
      <c r="AX54" s="163"/>
      <c r="AY54" s="163"/>
      <c r="AZ54" s="163"/>
      <c r="BA54" s="163"/>
      <c r="BB54" s="163"/>
      <c r="BC54" s="163"/>
      <c r="BD54" s="163"/>
      <c r="BE54" s="163"/>
      <c r="BF54" s="163"/>
      <c r="BG54" s="163"/>
      <c r="BH54" s="163"/>
      <c r="BI54" s="163"/>
      <c r="BJ54" s="163"/>
      <c r="BK54" s="163"/>
      <c r="BL54" s="163"/>
      <c r="BM54" s="163"/>
      <c r="BN54" s="163"/>
      <c r="BO54" s="163"/>
      <c r="BP54" s="163"/>
    </row>
    <row r="55" spans="1:68">
      <c r="A55" s="8">
        <v>45058</v>
      </c>
      <c r="B55" s="433">
        <v>1333</v>
      </c>
      <c r="C55" s="433">
        <v>472</v>
      </c>
      <c r="D55" s="433">
        <v>533</v>
      </c>
      <c r="E55" s="433">
        <v>-359</v>
      </c>
      <c r="F55" s="433">
        <v>-1097</v>
      </c>
      <c r="G55" s="433">
        <v>-874</v>
      </c>
      <c r="H55" s="8"/>
      <c r="I55" s="8"/>
      <c r="J55" s="8"/>
      <c r="K55" s="143"/>
      <c r="L55" s="8"/>
      <c r="M55" s="8"/>
      <c r="N55" s="8"/>
      <c r="O55" s="8"/>
      <c r="P55" s="8"/>
      <c r="Q55" s="8"/>
      <c r="R55" s="8"/>
      <c r="S55" s="8"/>
      <c r="T55" s="8"/>
      <c r="U55" s="8"/>
      <c r="V55" s="8"/>
      <c r="W55" s="8"/>
      <c r="X55" s="8"/>
      <c r="Y55" s="143"/>
      <c r="Z55" s="143"/>
      <c r="AA55" s="143"/>
      <c r="AB55" s="143"/>
      <c r="AC55" s="143"/>
      <c r="AD55" s="143"/>
      <c r="AE55" s="143"/>
      <c r="AF55" s="143"/>
      <c r="AG55" s="143"/>
      <c r="AH55" s="143"/>
      <c r="AI55" s="143"/>
      <c r="AJ55" s="143"/>
      <c r="AV55" s="163"/>
      <c r="AW55" s="163"/>
      <c r="AX55" s="163"/>
      <c r="AY55" s="163"/>
      <c r="AZ55" s="163"/>
      <c r="BA55" s="163"/>
      <c r="BB55" s="163"/>
      <c r="BC55" s="163"/>
      <c r="BD55" s="163"/>
      <c r="BE55" s="163"/>
      <c r="BF55" s="163"/>
      <c r="BG55" s="163"/>
      <c r="BH55" s="163"/>
      <c r="BI55" s="163"/>
      <c r="BJ55" s="163"/>
      <c r="BK55" s="163"/>
      <c r="BL55" s="163"/>
      <c r="BM55" s="163"/>
      <c r="BN55" s="163"/>
      <c r="BO55" s="163"/>
      <c r="BP55" s="163"/>
    </row>
    <row r="56" spans="1:68">
      <c r="A56" s="8">
        <v>45065</v>
      </c>
      <c r="B56" s="433">
        <v>2400</v>
      </c>
      <c r="C56" s="433">
        <v>178</v>
      </c>
      <c r="D56" s="433">
        <v>381</v>
      </c>
      <c r="E56" s="433">
        <v>-32</v>
      </c>
      <c r="F56" s="433">
        <v>-1409</v>
      </c>
      <c r="G56" s="433">
        <v>-1391</v>
      </c>
      <c r="H56" s="8"/>
      <c r="I56" s="8"/>
      <c r="J56" s="8"/>
      <c r="K56" s="143"/>
      <c r="L56" s="8"/>
      <c r="M56" s="8"/>
      <c r="N56" s="8"/>
      <c r="O56" s="8"/>
      <c r="P56" s="8"/>
      <c r="Q56" s="8"/>
      <c r="R56" s="8"/>
      <c r="S56" s="8"/>
      <c r="T56" s="8"/>
      <c r="U56" s="8"/>
      <c r="V56" s="8"/>
      <c r="W56" s="8"/>
      <c r="X56" s="8"/>
      <c r="Y56" s="143"/>
      <c r="Z56" s="143"/>
      <c r="AA56" s="143"/>
      <c r="AB56" s="143"/>
      <c r="AC56" s="143"/>
      <c r="AD56" s="143"/>
      <c r="AE56" s="143"/>
      <c r="AF56" s="143"/>
      <c r="AG56" s="143"/>
      <c r="AH56" s="143"/>
      <c r="AI56" s="143"/>
      <c r="AJ56" s="143"/>
      <c r="AV56" s="163"/>
      <c r="AW56" s="163"/>
      <c r="AX56" s="163"/>
      <c r="AY56" s="163"/>
      <c r="AZ56" s="163"/>
      <c r="BA56" s="163"/>
      <c r="BB56" s="163"/>
      <c r="BC56" s="163"/>
      <c r="BD56" s="163"/>
      <c r="BE56" s="163"/>
      <c r="BF56" s="163"/>
      <c r="BG56" s="163"/>
      <c r="BH56" s="163"/>
      <c r="BI56" s="163"/>
      <c r="BJ56" s="163"/>
      <c r="BK56" s="163"/>
      <c r="BL56" s="163"/>
      <c r="BM56" s="163"/>
      <c r="BN56" s="163"/>
      <c r="BO56" s="163"/>
      <c r="BP56" s="163"/>
    </row>
    <row r="57" spans="1:68">
      <c r="A57" s="8">
        <v>45072</v>
      </c>
      <c r="B57" s="8"/>
      <c r="C57" s="8"/>
      <c r="D57" s="8"/>
      <c r="E57" s="8"/>
      <c r="F57" s="8"/>
      <c r="G57" s="8"/>
      <c r="H57" s="8"/>
      <c r="I57" s="8"/>
      <c r="J57" s="8"/>
      <c r="K57" s="143"/>
      <c r="L57" s="8"/>
      <c r="M57" s="8"/>
      <c r="N57" s="8"/>
      <c r="O57" s="8"/>
      <c r="P57" s="8"/>
      <c r="Q57" s="8"/>
      <c r="R57" s="8"/>
      <c r="S57" s="8"/>
      <c r="T57" s="8"/>
      <c r="U57" s="8"/>
      <c r="V57" s="8"/>
      <c r="W57" s="8"/>
      <c r="X57" s="8"/>
      <c r="Y57" s="143"/>
      <c r="Z57" s="143"/>
      <c r="AA57" s="143"/>
      <c r="AB57" s="143"/>
      <c r="AC57" s="143"/>
      <c r="AD57" s="143"/>
      <c r="AE57" s="143"/>
      <c r="AF57" s="143"/>
      <c r="AG57" s="143"/>
      <c r="AH57" s="143"/>
      <c r="AI57" s="143"/>
      <c r="AJ57" s="143"/>
      <c r="AV57" s="163"/>
      <c r="AW57" s="163"/>
      <c r="AX57" s="163"/>
      <c r="AY57" s="163"/>
      <c r="AZ57" s="163"/>
      <c r="BA57" s="163"/>
      <c r="BB57" s="163"/>
      <c r="BC57" s="163"/>
      <c r="BD57" s="163"/>
      <c r="BE57" s="163"/>
      <c r="BF57" s="163"/>
      <c r="BG57" s="163"/>
      <c r="BH57" s="163"/>
      <c r="BI57" s="163"/>
      <c r="BJ57" s="163"/>
      <c r="BK57" s="163"/>
      <c r="BL57" s="163"/>
      <c r="BM57" s="163"/>
      <c r="BN57" s="163"/>
      <c r="BO57" s="163"/>
      <c r="BP57" s="163"/>
    </row>
    <row r="58" spans="1:68">
      <c r="A58" s="8">
        <v>45077</v>
      </c>
      <c r="B58" s="8"/>
      <c r="C58" s="8"/>
      <c r="D58" s="8"/>
      <c r="E58" s="8"/>
      <c r="F58" s="8"/>
      <c r="G58" s="8"/>
      <c r="H58" s="8"/>
      <c r="I58" s="8"/>
      <c r="J58" s="8"/>
      <c r="K58" s="143"/>
      <c r="L58" s="8"/>
      <c r="M58" s="8"/>
      <c r="N58" s="8"/>
      <c r="O58" s="8"/>
      <c r="P58" s="8"/>
      <c r="Q58" s="8"/>
      <c r="R58" s="8"/>
      <c r="S58" s="8"/>
      <c r="T58" s="8"/>
      <c r="U58" s="8"/>
      <c r="V58" s="8"/>
      <c r="W58" s="8"/>
      <c r="X58" s="8"/>
      <c r="Y58" s="143"/>
      <c r="Z58" s="143"/>
      <c r="AA58" s="143"/>
      <c r="AB58" s="143"/>
      <c r="AC58" s="143"/>
      <c r="AD58" s="143"/>
      <c r="AE58" s="143"/>
      <c r="AF58" s="143"/>
      <c r="AG58" s="143"/>
      <c r="AH58" s="143"/>
      <c r="AI58" s="143"/>
      <c r="AJ58" s="143"/>
      <c r="AV58" s="163"/>
      <c r="AW58" s="163"/>
      <c r="AX58" s="163"/>
      <c r="AY58" s="163"/>
      <c r="AZ58" s="163"/>
      <c r="BA58" s="163"/>
      <c r="BB58" s="163"/>
      <c r="BC58" s="163"/>
      <c r="BD58" s="163"/>
      <c r="BE58" s="163"/>
      <c r="BF58" s="163"/>
      <c r="BG58" s="163"/>
      <c r="BH58" s="163"/>
      <c r="BI58" s="163"/>
      <c r="BJ58" s="163"/>
      <c r="BK58" s="163"/>
      <c r="BL58" s="163"/>
      <c r="BM58" s="163"/>
      <c r="BN58" s="163"/>
      <c r="BO58" s="163"/>
      <c r="BP58" s="163"/>
    </row>
  </sheetData>
  <conditionalFormatting sqref="AF32:AI32">
    <cfRule type="cellIs" dxfId="263" priority="136" operator="greaterThan">
      <formula>0</formula>
    </cfRule>
  </conditionalFormatting>
  <conditionalFormatting sqref="AE32">
    <cfRule type="cellIs" dxfId="262" priority="143" operator="equal">
      <formula>0</formula>
    </cfRule>
    <cfRule type="cellIs" dxfId="261" priority="144" operator="lessThan">
      <formula>0</formula>
    </cfRule>
  </conditionalFormatting>
  <conditionalFormatting sqref="AE32">
    <cfRule type="cellIs" dxfId="260" priority="142" operator="greaterThan">
      <formula>0</formula>
    </cfRule>
  </conditionalFormatting>
  <conditionalFormatting sqref="AJ32">
    <cfRule type="cellIs" dxfId="259" priority="140" operator="equal">
      <formula>0</formula>
    </cfRule>
    <cfRule type="cellIs" dxfId="258" priority="141" operator="lessThan">
      <formula>0</formula>
    </cfRule>
  </conditionalFormatting>
  <conditionalFormatting sqref="AJ32">
    <cfRule type="cellIs" dxfId="257" priority="139" operator="greaterThan">
      <formula>0</formula>
    </cfRule>
  </conditionalFormatting>
  <conditionalFormatting sqref="AF32:AI32">
    <cfRule type="cellIs" dxfId="256" priority="137" operator="equal">
      <formula>0</formula>
    </cfRule>
    <cfRule type="cellIs" dxfId="255" priority="138" operator="lessThan">
      <formula>0</formula>
    </cfRule>
  </conditionalFormatting>
  <conditionalFormatting sqref="AF33:AI33">
    <cfRule type="cellIs" dxfId="254" priority="118" operator="greaterThan">
      <formula>0</formula>
    </cfRule>
  </conditionalFormatting>
  <conditionalFormatting sqref="AE33">
    <cfRule type="cellIs" dxfId="253" priority="125" operator="equal">
      <formula>0</formula>
    </cfRule>
    <cfRule type="cellIs" dxfId="252" priority="126" operator="lessThan">
      <formula>0</formula>
    </cfRule>
  </conditionalFormatting>
  <conditionalFormatting sqref="AE33">
    <cfRule type="cellIs" dxfId="251" priority="124" operator="greaterThan">
      <formula>0</formula>
    </cfRule>
  </conditionalFormatting>
  <conditionalFormatting sqref="AJ33">
    <cfRule type="cellIs" dxfId="250" priority="122" operator="equal">
      <formula>0</formula>
    </cfRule>
    <cfRule type="cellIs" dxfId="249" priority="123" operator="lessThan">
      <formula>0</formula>
    </cfRule>
  </conditionalFormatting>
  <conditionalFormatting sqref="AJ33">
    <cfRule type="cellIs" dxfId="248" priority="121" operator="greaterThan">
      <formula>0</formula>
    </cfRule>
  </conditionalFormatting>
  <conditionalFormatting sqref="AF33:AI33">
    <cfRule type="cellIs" dxfId="247" priority="119" operator="equal">
      <formula>0</formula>
    </cfRule>
    <cfRule type="cellIs" dxfId="246" priority="120" operator="lessThan">
      <formula>0</formula>
    </cfRule>
  </conditionalFormatting>
  <conditionalFormatting sqref="AF34:AI34">
    <cfRule type="cellIs" dxfId="245" priority="109" operator="greaterThan">
      <formula>0</formula>
    </cfRule>
  </conditionalFormatting>
  <conditionalFormatting sqref="AE34">
    <cfRule type="cellIs" dxfId="244" priority="116" operator="equal">
      <formula>0</formula>
    </cfRule>
    <cfRule type="cellIs" dxfId="243" priority="117" operator="lessThan">
      <formula>0</formula>
    </cfRule>
  </conditionalFormatting>
  <conditionalFormatting sqref="AE34">
    <cfRule type="cellIs" dxfId="242" priority="115" operator="greaterThan">
      <formula>0</formula>
    </cfRule>
  </conditionalFormatting>
  <conditionalFormatting sqref="AJ34">
    <cfRule type="cellIs" dxfId="241" priority="113" operator="equal">
      <formula>0</formula>
    </cfRule>
    <cfRule type="cellIs" dxfId="240" priority="114" operator="lessThan">
      <formula>0</formula>
    </cfRule>
  </conditionalFormatting>
  <conditionalFormatting sqref="AJ34">
    <cfRule type="cellIs" dxfId="239" priority="112" operator="greaterThan">
      <formula>0</formula>
    </cfRule>
  </conditionalFormatting>
  <conditionalFormatting sqref="AF34:AI34">
    <cfRule type="cellIs" dxfId="238" priority="110" operator="equal">
      <formula>0</formula>
    </cfRule>
    <cfRule type="cellIs" dxfId="237" priority="111" operator="lessThan">
      <formula>0</formula>
    </cfRule>
  </conditionalFormatting>
  <conditionalFormatting sqref="AE35">
    <cfRule type="cellIs" dxfId="236" priority="107" operator="equal">
      <formula>0</formula>
    </cfRule>
    <cfRule type="cellIs" dxfId="235" priority="108" operator="lessThan">
      <formula>0</formula>
    </cfRule>
  </conditionalFormatting>
  <conditionalFormatting sqref="AE35">
    <cfRule type="cellIs" dxfId="234" priority="106" operator="greaterThan">
      <formula>0</formula>
    </cfRule>
  </conditionalFormatting>
  <conditionalFormatting sqref="AJ35">
    <cfRule type="cellIs" dxfId="233" priority="104" operator="equal">
      <formula>0</formula>
    </cfRule>
    <cfRule type="cellIs" dxfId="232" priority="105" operator="lessThan">
      <formula>0</formula>
    </cfRule>
  </conditionalFormatting>
  <conditionalFormatting sqref="AJ35">
    <cfRule type="cellIs" dxfId="231" priority="103" operator="greaterThan">
      <formula>0</formula>
    </cfRule>
  </conditionalFormatting>
  <conditionalFormatting sqref="AF35:AI35">
    <cfRule type="cellIs" dxfId="230" priority="101" operator="equal">
      <formula>0</formula>
    </cfRule>
    <cfRule type="cellIs" dxfId="229" priority="102" operator="lessThan">
      <formula>0</formula>
    </cfRule>
  </conditionalFormatting>
  <conditionalFormatting sqref="AF35:AI35">
    <cfRule type="cellIs" dxfId="228" priority="100" operator="greaterThan">
      <formula>0</formula>
    </cfRule>
  </conditionalFormatting>
  <conditionalFormatting sqref="AE36">
    <cfRule type="cellIs" dxfId="227" priority="95" operator="equal">
      <formula>0</formula>
    </cfRule>
    <cfRule type="cellIs" dxfId="226" priority="96" operator="lessThan">
      <formula>0</formula>
    </cfRule>
  </conditionalFormatting>
  <conditionalFormatting sqref="AE36">
    <cfRule type="cellIs" dxfId="225" priority="94" operator="greaterThan">
      <formula>0</formula>
    </cfRule>
  </conditionalFormatting>
  <conditionalFormatting sqref="AJ36">
    <cfRule type="cellIs" dxfId="224" priority="92" operator="equal">
      <formula>0</formula>
    </cfRule>
    <cfRule type="cellIs" dxfId="223" priority="93" operator="lessThan">
      <formula>0</formula>
    </cfRule>
  </conditionalFormatting>
  <conditionalFormatting sqref="AJ36">
    <cfRule type="cellIs" dxfId="222" priority="91" operator="greaterThan">
      <formula>0</formula>
    </cfRule>
  </conditionalFormatting>
  <conditionalFormatting sqref="AF36:AI36">
    <cfRule type="cellIs" dxfId="221" priority="89" operator="equal">
      <formula>0</formula>
    </cfRule>
    <cfRule type="cellIs" dxfId="220" priority="90" operator="lessThan">
      <formula>0</formula>
    </cfRule>
  </conditionalFormatting>
  <conditionalFormatting sqref="AF36:AI36">
    <cfRule type="cellIs" dxfId="219" priority="88" operator="greaterThan">
      <formula>0</formula>
    </cfRule>
  </conditionalFormatting>
  <conditionalFormatting sqref="Y37:AD37">
    <cfRule type="cellIs" dxfId="218" priority="86" operator="equal">
      <formula>0</formula>
    </cfRule>
    <cfRule type="cellIs" dxfId="217" priority="87" operator="lessThan">
      <formula>0</formula>
    </cfRule>
  </conditionalFormatting>
  <conditionalFormatting sqref="Y37:AD37">
    <cfRule type="cellIs" dxfId="216" priority="85" operator="greaterThan">
      <formula>0</formula>
    </cfRule>
  </conditionalFormatting>
  <conditionalFormatting sqref="Z38:AD38">
    <cfRule type="cellIs" dxfId="215" priority="79" operator="greaterThan">
      <formula>0</formula>
    </cfRule>
  </conditionalFormatting>
  <conditionalFormatting sqref="Y38">
    <cfRule type="cellIs" dxfId="214" priority="83" operator="equal">
      <formula>0</formula>
    </cfRule>
    <cfRule type="cellIs" dxfId="213" priority="84" operator="lessThan">
      <formula>0</formula>
    </cfRule>
  </conditionalFormatting>
  <conditionalFormatting sqref="Y38">
    <cfRule type="cellIs" dxfId="212" priority="82" operator="greaterThan">
      <formula>0</formula>
    </cfRule>
  </conditionalFormatting>
  <conditionalFormatting sqref="Z38:AD38">
    <cfRule type="cellIs" dxfId="211" priority="80" operator="equal">
      <formula>0</formula>
    </cfRule>
    <cfRule type="cellIs" dxfId="210" priority="81" operator="lessThan">
      <formula>0</formula>
    </cfRule>
  </conditionalFormatting>
  <conditionalFormatting sqref="Y39">
    <cfRule type="cellIs" dxfId="209" priority="77" operator="equal">
      <formula>0</formula>
    </cfRule>
    <cfRule type="cellIs" dxfId="208" priority="78" operator="lessThan">
      <formula>0</formula>
    </cfRule>
  </conditionalFormatting>
  <conditionalFormatting sqref="Y39">
    <cfRule type="cellIs" dxfId="207" priority="76" operator="greaterThan">
      <formula>0</formula>
    </cfRule>
  </conditionalFormatting>
  <conditionalFormatting sqref="Z39:AD39">
    <cfRule type="cellIs" dxfId="206" priority="74" operator="equal">
      <formula>0</formula>
    </cfRule>
    <cfRule type="cellIs" dxfId="205" priority="75" operator="lessThan">
      <formula>0</formula>
    </cfRule>
  </conditionalFormatting>
  <conditionalFormatting sqref="Z39:AD39">
    <cfRule type="cellIs" dxfId="204" priority="73" operator="greaterThan">
      <formula>0</formula>
    </cfRule>
  </conditionalFormatting>
  <conditionalFormatting sqref="Y40">
    <cfRule type="cellIs" dxfId="203" priority="71" operator="equal">
      <formula>0</formula>
    </cfRule>
    <cfRule type="cellIs" dxfId="202" priority="72" operator="lessThan">
      <formula>0</formula>
    </cfRule>
  </conditionalFormatting>
  <conditionalFormatting sqref="Y40">
    <cfRule type="cellIs" dxfId="201" priority="70" operator="greaterThan">
      <formula>0</formula>
    </cfRule>
  </conditionalFormatting>
  <conditionalFormatting sqref="Z40:AD40">
    <cfRule type="cellIs" dxfId="200" priority="68" operator="equal">
      <formula>0</formula>
    </cfRule>
    <cfRule type="cellIs" dxfId="199" priority="69" operator="lessThan">
      <formula>0</formula>
    </cfRule>
  </conditionalFormatting>
  <conditionalFormatting sqref="Z40:AD40">
    <cfRule type="cellIs" dxfId="198" priority="67" operator="greaterThan">
      <formula>0</formula>
    </cfRule>
  </conditionalFormatting>
  <conditionalFormatting sqref="T41:X41">
    <cfRule type="cellIs" dxfId="197" priority="61" operator="greaterThan">
      <formula>0</formula>
    </cfRule>
  </conditionalFormatting>
  <conditionalFormatting sqref="S41">
    <cfRule type="cellIs" dxfId="196" priority="65" operator="equal">
      <formula>0</formula>
    </cfRule>
    <cfRule type="cellIs" dxfId="195" priority="66" operator="lessThan">
      <formula>0</formula>
    </cfRule>
  </conditionalFormatting>
  <conditionalFormatting sqref="S41">
    <cfRule type="cellIs" dxfId="194" priority="64" operator="greaterThan">
      <formula>0</formula>
    </cfRule>
  </conditionalFormatting>
  <conditionalFormatting sqref="T41:X41">
    <cfRule type="cellIs" dxfId="193" priority="62" operator="equal">
      <formula>0</formula>
    </cfRule>
    <cfRule type="cellIs" dxfId="192" priority="63" operator="lessThan">
      <formula>0</formula>
    </cfRule>
  </conditionalFormatting>
  <conditionalFormatting sqref="S42">
    <cfRule type="cellIs" dxfId="191" priority="59" operator="equal">
      <formula>0</formula>
    </cfRule>
    <cfRule type="cellIs" dxfId="190" priority="60" operator="lessThan">
      <formula>0</formula>
    </cfRule>
  </conditionalFormatting>
  <conditionalFormatting sqref="S42">
    <cfRule type="cellIs" dxfId="189" priority="58" operator="greaterThan">
      <formula>0</formula>
    </cfRule>
  </conditionalFormatting>
  <conditionalFormatting sqref="T42:X42">
    <cfRule type="cellIs" dxfId="188" priority="56" operator="equal">
      <formula>0</formula>
    </cfRule>
    <cfRule type="cellIs" dxfId="187" priority="57" operator="lessThan">
      <formula>0</formula>
    </cfRule>
  </conditionalFormatting>
  <conditionalFormatting sqref="T42:X42">
    <cfRule type="cellIs" dxfId="186" priority="55" operator="greaterThan">
      <formula>0</formula>
    </cfRule>
  </conditionalFormatting>
  <conditionalFormatting sqref="S43">
    <cfRule type="cellIs" dxfId="185" priority="53" operator="equal">
      <formula>0</formula>
    </cfRule>
    <cfRule type="cellIs" dxfId="184" priority="54" operator="lessThan">
      <formula>0</formula>
    </cfRule>
  </conditionalFormatting>
  <conditionalFormatting sqref="S43">
    <cfRule type="cellIs" dxfId="183" priority="52" operator="greaterThan">
      <formula>0</formula>
    </cfRule>
  </conditionalFormatting>
  <conditionalFormatting sqref="T43:X43">
    <cfRule type="cellIs" dxfId="182" priority="50" operator="equal">
      <formula>0</formula>
    </cfRule>
    <cfRule type="cellIs" dxfId="181" priority="51" operator="lessThan">
      <formula>0</formula>
    </cfRule>
  </conditionalFormatting>
  <conditionalFormatting sqref="T43:X43">
    <cfRule type="cellIs" dxfId="180" priority="49" operator="greaterThan">
      <formula>0</formula>
    </cfRule>
  </conditionalFormatting>
  <conditionalFormatting sqref="T44:X49">
    <cfRule type="cellIs" dxfId="179" priority="37" operator="greaterThan">
      <formula>0</formula>
    </cfRule>
  </conditionalFormatting>
  <conditionalFormatting sqref="S44:S49">
    <cfRule type="cellIs" dxfId="178" priority="41" operator="equal">
      <formula>0</formula>
    </cfRule>
    <cfRule type="cellIs" dxfId="177" priority="42" operator="lessThan">
      <formula>0</formula>
    </cfRule>
  </conditionalFormatting>
  <conditionalFormatting sqref="S44:S49">
    <cfRule type="cellIs" dxfId="176" priority="40" operator="greaterThan">
      <formula>0</formula>
    </cfRule>
  </conditionalFormatting>
  <conditionalFormatting sqref="T44:X49">
    <cfRule type="cellIs" dxfId="175" priority="38" operator="equal">
      <formula>0</formula>
    </cfRule>
    <cfRule type="cellIs" dxfId="174" priority="39" operator="lessThan">
      <formula>0</formula>
    </cfRule>
  </conditionalFormatting>
  <conditionalFormatting sqref="N45:R45">
    <cfRule type="cellIs" dxfId="173" priority="35" operator="equal">
      <formula>0</formula>
    </cfRule>
    <cfRule type="cellIs" dxfId="172" priority="36" operator="lessThan">
      <formula>0</formula>
    </cfRule>
  </conditionalFormatting>
  <conditionalFormatting sqref="N45:R45">
    <cfRule type="cellIs" dxfId="171" priority="34" operator="greaterThan">
      <formula>0</formula>
    </cfRule>
  </conditionalFormatting>
  <conditionalFormatting sqref="N46:R46">
    <cfRule type="cellIs" dxfId="170" priority="32" operator="equal">
      <formula>0</formula>
    </cfRule>
    <cfRule type="cellIs" dxfId="169" priority="33" operator="lessThan">
      <formula>0</formula>
    </cfRule>
  </conditionalFormatting>
  <conditionalFormatting sqref="N46:R46">
    <cfRule type="cellIs" dxfId="168" priority="31" operator="greaterThan">
      <formula>0</formula>
    </cfRule>
  </conditionalFormatting>
  <conditionalFormatting sqref="N47:R47">
    <cfRule type="cellIs" dxfId="167" priority="28" operator="greaterThan">
      <formula>0</formula>
    </cfRule>
  </conditionalFormatting>
  <conditionalFormatting sqref="N47:R47">
    <cfRule type="cellIs" dxfId="166" priority="29" operator="equal">
      <formula>0</formula>
    </cfRule>
    <cfRule type="cellIs" dxfId="165" priority="30" operator="lessThan">
      <formula>0</formula>
    </cfRule>
  </conditionalFormatting>
  <conditionalFormatting sqref="N48:R48">
    <cfRule type="cellIs" dxfId="164" priority="26" operator="equal">
      <formula>0</formula>
    </cfRule>
    <cfRule type="cellIs" dxfId="163" priority="27" operator="lessThan">
      <formula>0</formula>
    </cfRule>
  </conditionalFormatting>
  <conditionalFormatting sqref="N48:R48">
    <cfRule type="cellIs" dxfId="162" priority="25" operator="greaterThan">
      <formula>0</formula>
    </cfRule>
  </conditionalFormatting>
  <conditionalFormatting sqref="N49:R49">
    <cfRule type="cellIs" dxfId="161" priority="23" operator="equal">
      <formula>0</formula>
    </cfRule>
    <cfRule type="cellIs" dxfId="160" priority="24" operator="lessThan">
      <formula>0</formula>
    </cfRule>
  </conditionalFormatting>
  <conditionalFormatting sqref="N49:R49">
    <cfRule type="cellIs" dxfId="159" priority="22" operator="greaterThan">
      <formula>0</formula>
    </cfRule>
  </conditionalFormatting>
  <conditionalFormatting sqref="H50:M50">
    <cfRule type="cellIs" dxfId="158" priority="19" operator="greaterThan">
      <formula>0</formula>
    </cfRule>
  </conditionalFormatting>
  <conditionalFormatting sqref="H50:M50">
    <cfRule type="cellIs" dxfId="157" priority="20" operator="equal">
      <formula>0</formula>
    </cfRule>
    <cfRule type="cellIs" dxfId="156" priority="21" operator="lessThan">
      <formula>0</formula>
    </cfRule>
  </conditionalFormatting>
  <conditionalFormatting sqref="H51:M51">
    <cfRule type="cellIs" dxfId="155" priority="17" operator="equal">
      <formula>0</formula>
    </cfRule>
    <cfRule type="cellIs" dxfId="154" priority="18" operator="lessThan">
      <formula>0</formula>
    </cfRule>
  </conditionalFormatting>
  <conditionalFormatting sqref="H51:M51">
    <cfRule type="cellIs" dxfId="153" priority="16" operator="greaterThan">
      <formula>0</formula>
    </cfRule>
  </conditionalFormatting>
  <conditionalFormatting sqref="H52:M52">
    <cfRule type="cellIs" dxfId="152" priority="14" operator="equal">
      <formula>0</formula>
    </cfRule>
    <cfRule type="cellIs" dxfId="151" priority="15" operator="lessThan">
      <formula>0</formula>
    </cfRule>
  </conditionalFormatting>
  <conditionalFormatting sqref="H52:M52">
    <cfRule type="cellIs" dxfId="150" priority="13" operator="greaterThan">
      <formula>0</formula>
    </cfRule>
  </conditionalFormatting>
  <conditionalFormatting sqref="H53:M53">
    <cfRule type="cellIs" dxfId="149" priority="11" operator="equal">
      <formula>0</formula>
    </cfRule>
    <cfRule type="cellIs" dxfId="148" priority="12" operator="lessThan">
      <formula>0</formula>
    </cfRule>
  </conditionalFormatting>
  <conditionalFormatting sqref="H53:M53">
    <cfRule type="cellIs" dxfId="147" priority="10" operator="greaterThan">
      <formula>0</formula>
    </cfRule>
  </conditionalFormatting>
  <conditionalFormatting sqref="B54:G54">
    <cfRule type="cellIs" dxfId="146" priority="8" operator="equal">
      <formula>0</formula>
    </cfRule>
    <cfRule type="cellIs" dxfId="145" priority="9" operator="lessThan">
      <formula>0</formula>
    </cfRule>
  </conditionalFormatting>
  <conditionalFormatting sqref="B54:G54">
    <cfRule type="cellIs" dxfId="144" priority="7" operator="greaterThan">
      <formula>0</formula>
    </cfRule>
  </conditionalFormatting>
  <conditionalFormatting sqref="B55:G55">
    <cfRule type="cellIs" dxfId="143" priority="5" operator="equal">
      <formula>0</formula>
    </cfRule>
    <cfRule type="cellIs" dxfId="142" priority="6" operator="lessThan">
      <formula>0</formula>
    </cfRule>
  </conditionalFormatting>
  <conditionalFormatting sqref="B55:G55">
    <cfRule type="cellIs" dxfId="141" priority="4" operator="greaterThan">
      <formula>0</formula>
    </cfRule>
  </conditionalFormatting>
  <conditionalFormatting sqref="B56:G56">
    <cfRule type="cellIs" dxfId="140" priority="2" operator="equal">
      <formula>0</formula>
    </cfRule>
    <cfRule type="cellIs" dxfId="139" priority="3" operator="lessThan">
      <formula>0</formula>
    </cfRule>
  </conditionalFormatting>
  <conditionalFormatting sqref="B56:G56">
    <cfRule type="cellIs" dxfId="138" priority="1" operator="greaterThan">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58"/>
  <sheetViews>
    <sheetView workbookViewId="0">
      <pane xSplit="1" ySplit="1" topLeftCell="B29" activePane="bottomRight" state="frozen"/>
      <selection activeCell="R21" sqref="R21"/>
      <selection pane="topRight" activeCell="R21" sqref="R21"/>
      <selection pane="bottomLeft" activeCell="R21" sqref="R21"/>
      <selection pane="bottomRight" activeCell="B56" sqref="B56:G56"/>
    </sheetView>
  </sheetViews>
  <sheetFormatPr defaultColWidth="11" defaultRowHeight="15.75"/>
  <cols>
    <col min="1" max="1" width="11" style="154"/>
    <col min="2" max="2" width="19.75" style="154" bestFit="1" customWidth="1"/>
    <col min="3" max="3" width="21.5" style="154" bestFit="1" customWidth="1"/>
    <col min="4" max="5" width="19.5" style="154" bestFit="1" customWidth="1"/>
    <col min="6" max="6" width="19.375" style="154" bestFit="1" customWidth="1"/>
    <col min="7" max="7" width="19.625" style="154" bestFit="1" customWidth="1"/>
    <col min="8" max="8" width="21.5" style="154" bestFit="1" customWidth="1"/>
    <col min="9" max="9" width="21.625" style="154" bestFit="1" customWidth="1"/>
    <col min="10" max="10" width="22.125" style="154" bestFit="1" customWidth="1"/>
    <col min="11" max="11" width="21.625" style="154" bestFit="1" customWidth="1"/>
    <col min="12" max="12" width="21.25" style="154" bestFit="1" customWidth="1"/>
    <col min="13" max="13" width="21.875" style="154" bestFit="1" customWidth="1"/>
    <col min="14" max="24" width="11" style="154"/>
    <col min="25" max="25" width="19.125" style="154" bestFit="1" customWidth="1"/>
    <col min="26" max="26" width="19.25" style="154" bestFit="1" customWidth="1"/>
    <col min="27" max="27" width="18.75" style="154" bestFit="1" customWidth="1"/>
    <col min="28" max="28" width="19.75" style="154" bestFit="1" customWidth="1"/>
    <col min="29" max="29" width="19.5" style="154" bestFit="1" customWidth="1"/>
    <col min="30" max="30" width="20.125" style="154" bestFit="1" customWidth="1"/>
    <col min="31" max="31" width="17.5" style="154" bestFit="1" customWidth="1"/>
    <col min="32" max="32" width="17.625" style="154" bestFit="1" customWidth="1"/>
    <col min="33" max="33" width="17.25" style="154" bestFit="1" customWidth="1"/>
    <col min="34" max="34" width="16.875" style="154" bestFit="1" customWidth="1"/>
    <col min="35" max="35" width="16.625" style="154" bestFit="1" customWidth="1"/>
    <col min="36" max="36" width="17.25" style="154" bestFit="1" customWidth="1"/>
    <col min="37" max="37" width="21.625" style="151" bestFit="1" customWidth="1"/>
    <col min="38" max="38" width="21.375" style="151" bestFit="1" customWidth="1"/>
    <col min="39" max="39" width="21" style="151" bestFit="1" customWidth="1"/>
    <col min="40" max="41" width="20.125" style="151" customWidth="1"/>
    <col min="42" max="42" width="20.125" style="151" bestFit="1" customWidth="1"/>
    <col min="43" max="43" width="22.25" style="151" bestFit="1" customWidth="1"/>
    <col min="44" max="44" width="21.25" style="151" bestFit="1" customWidth="1"/>
    <col min="45" max="46" width="12.25" style="151" bestFit="1" customWidth="1"/>
    <col min="47" max="54" width="13.875" style="17" customWidth="1"/>
    <col min="55" max="55" width="20.625" style="17" bestFit="1" customWidth="1"/>
    <col min="56" max="56" width="12.125" style="17" bestFit="1" customWidth="1"/>
    <col min="57" max="57" width="12.5" style="17" bestFit="1" customWidth="1"/>
    <col min="58" max="58" width="13.25" style="17" bestFit="1" customWidth="1"/>
    <col min="59" max="59" width="13.375" style="17" bestFit="1" customWidth="1"/>
    <col min="60" max="60" width="13.75" style="17" bestFit="1" customWidth="1"/>
    <col min="61" max="61" width="14.125" style="17" bestFit="1" customWidth="1"/>
    <col min="62" max="62" width="13.75" style="17" bestFit="1" customWidth="1"/>
    <col min="63" max="63" width="14.875" style="17" bestFit="1" customWidth="1"/>
    <col min="64" max="64" width="13.375" style="17" bestFit="1" customWidth="1"/>
    <col min="65" max="65" width="14.125" style="17" bestFit="1" customWidth="1"/>
    <col min="66" max="66" width="13.5" style="17" bestFit="1" customWidth="1"/>
    <col min="67" max="67" width="14.125" style="17" bestFit="1" customWidth="1"/>
    <col min="68" max="68" width="13.375" style="17" bestFit="1" customWidth="1"/>
  </cols>
  <sheetData>
    <row r="1" spans="1:68">
      <c r="A1" s="140" t="s">
        <v>10</v>
      </c>
      <c r="B1" s="429" t="s">
        <v>491</v>
      </c>
      <c r="C1" s="439" t="s">
        <v>497</v>
      </c>
      <c r="D1" s="429" t="s">
        <v>492</v>
      </c>
      <c r="E1" s="429" t="s">
        <v>493</v>
      </c>
      <c r="F1" s="429" t="s">
        <v>494</v>
      </c>
      <c r="G1" s="429" t="s">
        <v>495</v>
      </c>
      <c r="H1" s="418" t="s">
        <v>481</v>
      </c>
      <c r="I1" s="418" t="s">
        <v>482</v>
      </c>
      <c r="J1" s="418" t="s">
        <v>483</v>
      </c>
      <c r="K1" s="418" t="s">
        <v>484</v>
      </c>
      <c r="L1" s="418" t="s">
        <v>485</v>
      </c>
      <c r="M1" s="419" t="s">
        <v>486</v>
      </c>
      <c r="N1" s="397" t="s">
        <v>457</v>
      </c>
      <c r="O1" s="404" t="s">
        <v>468</v>
      </c>
      <c r="P1" s="397" t="s">
        <v>458</v>
      </c>
      <c r="Q1" s="397" t="s">
        <v>459</v>
      </c>
      <c r="R1" s="397" t="s">
        <v>460</v>
      </c>
      <c r="S1" s="372" t="s">
        <v>440</v>
      </c>
      <c r="T1" s="372" t="s">
        <v>441</v>
      </c>
      <c r="U1" s="372" t="s">
        <v>442</v>
      </c>
      <c r="V1" s="372" t="s">
        <v>443</v>
      </c>
      <c r="W1" s="372" t="s">
        <v>444</v>
      </c>
      <c r="X1" s="372" t="s">
        <v>445</v>
      </c>
      <c r="Y1" s="368" t="s">
        <v>417</v>
      </c>
      <c r="Z1" s="368" t="s">
        <v>418</v>
      </c>
      <c r="AA1" s="368" t="s">
        <v>419</v>
      </c>
      <c r="AB1" s="368" t="s">
        <v>420</v>
      </c>
      <c r="AC1" s="368" t="s">
        <v>421</v>
      </c>
      <c r="AD1" s="368" t="s">
        <v>422</v>
      </c>
      <c r="AE1" s="346" t="s">
        <v>395</v>
      </c>
      <c r="AF1" s="346" t="s">
        <v>396</v>
      </c>
      <c r="AG1" s="346" t="s">
        <v>397</v>
      </c>
      <c r="AH1" s="346" t="s">
        <v>398</v>
      </c>
      <c r="AI1" s="346" t="s">
        <v>399</v>
      </c>
      <c r="AJ1" s="346" t="s">
        <v>400</v>
      </c>
      <c r="AK1" s="317" t="s">
        <v>369</v>
      </c>
      <c r="AL1" s="317" t="s">
        <v>370</v>
      </c>
      <c r="AM1" s="317" t="s">
        <v>371</v>
      </c>
      <c r="AN1" s="317" t="s">
        <v>372</v>
      </c>
      <c r="AO1" s="317" t="s">
        <v>373</v>
      </c>
      <c r="AP1" s="216" t="s">
        <v>302</v>
      </c>
      <c r="AQ1" s="216" t="s">
        <v>303</v>
      </c>
      <c r="AR1" s="216" t="s">
        <v>301</v>
      </c>
      <c r="AS1" s="216" t="s">
        <v>305</v>
      </c>
      <c r="AT1" s="216" t="s">
        <v>304</v>
      </c>
      <c r="AU1" s="138" t="s">
        <v>201</v>
      </c>
      <c r="AV1" s="138" t="s">
        <v>202</v>
      </c>
      <c r="AW1" s="138" t="s">
        <v>203</v>
      </c>
      <c r="AX1" s="139" t="s">
        <v>204</v>
      </c>
      <c r="AY1" s="138" t="s">
        <v>205</v>
      </c>
      <c r="AZ1" s="138" t="s">
        <v>206</v>
      </c>
      <c r="BA1" s="138" t="s">
        <v>207</v>
      </c>
      <c r="BB1" s="139" t="s">
        <v>208</v>
      </c>
      <c r="BC1" s="138" t="s">
        <v>209</v>
      </c>
      <c r="BD1" s="141" t="s">
        <v>224</v>
      </c>
      <c r="BE1" s="141" t="s">
        <v>225</v>
      </c>
      <c r="BF1" s="141" t="s">
        <v>226</v>
      </c>
      <c r="BG1" s="141" t="s">
        <v>227</v>
      </c>
      <c r="BH1" s="142" t="s">
        <v>228</v>
      </c>
      <c r="BI1" s="142" t="s">
        <v>229</v>
      </c>
      <c r="BJ1" s="142" t="s">
        <v>233</v>
      </c>
      <c r="BK1" s="142" t="s">
        <v>234</v>
      </c>
      <c r="BL1" s="141" t="s">
        <v>235</v>
      </c>
      <c r="BM1" s="142" t="s">
        <v>236</v>
      </c>
      <c r="BN1" s="141" t="s">
        <v>237</v>
      </c>
      <c r="BO1" s="142" t="s">
        <v>238</v>
      </c>
      <c r="BP1" s="141" t="s">
        <v>239</v>
      </c>
    </row>
    <row r="2" spans="1:68">
      <c r="A2" s="8">
        <v>44687</v>
      </c>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U2" s="105"/>
      <c r="AV2" s="105"/>
      <c r="AW2" s="105"/>
      <c r="AX2" s="105"/>
      <c r="AY2" s="105"/>
      <c r="AZ2" s="105"/>
      <c r="BA2" s="105"/>
      <c r="BB2" s="105"/>
      <c r="BC2" s="105"/>
    </row>
    <row r="3" spans="1:68">
      <c r="A3" s="8">
        <v>44694</v>
      </c>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U3" s="105"/>
      <c r="AV3" s="105"/>
      <c r="AW3" s="105"/>
      <c r="AX3" s="105"/>
      <c r="AY3" s="105"/>
      <c r="AZ3" s="105"/>
      <c r="BA3" s="105"/>
      <c r="BB3" s="105"/>
      <c r="BC3" s="105"/>
    </row>
    <row r="4" spans="1:68">
      <c r="A4" s="8">
        <v>44701</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U4" s="105"/>
      <c r="AV4" s="105"/>
      <c r="AW4" s="105"/>
      <c r="AX4" s="105"/>
      <c r="AY4" s="105"/>
      <c r="AZ4" s="105"/>
      <c r="BA4" s="105"/>
      <c r="BB4" s="105"/>
      <c r="BC4" s="105"/>
    </row>
    <row r="5" spans="1:68">
      <c r="A5" s="8">
        <v>44708</v>
      </c>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U5" s="105"/>
      <c r="AV5" s="105"/>
      <c r="AW5" s="105"/>
      <c r="AX5" s="105"/>
      <c r="AY5" s="105"/>
      <c r="AZ5" s="105"/>
      <c r="BA5" s="105"/>
      <c r="BB5" s="105"/>
      <c r="BC5" s="105"/>
    </row>
    <row r="6" spans="1:68">
      <c r="A6" s="8">
        <v>44715</v>
      </c>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U6" s="105"/>
      <c r="AV6" s="105"/>
      <c r="AW6" s="105"/>
      <c r="AX6" s="105"/>
      <c r="AY6" s="105"/>
      <c r="AZ6" s="105"/>
      <c r="BA6" s="105"/>
      <c r="BB6" s="105"/>
      <c r="BC6" s="105"/>
    </row>
    <row r="7" spans="1:68">
      <c r="A7" s="8">
        <v>44722</v>
      </c>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U7" s="105"/>
      <c r="AV7" s="105"/>
      <c r="AW7" s="105"/>
      <c r="AX7" s="105"/>
      <c r="AY7" s="105"/>
      <c r="AZ7" s="105"/>
      <c r="BA7" s="105"/>
      <c r="BB7" s="105"/>
      <c r="BC7" s="105"/>
    </row>
    <row r="8" spans="1:68">
      <c r="A8" s="8">
        <v>44729</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U8" s="105"/>
      <c r="AV8" s="105"/>
      <c r="AW8" s="105"/>
      <c r="AX8" s="105"/>
      <c r="AY8" s="105"/>
      <c r="AZ8" s="105"/>
      <c r="BA8" s="105"/>
      <c r="BB8" s="105"/>
      <c r="BC8" s="105"/>
    </row>
    <row r="9" spans="1:68">
      <c r="A9" s="8">
        <v>44736</v>
      </c>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U9" s="105"/>
      <c r="AV9" s="105"/>
      <c r="AW9" s="105"/>
      <c r="AX9" s="105"/>
      <c r="AY9" s="105"/>
      <c r="AZ9" s="105"/>
      <c r="BA9" s="105"/>
      <c r="BB9" s="105"/>
      <c r="BC9" s="105"/>
    </row>
    <row r="10" spans="1:68">
      <c r="A10" s="8">
        <v>44743</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U10" s="105"/>
      <c r="AV10" s="105"/>
      <c r="AW10" s="105"/>
      <c r="AX10" s="105"/>
      <c r="AY10" s="105"/>
      <c r="AZ10" s="105"/>
      <c r="BA10" s="105"/>
      <c r="BB10" s="105"/>
      <c r="BC10" s="105"/>
    </row>
    <row r="11" spans="1:68">
      <c r="A11" s="8">
        <v>44750</v>
      </c>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U11" s="106"/>
      <c r="AV11" s="106"/>
      <c r="AW11" s="106"/>
      <c r="AX11" s="106"/>
      <c r="AY11" s="106"/>
      <c r="AZ11" s="106"/>
      <c r="BA11" s="106"/>
      <c r="BB11" s="106"/>
      <c r="BC11" s="106"/>
    </row>
    <row r="12" spans="1:68">
      <c r="A12" s="8">
        <v>44757</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U12" s="105"/>
      <c r="AV12" s="105"/>
      <c r="AW12" s="105"/>
      <c r="AX12" s="105"/>
      <c r="AY12" s="105"/>
      <c r="AZ12" s="105"/>
      <c r="BA12" s="105"/>
      <c r="BB12" s="105"/>
      <c r="BC12" s="105"/>
      <c r="BH12" s="105"/>
      <c r="BI12" s="105"/>
      <c r="BJ12" s="109">
        <v>35239.629480467178</v>
      </c>
      <c r="BK12" s="109">
        <v>72492.952074103901</v>
      </c>
      <c r="BL12" s="109">
        <v>23157.470801449861</v>
      </c>
      <c r="BM12" s="109">
        <v>63431.333064840917</v>
      </c>
      <c r="BN12" s="109">
        <v>64438.179621425697</v>
      </c>
      <c r="BO12" s="109">
        <v>12082.158679017319</v>
      </c>
      <c r="BP12" s="109">
        <v>52356.020942408381</v>
      </c>
    </row>
    <row r="13" spans="1:68">
      <c r="A13" s="8">
        <v>44764</v>
      </c>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U13" s="105"/>
      <c r="AV13" s="105"/>
      <c r="AW13" s="105"/>
      <c r="AX13" s="105"/>
      <c r="AY13" s="105"/>
      <c r="AZ13" s="105"/>
      <c r="BA13" s="105"/>
      <c r="BB13" s="105"/>
      <c r="BH13" s="105"/>
      <c r="BI13" s="105"/>
      <c r="BJ13" s="109">
        <v>35239.629480467178</v>
      </c>
      <c r="BK13" s="109">
        <v>72492.952074103901</v>
      </c>
      <c r="BL13" s="109">
        <v>23157.470801449861</v>
      </c>
      <c r="BM13" s="109">
        <v>63431.333064840917</v>
      </c>
      <c r="BN13" s="109">
        <v>64438.179621425697</v>
      </c>
      <c r="BO13" s="109">
        <v>12082.158679017319</v>
      </c>
      <c r="BP13" s="109">
        <v>52356.020942408381</v>
      </c>
    </row>
    <row r="14" spans="1:68">
      <c r="A14" s="8">
        <v>44771</v>
      </c>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U14" s="105"/>
      <c r="AV14" s="105"/>
      <c r="AW14" s="105"/>
      <c r="AX14" s="105"/>
      <c r="AY14" s="105"/>
      <c r="AZ14" s="105"/>
      <c r="BA14" s="105"/>
      <c r="BB14" s="105"/>
      <c r="BH14" s="105"/>
      <c r="BI14" s="105"/>
      <c r="BJ14" s="109">
        <v>35239.629480467178</v>
      </c>
      <c r="BK14" s="109">
        <v>72492.952074103901</v>
      </c>
      <c r="BL14" s="109">
        <v>23157.470801449861</v>
      </c>
      <c r="BM14" s="109">
        <v>63431.333064840917</v>
      </c>
      <c r="BN14" s="109">
        <v>64438.179621425697</v>
      </c>
      <c r="BO14" s="109">
        <v>12082.158679017319</v>
      </c>
      <c r="BP14" s="109">
        <v>52356.020942408381</v>
      </c>
    </row>
    <row r="15" spans="1:68">
      <c r="A15" s="8">
        <v>44778</v>
      </c>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U15" s="105"/>
      <c r="AV15" s="105"/>
      <c r="AW15" s="105"/>
      <c r="AX15" s="105"/>
      <c r="AY15" s="105"/>
      <c r="AZ15" s="105"/>
      <c r="BA15" s="105"/>
      <c r="BB15" s="105"/>
      <c r="BH15" s="106"/>
      <c r="BI15" s="106"/>
      <c r="BJ15" s="109">
        <v>35239.629480467178</v>
      </c>
      <c r="BK15" s="109">
        <v>72492.952074103901</v>
      </c>
      <c r="BL15" s="109">
        <v>23157.470801449861</v>
      </c>
      <c r="BM15" s="109">
        <v>63431.333064840917</v>
      </c>
      <c r="BN15" s="109">
        <v>64438.179621425697</v>
      </c>
      <c r="BO15" s="109">
        <v>12082.158679017319</v>
      </c>
      <c r="BP15" s="109">
        <v>52356.020942408381</v>
      </c>
    </row>
    <row r="16" spans="1:68">
      <c r="A16" s="8">
        <v>44785</v>
      </c>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U16" s="105"/>
      <c r="AV16" s="105"/>
      <c r="AW16" s="105"/>
      <c r="AX16" s="105"/>
      <c r="AY16" s="105"/>
      <c r="AZ16" s="105"/>
      <c r="BA16" s="105"/>
      <c r="BB16" s="105"/>
      <c r="BD16" s="109">
        <v>80547.724526782127</v>
      </c>
      <c r="BE16" s="109">
        <v>51349.1743858236</v>
      </c>
      <c r="BF16" s="109">
        <v>27184.857027788967</v>
      </c>
      <c r="BG16" s="109">
        <v>103705.19532823197</v>
      </c>
      <c r="BH16" s="109">
        <v>33225.936367297625</v>
      </c>
      <c r="BI16" s="109">
        <v>32219.089810712849</v>
      </c>
      <c r="BJ16" s="106"/>
      <c r="BK16" s="106"/>
      <c r="BL16" s="143"/>
      <c r="BM16" s="143"/>
      <c r="BN16" s="143"/>
      <c r="BO16" s="106"/>
      <c r="BP16" s="143"/>
    </row>
    <row r="17" spans="1:68">
      <c r="A17" s="8">
        <v>44792</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U17" s="105"/>
      <c r="AV17" s="105"/>
      <c r="AW17" s="105"/>
      <c r="AX17" s="105"/>
      <c r="AY17" s="105"/>
      <c r="AZ17" s="105"/>
      <c r="BA17" s="105"/>
      <c r="BB17" s="105"/>
      <c r="BD17" s="109">
        <v>80547.724526782127</v>
      </c>
      <c r="BE17" s="109">
        <v>51349.1743858236</v>
      </c>
      <c r="BF17" s="109">
        <v>27184.857027788967</v>
      </c>
      <c r="BG17" s="109">
        <v>103705.19532823197</v>
      </c>
      <c r="BH17" s="109">
        <v>33225.936367297625</v>
      </c>
      <c r="BI17" s="109">
        <v>32219.089810712849</v>
      </c>
      <c r="BJ17" s="106"/>
      <c r="BK17" s="106"/>
      <c r="BL17" s="143"/>
      <c r="BM17" s="143"/>
      <c r="BN17" s="143"/>
      <c r="BO17" s="106"/>
      <c r="BP17" s="143"/>
    </row>
    <row r="18" spans="1:68">
      <c r="A18" s="8">
        <v>44799</v>
      </c>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U18" s="105"/>
      <c r="AV18" s="105"/>
      <c r="AW18" s="105"/>
      <c r="AX18" s="105"/>
      <c r="AY18" s="105"/>
      <c r="AZ18" s="105"/>
      <c r="BA18" s="105"/>
      <c r="BB18" s="105"/>
      <c r="BD18" s="109">
        <v>80547.724526782127</v>
      </c>
      <c r="BE18" s="109">
        <v>51349.1743858236</v>
      </c>
      <c r="BF18" s="109">
        <v>27184.857027788967</v>
      </c>
      <c r="BG18" s="109">
        <v>103705.19532823197</v>
      </c>
      <c r="BH18" s="109">
        <v>33225.936367297625</v>
      </c>
      <c r="BI18" s="109">
        <v>32219.089810712849</v>
      </c>
      <c r="BJ18" s="106"/>
      <c r="BK18" s="106"/>
      <c r="BL18" s="143"/>
      <c r="BM18" s="143"/>
      <c r="BN18" s="143"/>
      <c r="BO18" s="106"/>
      <c r="BP18" s="143"/>
    </row>
    <row r="19" spans="1:68">
      <c r="A19" s="8">
        <v>44806</v>
      </c>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U19" s="109">
        <v>12429.131793889281</v>
      </c>
      <c r="AV19" s="109">
        <v>33985.429061208022</v>
      </c>
      <c r="AW19" s="109">
        <v>22184.128264596147</v>
      </c>
      <c r="AX19" s="109">
        <v>49410.103862055053</v>
      </c>
      <c r="AY19" s="109">
        <v>36301.300796611875</v>
      </c>
      <c r="AZ19" s="109">
        <v>46783.72</v>
      </c>
      <c r="BA19" s="109">
        <v>47003.128991918682</v>
      </c>
      <c r="BB19" s="109">
        <v>33123.55565891022</v>
      </c>
      <c r="BC19" s="109">
        <v>36069.757982509662</v>
      </c>
      <c r="BD19" s="109"/>
      <c r="BE19" s="109"/>
      <c r="BF19" s="109"/>
      <c r="BG19" s="109"/>
      <c r="BH19" s="109"/>
      <c r="BI19" s="109"/>
      <c r="BJ19" s="109"/>
      <c r="BK19" s="109"/>
      <c r="BL19" s="109"/>
      <c r="BM19" s="109"/>
      <c r="BN19" s="109"/>
      <c r="BO19" s="109"/>
      <c r="BP19" s="109"/>
    </row>
    <row r="20" spans="1:68">
      <c r="A20" s="8">
        <v>44813</v>
      </c>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U20" s="109">
        <v>12429.131793889281</v>
      </c>
      <c r="AV20" s="109">
        <v>33985.429061208022</v>
      </c>
      <c r="AW20" s="109">
        <v>22184.128264596147</v>
      </c>
      <c r="AX20" s="109">
        <v>49410.103862055053</v>
      </c>
      <c r="AY20" s="109">
        <v>36301.300796611875</v>
      </c>
      <c r="AZ20" s="109">
        <v>46783.72</v>
      </c>
      <c r="BA20" s="109">
        <v>47003.128991918682</v>
      </c>
      <c r="BB20" s="109">
        <v>33123.55565891022</v>
      </c>
      <c r="BC20" s="109">
        <v>36069.757982509662</v>
      </c>
      <c r="BD20" s="109"/>
      <c r="BE20" s="109"/>
      <c r="BF20" s="109"/>
      <c r="BG20" s="109"/>
      <c r="BH20" s="109"/>
      <c r="BI20" s="109"/>
      <c r="BJ20" s="109"/>
      <c r="BK20" s="109"/>
      <c r="BL20" s="109"/>
      <c r="BM20" s="109"/>
      <c r="BN20" s="109"/>
      <c r="BO20" s="109"/>
      <c r="BP20" s="109"/>
    </row>
    <row r="21" spans="1:68">
      <c r="A21" s="8">
        <v>44820</v>
      </c>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U21" s="163">
        <v>12429.131793889281</v>
      </c>
      <c r="AV21" s="163">
        <v>33985.429061208022</v>
      </c>
      <c r="AW21" s="163">
        <v>22184.128264596147</v>
      </c>
      <c r="AX21" s="163">
        <v>49410.103862055053</v>
      </c>
      <c r="AY21" s="163">
        <v>36301.300796611875</v>
      </c>
      <c r="AZ21" s="163">
        <v>46783.72</v>
      </c>
      <c r="BA21" s="163">
        <v>47003.128991918682</v>
      </c>
      <c r="BB21" s="163">
        <v>33123.55565891022</v>
      </c>
      <c r="BC21" s="163">
        <v>36069.757982509662</v>
      </c>
      <c r="BD21" s="109"/>
      <c r="BF21" s="109"/>
      <c r="BG21" s="109"/>
      <c r="BH21" s="109"/>
      <c r="BI21" s="109"/>
      <c r="BJ21" s="109"/>
      <c r="BK21" s="109"/>
      <c r="BL21" s="109"/>
      <c r="BM21" s="109"/>
      <c r="BN21" s="109"/>
      <c r="BO21" s="109"/>
      <c r="BP21" s="109"/>
    </row>
    <row r="22" spans="1:68">
      <c r="A22" s="8">
        <v>44827</v>
      </c>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U22" s="109">
        <v>12429.13</v>
      </c>
      <c r="AV22" s="109">
        <v>33985.43</v>
      </c>
      <c r="AW22" s="109">
        <v>22184.13</v>
      </c>
      <c r="AX22" s="109">
        <v>49410.1</v>
      </c>
      <c r="AY22" s="109">
        <v>36301.300000000003</v>
      </c>
      <c r="AZ22" s="109">
        <v>46783.72</v>
      </c>
      <c r="BA22" s="109">
        <v>47003.13</v>
      </c>
      <c r="BB22" s="109">
        <v>33123.56</v>
      </c>
      <c r="BC22" s="109">
        <v>36069.760000000002</v>
      </c>
      <c r="BD22" s="109"/>
      <c r="BF22" s="109"/>
      <c r="BG22" s="109"/>
      <c r="BH22" s="109"/>
      <c r="BI22" s="109"/>
      <c r="BJ22" s="109"/>
      <c r="BK22" s="109"/>
      <c r="BL22" s="109"/>
      <c r="BM22" s="109"/>
      <c r="BN22" s="109"/>
      <c r="BO22" s="109"/>
      <c r="BP22" s="109"/>
    </row>
    <row r="23" spans="1:68">
      <c r="A23" s="8">
        <v>44834</v>
      </c>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U23" s="163">
        <v>12429.13</v>
      </c>
      <c r="AV23" s="163">
        <v>33985.43</v>
      </c>
      <c r="AW23" s="163">
        <v>22184.13</v>
      </c>
      <c r="AX23" s="163">
        <v>49410.1</v>
      </c>
      <c r="AY23" s="163">
        <v>36301.300000000003</v>
      </c>
      <c r="AZ23" s="163">
        <v>46783.72</v>
      </c>
      <c r="BA23" s="163">
        <v>47003.13</v>
      </c>
      <c r="BB23" s="163">
        <v>33123.56</v>
      </c>
      <c r="BC23" s="163">
        <v>36069.760000000002</v>
      </c>
      <c r="BD23" s="109"/>
      <c r="BF23" s="109"/>
      <c r="BG23" s="109"/>
      <c r="BH23" s="109"/>
      <c r="BI23" s="109"/>
      <c r="BJ23" s="109"/>
      <c r="BK23" s="109"/>
      <c r="BL23" s="109"/>
      <c r="BM23" s="109"/>
      <c r="BN23" s="109"/>
      <c r="BO23" s="109"/>
      <c r="BP23" s="109"/>
    </row>
    <row r="24" spans="1:68">
      <c r="A24" s="8">
        <v>44841</v>
      </c>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217"/>
      <c r="AL24" s="217"/>
      <c r="AM24" s="217"/>
      <c r="AN24" s="217"/>
      <c r="AO24" s="217"/>
      <c r="AP24" s="218">
        <v>54000</v>
      </c>
      <c r="AQ24" s="218">
        <v>54000</v>
      </c>
      <c r="AR24" s="218">
        <v>54000</v>
      </c>
      <c r="AS24" s="218">
        <v>53000</v>
      </c>
      <c r="AT24" s="218">
        <v>52000</v>
      </c>
      <c r="AU24" s="109"/>
      <c r="AV24" s="109"/>
      <c r="AW24" s="109"/>
      <c r="AX24" s="109"/>
      <c r="AY24" s="109"/>
      <c r="AZ24" s="109"/>
      <c r="BA24" s="109"/>
      <c r="BB24" s="109"/>
      <c r="BC24" s="109"/>
      <c r="BD24" s="109"/>
      <c r="BF24" s="109"/>
      <c r="BG24" s="109"/>
      <c r="BH24" s="109"/>
      <c r="BI24" s="109"/>
      <c r="BJ24" s="109"/>
      <c r="BK24" s="109"/>
      <c r="BL24" s="109"/>
      <c r="BM24" s="109"/>
      <c r="BN24" s="109"/>
      <c r="BO24" s="109"/>
      <c r="BP24" s="109"/>
    </row>
    <row r="25" spans="1:68">
      <c r="A25" s="8">
        <v>44848</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217"/>
      <c r="AL25" s="217"/>
      <c r="AM25" s="217"/>
      <c r="AN25" s="217"/>
      <c r="AO25" s="217"/>
      <c r="AP25" s="218">
        <v>54000</v>
      </c>
      <c r="AQ25" s="218">
        <v>54000</v>
      </c>
      <c r="AR25" s="218">
        <v>54000</v>
      </c>
      <c r="AS25" s="218">
        <v>53000</v>
      </c>
      <c r="AT25" s="218">
        <v>52000</v>
      </c>
      <c r="AU25" s="109"/>
      <c r="AV25" s="109"/>
      <c r="AW25" s="109"/>
      <c r="AX25" s="109"/>
      <c r="AY25" s="109"/>
      <c r="AZ25" s="109"/>
      <c r="BA25" s="109"/>
      <c r="BB25" s="109"/>
      <c r="BC25" s="109"/>
      <c r="BD25" s="109"/>
      <c r="BF25" s="109"/>
      <c r="BG25" s="109"/>
      <c r="BH25" s="109"/>
      <c r="BI25" s="109"/>
      <c r="BJ25" s="109"/>
      <c r="BK25" s="109"/>
      <c r="BL25" s="109"/>
      <c r="BM25" s="109"/>
      <c r="BN25" s="109"/>
      <c r="BO25" s="109"/>
      <c r="BP25" s="109"/>
    </row>
    <row r="26" spans="1:68">
      <c r="A26" s="8">
        <v>44855</v>
      </c>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217"/>
      <c r="AL26" s="217"/>
      <c r="AM26" s="217"/>
      <c r="AN26" s="217"/>
      <c r="AO26" s="217"/>
      <c r="AP26" s="218">
        <v>54000</v>
      </c>
      <c r="AQ26" s="218">
        <v>54000</v>
      </c>
      <c r="AR26" s="218">
        <v>54000</v>
      </c>
      <c r="AS26" s="218">
        <v>53000</v>
      </c>
      <c r="AT26" s="218">
        <v>52000</v>
      </c>
      <c r="AU26" s="109"/>
      <c r="AV26" s="109"/>
      <c r="AW26" s="109"/>
      <c r="AX26" s="109"/>
      <c r="AY26" s="109"/>
      <c r="AZ26" s="109"/>
      <c r="BA26" s="109"/>
      <c r="BB26" s="109"/>
      <c r="BC26" s="109"/>
      <c r="BD26" s="109"/>
      <c r="BF26" s="109"/>
      <c r="BG26" s="109"/>
      <c r="BH26" s="109"/>
      <c r="BI26" s="109"/>
      <c r="BJ26" s="109"/>
      <c r="BK26" s="109"/>
      <c r="BL26" s="109"/>
      <c r="BM26" s="109"/>
      <c r="BN26" s="109"/>
      <c r="BO26" s="109"/>
      <c r="BP26" s="109"/>
    </row>
    <row r="27" spans="1:68">
      <c r="A27" s="8">
        <v>44862</v>
      </c>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P27" s="218">
        <v>54000</v>
      </c>
      <c r="AQ27" s="218">
        <v>54000</v>
      </c>
      <c r="AR27" s="218">
        <v>54000</v>
      </c>
      <c r="AS27" s="218">
        <v>53000</v>
      </c>
      <c r="AT27" s="218">
        <v>52000</v>
      </c>
      <c r="AU27" s="109"/>
      <c r="AV27" s="109"/>
      <c r="AW27" s="109"/>
      <c r="AX27" s="109"/>
      <c r="AY27" s="109"/>
      <c r="AZ27" s="109"/>
      <c r="BA27" s="109"/>
      <c r="BB27" s="109"/>
      <c r="BC27" s="109"/>
      <c r="BD27" s="109"/>
      <c r="BE27" s="109"/>
      <c r="BF27" s="109"/>
      <c r="BG27" s="109"/>
      <c r="BH27" s="109"/>
      <c r="BI27" s="109"/>
      <c r="BJ27" s="109"/>
      <c r="BK27" s="109"/>
      <c r="BL27" s="109"/>
      <c r="BM27" s="109"/>
      <c r="BN27" s="109"/>
      <c r="BO27" s="109"/>
      <c r="BP27" s="109"/>
    </row>
    <row r="28" spans="1:68">
      <c r="A28" s="8">
        <v>44869</v>
      </c>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218">
        <v>37000</v>
      </c>
      <c r="AL28" s="218">
        <v>40000</v>
      </c>
      <c r="AM28" s="218">
        <v>41000</v>
      </c>
      <c r="AN28" s="218">
        <v>48000</v>
      </c>
      <c r="AO28" s="218">
        <v>70833.73</v>
      </c>
      <c r="AQ28" s="218"/>
      <c r="AU28" s="109"/>
      <c r="AV28" s="109"/>
      <c r="AW28" s="109"/>
      <c r="AX28" s="109"/>
      <c r="AY28" s="109"/>
      <c r="AZ28" s="109"/>
      <c r="BA28" s="109"/>
      <c r="BB28" s="109"/>
      <c r="BC28" s="109"/>
      <c r="BD28" s="109"/>
      <c r="BE28" s="109"/>
      <c r="BF28" s="109"/>
      <c r="BG28" s="109"/>
      <c r="BH28" s="109"/>
      <c r="BI28" s="109"/>
      <c r="BJ28" s="109"/>
      <c r="BK28" s="109"/>
      <c r="BL28" s="109"/>
      <c r="BM28" s="109"/>
      <c r="BN28" s="109"/>
      <c r="BO28" s="109"/>
      <c r="BP28" s="109"/>
    </row>
    <row r="29" spans="1:68">
      <c r="A29" s="8">
        <v>44876</v>
      </c>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218">
        <v>37000</v>
      </c>
      <c r="AL29" s="218">
        <v>40000</v>
      </c>
      <c r="AM29" s="218">
        <v>41000</v>
      </c>
      <c r="AN29" s="218">
        <v>48000</v>
      </c>
      <c r="AO29" s="218">
        <v>70833.73</v>
      </c>
      <c r="AU29" s="109"/>
      <c r="AV29" s="109"/>
      <c r="AW29" s="109"/>
      <c r="AX29" s="109"/>
      <c r="AY29" s="109"/>
      <c r="AZ29" s="109"/>
      <c r="BA29" s="109"/>
      <c r="BB29" s="109"/>
      <c r="BC29" s="109"/>
      <c r="BD29" s="109"/>
      <c r="BE29" s="109"/>
      <c r="BF29" s="109"/>
      <c r="BG29" s="109"/>
      <c r="BH29" s="109"/>
      <c r="BI29" s="109"/>
      <c r="BJ29" s="109"/>
      <c r="BK29" s="109"/>
      <c r="BL29" s="109"/>
      <c r="BM29" s="109"/>
      <c r="BN29" s="109"/>
      <c r="BO29" s="109"/>
      <c r="BP29" s="109"/>
    </row>
    <row r="30" spans="1:68">
      <c r="A30" s="8">
        <v>44883</v>
      </c>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218">
        <v>37000</v>
      </c>
      <c r="AL30" s="218">
        <v>40000</v>
      </c>
      <c r="AM30" s="218">
        <v>41000</v>
      </c>
      <c r="AN30" s="218">
        <v>48000</v>
      </c>
      <c r="AO30" s="218">
        <v>70833.73</v>
      </c>
      <c r="AU30" s="109"/>
      <c r="AV30" s="109"/>
      <c r="AW30" s="109"/>
      <c r="AX30" s="109"/>
      <c r="AY30" s="109"/>
      <c r="AZ30" s="109"/>
      <c r="BA30" s="109"/>
      <c r="BB30" s="109"/>
      <c r="BC30" s="109"/>
      <c r="BD30" s="109"/>
      <c r="BE30" s="109"/>
      <c r="BF30" s="109"/>
      <c r="BG30" s="109"/>
      <c r="BH30" s="109"/>
      <c r="BI30" s="109"/>
      <c r="BJ30" s="109"/>
      <c r="BK30" s="109"/>
      <c r="BL30" s="109"/>
      <c r="BM30" s="109"/>
      <c r="BN30" s="109"/>
      <c r="BO30" s="109"/>
      <c r="BP30" s="109"/>
    </row>
    <row r="31" spans="1:68">
      <c r="A31" s="8">
        <v>44890</v>
      </c>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218">
        <v>37000</v>
      </c>
      <c r="AL31" s="218">
        <v>40000</v>
      </c>
      <c r="AM31" s="218">
        <v>41000</v>
      </c>
      <c r="AN31" s="218">
        <v>48000</v>
      </c>
      <c r="AO31" s="218">
        <v>70833.73</v>
      </c>
      <c r="AU31" s="109"/>
      <c r="AV31" s="109"/>
      <c r="AW31" s="109"/>
      <c r="AX31" s="109"/>
      <c r="AY31" s="109"/>
      <c r="AZ31" s="109"/>
      <c r="BA31" s="109"/>
      <c r="BB31" s="109"/>
      <c r="BC31" s="109"/>
      <c r="BD31" s="109"/>
      <c r="BE31" s="109"/>
      <c r="BF31" s="109"/>
      <c r="BG31" s="109"/>
      <c r="BH31" s="109"/>
      <c r="BI31" s="109"/>
      <c r="BJ31" s="109"/>
      <c r="BK31" s="109"/>
      <c r="BL31" s="109"/>
      <c r="BM31" s="109"/>
      <c r="BN31" s="109"/>
      <c r="BO31" s="109"/>
      <c r="BP31" s="109"/>
    </row>
    <row r="32" spans="1:68">
      <c r="A32" s="8">
        <v>44897</v>
      </c>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218">
        <v>31000</v>
      </c>
      <c r="AF32" s="218">
        <v>32000</v>
      </c>
      <c r="AG32" s="218">
        <v>53000</v>
      </c>
      <c r="AH32" s="218">
        <v>36000</v>
      </c>
      <c r="AI32" s="218">
        <v>41000</v>
      </c>
      <c r="AJ32" s="218">
        <v>38000</v>
      </c>
      <c r="AU32" s="109"/>
      <c r="AV32" s="109"/>
      <c r="AW32" s="109"/>
      <c r="AX32" s="109"/>
      <c r="AY32" s="109"/>
      <c r="AZ32" s="109"/>
      <c r="BA32" s="109"/>
      <c r="BB32" s="109"/>
      <c r="BC32" s="109"/>
      <c r="BD32" s="109"/>
      <c r="BE32" s="109"/>
      <c r="BF32" s="109"/>
      <c r="BG32" s="109"/>
      <c r="BH32" s="109"/>
      <c r="BI32" s="109"/>
      <c r="BJ32" s="109"/>
      <c r="BK32" s="109"/>
      <c r="BL32" s="109"/>
      <c r="BM32" s="109"/>
      <c r="BN32" s="109"/>
      <c r="BO32" s="109"/>
      <c r="BP32" s="109"/>
    </row>
    <row r="33" spans="1:68">
      <c r="A33" s="8">
        <v>44904</v>
      </c>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218">
        <v>31000</v>
      </c>
      <c r="AF33" s="218">
        <v>32000</v>
      </c>
      <c r="AG33" s="218">
        <v>53000</v>
      </c>
      <c r="AH33" s="218">
        <v>36000</v>
      </c>
      <c r="AI33" s="218">
        <v>41000</v>
      </c>
      <c r="AJ33" s="218">
        <v>38000</v>
      </c>
      <c r="AU33" s="109"/>
      <c r="AV33" s="109"/>
      <c r="AW33" s="109"/>
      <c r="AX33" s="109"/>
      <c r="AY33" s="109"/>
      <c r="AZ33" s="109"/>
      <c r="BA33" s="109"/>
      <c r="BB33" s="109"/>
      <c r="BC33" s="109"/>
      <c r="BD33" s="109"/>
      <c r="BE33" s="109"/>
      <c r="BF33" s="109"/>
      <c r="BG33" s="109"/>
      <c r="BH33" s="109"/>
      <c r="BI33" s="109"/>
      <c r="BJ33" s="109"/>
      <c r="BK33" s="109"/>
      <c r="BL33" s="109"/>
      <c r="BM33" s="109"/>
      <c r="BN33" s="109"/>
      <c r="BO33" s="109"/>
      <c r="BP33" s="109"/>
    </row>
    <row r="34" spans="1:68">
      <c r="A34" s="8">
        <v>44911</v>
      </c>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218">
        <v>31000</v>
      </c>
      <c r="AF34" s="218">
        <v>32000</v>
      </c>
      <c r="AG34" s="218">
        <v>53000</v>
      </c>
      <c r="AH34" s="218">
        <v>36000</v>
      </c>
      <c r="AI34" s="218">
        <v>41000</v>
      </c>
      <c r="AJ34" s="218">
        <v>38000</v>
      </c>
      <c r="AU34" s="109"/>
      <c r="AV34" s="109"/>
      <c r="AW34" s="109"/>
      <c r="AX34" s="109"/>
      <c r="AY34" s="109"/>
      <c r="AZ34" s="109"/>
      <c r="BA34" s="109"/>
      <c r="BB34" s="109"/>
      <c r="BC34" s="109"/>
      <c r="BD34" s="109"/>
      <c r="BE34" s="109"/>
      <c r="BF34" s="109"/>
      <c r="BG34" s="109"/>
      <c r="BH34" s="109"/>
      <c r="BI34" s="109"/>
      <c r="BJ34" s="109"/>
      <c r="BK34" s="109"/>
      <c r="BL34" s="109"/>
      <c r="BM34" s="109"/>
      <c r="BN34" s="109"/>
      <c r="BO34" s="109"/>
      <c r="BP34" s="109"/>
    </row>
    <row r="35" spans="1:68">
      <c r="A35" s="8">
        <v>44918</v>
      </c>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218">
        <v>31000</v>
      </c>
      <c r="AF35" s="218">
        <v>32000</v>
      </c>
      <c r="AG35" s="218">
        <v>53000</v>
      </c>
      <c r="AH35" s="218">
        <v>36000</v>
      </c>
      <c r="AI35" s="218">
        <v>41000</v>
      </c>
      <c r="AJ35" s="218">
        <v>38000</v>
      </c>
      <c r="AU35" s="109"/>
      <c r="AV35" s="109"/>
      <c r="AW35" s="109"/>
      <c r="AX35" s="109"/>
      <c r="AY35" s="109"/>
      <c r="AZ35" s="109"/>
      <c r="BA35" s="109"/>
      <c r="BB35" s="109"/>
      <c r="BC35" s="109"/>
      <c r="BD35" s="109"/>
      <c r="BE35" s="109"/>
      <c r="BF35" s="109"/>
      <c r="BG35" s="109"/>
      <c r="BH35" s="109"/>
      <c r="BI35" s="109"/>
      <c r="BJ35" s="109"/>
      <c r="BK35" s="109"/>
      <c r="BL35" s="109"/>
      <c r="BM35" s="109"/>
      <c r="BN35" s="109"/>
      <c r="BO35" s="109"/>
      <c r="BP35" s="109"/>
    </row>
    <row r="36" spans="1:68">
      <c r="A36" s="8">
        <v>44925</v>
      </c>
      <c r="B36" s="8"/>
      <c r="C36" s="8"/>
      <c r="D36" s="8"/>
      <c r="E36" s="8"/>
      <c r="F36" s="8"/>
      <c r="G36" s="8"/>
      <c r="H36" s="8"/>
      <c r="I36" s="8"/>
      <c r="J36" s="8"/>
      <c r="K36" s="8"/>
      <c r="L36" s="8"/>
      <c r="M36" s="8"/>
      <c r="N36" s="8"/>
      <c r="O36" s="8"/>
      <c r="P36" s="8"/>
      <c r="Q36" s="8"/>
      <c r="R36" s="8"/>
      <c r="S36" s="8"/>
      <c r="T36" s="8"/>
      <c r="U36" s="8"/>
      <c r="V36" s="8"/>
      <c r="W36" s="8"/>
      <c r="X36" s="8"/>
      <c r="AE36" s="218">
        <v>31000</v>
      </c>
      <c r="AF36" s="218">
        <v>32000</v>
      </c>
      <c r="AG36" s="218">
        <v>53000</v>
      </c>
      <c r="AH36" s="218">
        <v>36000</v>
      </c>
      <c r="AI36" s="218">
        <v>41000</v>
      </c>
      <c r="AJ36" s="218">
        <v>38000</v>
      </c>
      <c r="AU36" s="109"/>
      <c r="AV36" s="109"/>
      <c r="AW36" s="109"/>
      <c r="AX36" s="109"/>
      <c r="AY36" s="109"/>
      <c r="AZ36" s="109"/>
      <c r="BA36" s="109"/>
      <c r="BB36" s="109"/>
      <c r="BC36" s="109"/>
      <c r="BD36" s="109"/>
      <c r="BE36" s="109"/>
      <c r="BF36" s="109"/>
      <c r="BG36" s="109"/>
      <c r="BH36" s="109"/>
      <c r="BI36" s="109"/>
      <c r="BJ36" s="109"/>
      <c r="BK36" s="109"/>
      <c r="BL36" s="109"/>
      <c r="BM36" s="109"/>
      <c r="BN36" s="109"/>
      <c r="BO36" s="109"/>
      <c r="BP36" s="109"/>
    </row>
    <row r="37" spans="1:68">
      <c r="A37" s="8">
        <v>44932</v>
      </c>
      <c r="B37" s="8"/>
      <c r="C37" s="8"/>
      <c r="D37" s="8"/>
      <c r="E37" s="8"/>
      <c r="F37" s="8"/>
      <c r="G37" s="8"/>
      <c r="H37" s="8"/>
      <c r="I37" s="8"/>
      <c r="J37" s="8"/>
      <c r="K37" s="8"/>
      <c r="L37" s="8"/>
      <c r="M37" s="8"/>
      <c r="N37" s="8"/>
      <c r="O37" s="8"/>
      <c r="P37" s="8"/>
      <c r="Q37" s="8"/>
      <c r="R37" s="8"/>
      <c r="S37" s="8"/>
      <c r="T37" s="8"/>
      <c r="U37" s="8"/>
      <c r="V37" s="8"/>
      <c r="W37" s="8"/>
      <c r="X37" s="8"/>
      <c r="Y37" s="169">
        <v>37024.699999999997</v>
      </c>
      <c r="Z37" s="169">
        <v>38000</v>
      </c>
      <c r="AA37" s="169">
        <v>40000</v>
      </c>
      <c r="AB37" s="169">
        <v>48903.23</v>
      </c>
      <c r="AC37" s="169">
        <v>32224</v>
      </c>
      <c r="AD37" s="169">
        <v>35000</v>
      </c>
      <c r="AE37" s="8"/>
      <c r="AF37" s="8"/>
      <c r="AG37" s="8"/>
      <c r="AH37" s="8"/>
      <c r="AI37" s="8"/>
      <c r="AJ37" s="8"/>
      <c r="AU37" s="109"/>
      <c r="AV37" s="109"/>
      <c r="AW37" s="109"/>
      <c r="AX37" s="109"/>
      <c r="AY37" s="109"/>
      <c r="AZ37" s="109"/>
      <c r="BA37" s="109"/>
      <c r="BB37" s="109"/>
      <c r="BC37" s="109"/>
      <c r="BD37" s="109"/>
      <c r="BE37" s="109"/>
      <c r="BF37" s="109"/>
      <c r="BG37" s="109"/>
      <c r="BH37" s="109"/>
      <c r="BI37" s="109"/>
      <c r="BJ37" s="109"/>
      <c r="BK37" s="109"/>
      <c r="BL37" s="109"/>
      <c r="BM37" s="109"/>
      <c r="BN37" s="109"/>
      <c r="BO37" s="109"/>
      <c r="BP37" s="109"/>
    </row>
    <row r="38" spans="1:68">
      <c r="A38" s="8">
        <v>44939</v>
      </c>
      <c r="B38" s="8"/>
      <c r="C38" s="8"/>
      <c r="D38" s="8"/>
      <c r="E38" s="8"/>
      <c r="F38" s="8"/>
      <c r="G38" s="8"/>
      <c r="H38" s="8"/>
      <c r="I38" s="8"/>
      <c r="J38" s="8"/>
      <c r="K38" s="8"/>
      <c r="L38" s="8"/>
      <c r="M38" s="8"/>
      <c r="N38" s="8"/>
      <c r="O38" s="8"/>
      <c r="P38" s="8"/>
      <c r="Q38" s="8"/>
      <c r="R38" s="8"/>
      <c r="S38" s="8"/>
      <c r="T38" s="8"/>
      <c r="U38" s="8"/>
      <c r="V38" s="8"/>
      <c r="W38" s="8"/>
      <c r="X38" s="8"/>
      <c r="Y38" s="169">
        <v>37024.699999999997</v>
      </c>
      <c r="Z38" s="169">
        <v>38000</v>
      </c>
      <c r="AA38" s="169">
        <v>40000</v>
      </c>
      <c r="AB38" s="169">
        <v>48903.23</v>
      </c>
      <c r="AC38" s="169">
        <v>32224</v>
      </c>
      <c r="AD38" s="169">
        <v>35000</v>
      </c>
      <c r="AE38" s="8"/>
      <c r="AF38" s="8"/>
      <c r="AG38" s="8"/>
      <c r="AH38" s="8"/>
      <c r="AI38" s="8"/>
      <c r="AJ38" s="8"/>
      <c r="AU38" s="109"/>
      <c r="AV38" s="109"/>
      <c r="AW38" s="109"/>
      <c r="AX38" s="109"/>
      <c r="AY38" s="109"/>
      <c r="AZ38" s="109"/>
      <c r="BA38" s="109"/>
      <c r="BB38" s="109"/>
      <c r="BC38" s="109"/>
      <c r="BD38" s="109"/>
      <c r="BE38" s="109"/>
      <c r="BF38" s="109"/>
      <c r="BG38" s="109"/>
      <c r="BH38" s="109"/>
      <c r="BI38" s="109"/>
      <c r="BJ38" s="109"/>
      <c r="BK38" s="109"/>
      <c r="BL38" s="109"/>
      <c r="BM38" s="109"/>
      <c r="BN38" s="109"/>
      <c r="BO38" s="109"/>
      <c r="BP38" s="109"/>
    </row>
    <row r="39" spans="1:68">
      <c r="A39" s="8">
        <v>44946</v>
      </c>
      <c r="B39" s="8"/>
      <c r="C39" s="8"/>
      <c r="D39" s="8"/>
      <c r="E39" s="8"/>
      <c r="F39" s="8"/>
      <c r="G39" s="8"/>
      <c r="H39" s="8"/>
      <c r="I39" s="8"/>
      <c r="J39" s="8"/>
      <c r="K39" s="8"/>
      <c r="L39" s="8"/>
      <c r="M39" s="8"/>
      <c r="N39" s="8"/>
      <c r="O39" s="8"/>
      <c r="P39" s="8"/>
      <c r="Q39" s="8"/>
      <c r="R39" s="8"/>
      <c r="S39" s="8"/>
      <c r="T39" s="8"/>
      <c r="U39" s="8"/>
      <c r="V39" s="8"/>
      <c r="W39" s="8"/>
      <c r="X39" s="8"/>
      <c r="Y39" s="169">
        <v>37024.699999999997</v>
      </c>
      <c r="Z39" s="169">
        <v>38000</v>
      </c>
      <c r="AA39" s="169">
        <v>40000</v>
      </c>
      <c r="AB39" s="169">
        <v>48903.23</v>
      </c>
      <c r="AC39" s="169">
        <v>32224</v>
      </c>
      <c r="AD39" s="169">
        <v>35000</v>
      </c>
      <c r="AE39" s="8"/>
      <c r="AF39" s="8"/>
      <c r="AG39" s="8"/>
      <c r="AH39" s="8"/>
      <c r="AI39" s="8"/>
      <c r="AJ39" s="8"/>
      <c r="AU39" s="109"/>
      <c r="AV39" s="109"/>
      <c r="AW39" s="109"/>
      <c r="AX39" s="109"/>
      <c r="AY39" s="109"/>
      <c r="AZ39" s="109"/>
      <c r="BA39" s="109"/>
      <c r="BB39" s="109"/>
      <c r="BC39" s="109"/>
      <c r="BD39" s="109"/>
      <c r="BE39" s="109"/>
      <c r="BF39" s="109"/>
      <c r="BG39" s="109"/>
      <c r="BH39" s="109"/>
      <c r="BI39" s="109"/>
      <c r="BJ39" s="109"/>
      <c r="BK39" s="109"/>
      <c r="BL39" s="109"/>
      <c r="BM39" s="109"/>
      <c r="BN39" s="109"/>
      <c r="BO39" s="109"/>
      <c r="BP39" s="109"/>
    </row>
    <row r="40" spans="1:68">
      <c r="A40" s="8">
        <v>44953</v>
      </c>
      <c r="B40" s="8"/>
      <c r="C40" s="8"/>
      <c r="D40" s="8"/>
      <c r="E40" s="8"/>
      <c r="F40" s="8"/>
      <c r="G40" s="8"/>
      <c r="H40" s="8"/>
      <c r="I40" s="8"/>
      <c r="J40" s="8"/>
      <c r="K40" s="8"/>
      <c r="L40" s="8"/>
      <c r="M40" s="8"/>
      <c r="N40" s="8"/>
      <c r="O40" s="8"/>
      <c r="P40" s="8"/>
      <c r="Q40" s="8"/>
      <c r="R40" s="8"/>
      <c r="S40" s="8"/>
      <c r="T40" s="8"/>
      <c r="U40" s="8"/>
      <c r="V40" s="8"/>
      <c r="W40" s="8"/>
      <c r="X40" s="8"/>
      <c r="Y40" s="169">
        <v>37024.699999999997</v>
      </c>
      <c r="Z40" s="169">
        <v>38000</v>
      </c>
      <c r="AA40" s="169">
        <v>40000</v>
      </c>
      <c r="AB40" s="169">
        <v>48903.23</v>
      </c>
      <c r="AC40" s="169">
        <v>32224</v>
      </c>
      <c r="AD40" s="169">
        <v>35000</v>
      </c>
      <c r="AE40" s="8"/>
      <c r="AF40" s="8"/>
      <c r="AG40" s="8"/>
      <c r="AH40" s="8"/>
      <c r="AI40" s="8"/>
      <c r="AJ40" s="8"/>
      <c r="AU40" s="109"/>
      <c r="AV40" s="109"/>
      <c r="AW40" s="109"/>
      <c r="AX40" s="109"/>
      <c r="AY40" s="109"/>
      <c r="AZ40" s="109"/>
      <c r="BA40" s="109"/>
      <c r="BB40" s="109"/>
      <c r="BC40" s="109"/>
      <c r="BD40" s="109"/>
      <c r="BE40" s="109"/>
      <c r="BF40" s="109"/>
      <c r="BG40" s="109"/>
      <c r="BH40" s="109"/>
      <c r="BI40" s="109"/>
      <c r="BJ40" s="109"/>
      <c r="BK40" s="109"/>
      <c r="BL40" s="109"/>
      <c r="BM40" s="109"/>
      <c r="BN40" s="109"/>
      <c r="BO40" s="109"/>
      <c r="BP40" s="109"/>
    </row>
    <row r="41" spans="1:68">
      <c r="A41" s="8">
        <v>44960</v>
      </c>
      <c r="B41" s="8"/>
      <c r="C41" s="8"/>
      <c r="D41" s="8"/>
      <c r="E41" s="8"/>
      <c r="F41" s="8"/>
      <c r="G41" s="8"/>
      <c r="H41" s="8"/>
      <c r="I41" s="8"/>
      <c r="J41" s="8"/>
      <c r="K41" s="8"/>
      <c r="L41" s="8"/>
      <c r="M41" s="8"/>
      <c r="N41" s="8"/>
      <c r="O41" s="8"/>
      <c r="P41" s="8"/>
      <c r="Q41" s="8"/>
      <c r="R41" s="8"/>
      <c r="S41" s="143">
        <v>44000</v>
      </c>
      <c r="T41" s="143">
        <v>41000</v>
      </c>
      <c r="U41" s="143">
        <v>31000</v>
      </c>
      <c r="V41" s="143">
        <v>34026.68</v>
      </c>
      <c r="W41" s="143">
        <v>41000</v>
      </c>
      <c r="X41" s="143">
        <v>40000</v>
      </c>
      <c r="Y41" s="169"/>
      <c r="Z41" s="169"/>
      <c r="AA41" s="169"/>
      <c r="AB41" s="169"/>
      <c r="AC41" s="169"/>
      <c r="AD41" s="169"/>
      <c r="AE41" s="8"/>
      <c r="AF41" s="8"/>
      <c r="AG41" s="8"/>
      <c r="AH41" s="8"/>
      <c r="AI41" s="8"/>
      <c r="AJ41" s="8"/>
      <c r="AU41" s="109"/>
      <c r="AV41" s="109"/>
      <c r="AW41" s="109"/>
      <c r="AX41" s="109"/>
      <c r="AY41" s="109"/>
      <c r="AZ41" s="109"/>
      <c r="BA41" s="109"/>
      <c r="BB41" s="109"/>
      <c r="BC41" s="109"/>
      <c r="BD41" s="109"/>
      <c r="BE41" s="109"/>
      <c r="BF41" s="109"/>
      <c r="BG41" s="109"/>
      <c r="BH41" s="109"/>
      <c r="BI41" s="109"/>
      <c r="BJ41" s="109"/>
      <c r="BK41" s="109"/>
      <c r="BL41" s="109"/>
      <c r="BM41" s="109"/>
      <c r="BN41" s="109"/>
      <c r="BO41" s="109"/>
      <c r="BP41" s="109"/>
    </row>
    <row r="42" spans="1:68">
      <c r="A42" s="8">
        <v>44967</v>
      </c>
      <c r="B42" s="8"/>
      <c r="C42" s="8"/>
      <c r="D42" s="8"/>
      <c r="E42" s="8"/>
      <c r="F42" s="8"/>
      <c r="G42" s="8"/>
      <c r="H42" s="8"/>
      <c r="I42" s="8"/>
      <c r="J42" s="8"/>
      <c r="K42" s="8"/>
      <c r="L42" s="8"/>
      <c r="M42" s="8"/>
      <c r="N42" s="8"/>
      <c r="O42" s="8"/>
      <c r="P42" s="8"/>
      <c r="Q42" s="8"/>
      <c r="R42" s="8"/>
      <c r="S42" s="143">
        <v>44000</v>
      </c>
      <c r="T42" s="143">
        <v>41000</v>
      </c>
      <c r="U42" s="143">
        <v>31000</v>
      </c>
      <c r="V42" s="143">
        <v>34026.68</v>
      </c>
      <c r="W42" s="143">
        <v>41000</v>
      </c>
      <c r="X42" s="143">
        <v>40000</v>
      </c>
      <c r="Y42" s="8"/>
      <c r="Z42" s="8"/>
      <c r="AA42" s="8"/>
      <c r="AB42" s="8"/>
      <c r="AC42" s="8"/>
      <c r="AD42" s="8"/>
      <c r="AE42" s="8"/>
      <c r="AF42" s="8"/>
      <c r="AG42" s="8"/>
      <c r="AH42" s="8"/>
      <c r="AI42" s="8"/>
      <c r="AJ42" s="8"/>
      <c r="AU42" s="109"/>
      <c r="AV42" s="109"/>
      <c r="AW42" s="109"/>
      <c r="AX42" s="109"/>
      <c r="AY42" s="109"/>
      <c r="AZ42" s="109"/>
      <c r="BA42" s="109"/>
      <c r="BB42" s="109"/>
      <c r="BC42" s="109"/>
      <c r="BD42" s="109"/>
      <c r="BE42" s="109"/>
      <c r="BF42" s="109"/>
      <c r="BG42" s="109"/>
      <c r="BH42" s="109"/>
      <c r="BI42" s="109"/>
      <c r="BJ42" s="109"/>
      <c r="BK42" s="109"/>
      <c r="BL42" s="109"/>
      <c r="BM42" s="109"/>
      <c r="BN42" s="109"/>
      <c r="BO42" s="109"/>
      <c r="BP42" s="109"/>
    </row>
    <row r="43" spans="1:68">
      <c r="A43" s="8">
        <v>44974</v>
      </c>
      <c r="B43" s="8"/>
      <c r="C43" s="8"/>
      <c r="D43" s="8"/>
      <c r="E43" s="8"/>
      <c r="F43" s="8"/>
      <c r="G43" s="8"/>
      <c r="H43" s="8"/>
      <c r="I43" s="8"/>
      <c r="J43" s="8"/>
      <c r="K43" s="8"/>
      <c r="L43" s="8"/>
      <c r="M43" s="8"/>
      <c r="N43" s="8"/>
      <c r="O43" s="8"/>
      <c r="P43" s="8"/>
      <c r="Q43" s="8"/>
      <c r="R43" s="8"/>
      <c r="S43" s="143">
        <v>44000</v>
      </c>
      <c r="T43" s="143">
        <v>41000</v>
      </c>
      <c r="U43" s="143">
        <v>31000</v>
      </c>
      <c r="V43" s="143">
        <v>34026.68</v>
      </c>
      <c r="W43" s="143">
        <v>41000</v>
      </c>
      <c r="X43" s="143">
        <v>40000</v>
      </c>
      <c r="Y43" s="143"/>
      <c r="Z43" s="8"/>
      <c r="AA43" s="8"/>
      <c r="AB43" s="8"/>
      <c r="AC43" s="8"/>
      <c r="AD43" s="8"/>
      <c r="AE43" s="8"/>
      <c r="AF43" s="8"/>
      <c r="AG43" s="8"/>
      <c r="AH43" s="8"/>
      <c r="AI43" s="8"/>
      <c r="AJ43" s="8"/>
      <c r="AU43" s="109"/>
      <c r="AV43" s="109"/>
      <c r="AW43" s="109"/>
      <c r="AX43" s="109"/>
      <c r="AY43" s="109"/>
      <c r="AZ43" s="109"/>
      <c r="BA43" s="109"/>
      <c r="BB43" s="109"/>
      <c r="BC43" s="109"/>
      <c r="BD43" s="109"/>
      <c r="BE43" s="109"/>
      <c r="BF43" s="109"/>
      <c r="BG43" s="109"/>
      <c r="BH43" s="109"/>
      <c r="BI43" s="109"/>
      <c r="BJ43" s="109"/>
      <c r="BK43" s="109"/>
      <c r="BL43" s="109"/>
      <c r="BM43" s="109"/>
      <c r="BN43" s="109"/>
      <c r="BO43" s="109"/>
      <c r="BP43" s="109"/>
    </row>
    <row r="44" spans="1:68">
      <c r="A44" s="8">
        <v>44981</v>
      </c>
      <c r="B44" s="8"/>
      <c r="C44" s="8"/>
      <c r="D44" s="8"/>
      <c r="E44" s="8"/>
      <c r="F44" s="8"/>
      <c r="G44" s="8"/>
      <c r="H44" s="8"/>
      <c r="I44" s="8"/>
      <c r="J44" s="8"/>
      <c r="K44" s="8"/>
      <c r="L44" s="8"/>
      <c r="M44" s="8"/>
      <c r="N44" s="8"/>
      <c r="O44" s="8"/>
      <c r="P44" s="8"/>
      <c r="Q44" s="8"/>
      <c r="R44" s="8"/>
      <c r="S44" s="143">
        <v>44000</v>
      </c>
      <c r="T44" s="143">
        <v>41000</v>
      </c>
      <c r="U44" s="143">
        <v>31000</v>
      </c>
      <c r="V44" s="143">
        <v>34026.68</v>
      </c>
      <c r="W44" s="143">
        <v>41000</v>
      </c>
      <c r="X44" s="143">
        <v>40000</v>
      </c>
      <c r="Y44" s="143"/>
      <c r="Z44" s="8"/>
      <c r="AA44" s="8"/>
      <c r="AB44" s="8"/>
      <c r="AC44" s="8"/>
      <c r="AD44" s="8"/>
      <c r="AE44" s="8"/>
      <c r="AF44" s="8"/>
      <c r="AG44" s="8"/>
      <c r="AH44" s="8"/>
      <c r="AI44" s="8"/>
      <c r="AJ44" s="8"/>
      <c r="AU44" s="109"/>
      <c r="AV44" s="109"/>
      <c r="AW44" s="109"/>
      <c r="AX44" s="109"/>
      <c r="AY44" s="109"/>
      <c r="AZ44" s="109"/>
      <c r="BA44" s="109"/>
      <c r="BB44" s="109"/>
      <c r="BC44" s="109"/>
      <c r="BD44" s="109"/>
      <c r="BE44" s="109"/>
      <c r="BF44" s="109"/>
      <c r="BG44" s="109"/>
      <c r="BH44" s="109"/>
      <c r="BI44" s="109"/>
      <c r="BJ44" s="109"/>
      <c r="BK44" s="109"/>
      <c r="BL44" s="109"/>
      <c r="BM44" s="109"/>
      <c r="BN44" s="109"/>
      <c r="BO44" s="109"/>
      <c r="BP44" s="109"/>
    </row>
    <row r="45" spans="1:68">
      <c r="A45" s="8">
        <v>44988</v>
      </c>
      <c r="B45" s="8"/>
      <c r="C45" s="8"/>
      <c r="D45" s="8"/>
      <c r="E45" s="8"/>
      <c r="F45" s="8"/>
      <c r="G45" s="8"/>
      <c r="H45" s="8"/>
      <c r="I45" s="8"/>
      <c r="J45" s="8"/>
      <c r="K45" s="8"/>
      <c r="L45" s="8"/>
      <c r="M45" s="8"/>
      <c r="N45" s="143">
        <v>51000</v>
      </c>
      <c r="O45" s="143">
        <v>30626.07</v>
      </c>
      <c r="P45" s="143">
        <v>32000</v>
      </c>
      <c r="Q45" s="143">
        <v>50290.77</v>
      </c>
      <c r="R45" s="143">
        <v>62000</v>
      </c>
      <c r="S45" s="8"/>
      <c r="T45" s="8"/>
      <c r="U45" s="8"/>
      <c r="V45" s="8"/>
      <c r="W45" s="8"/>
      <c r="X45" s="8"/>
      <c r="Y45" s="143"/>
      <c r="Z45" s="8"/>
      <c r="AA45" s="8"/>
      <c r="AB45" s="8"/>
      <c r="AC45" s="8"/>
      <c r="AD45" s="8"/>
      <c r="AE45" s="8"/>
      <c r="AF45" s="8"/>
      <c r="AG45" s="8"/>
      <c r="AH45" s="8"/>
      <c r="AI45" s="8"/>
      <c r="AJ45" s="8"/>
      <c r="AU45" s="109"/>
      <c r="AV45" s="109"/>
      <c r="AW45" s="109"/>
      <c r="AX45" s="109"/>
      <c r="AY45" s="109"/>
      <c r="AZ45" s="109"/>
      <c r="BA45" s="109"/>
      <c r="BB45" s="109"/>
      <c r="BC45" s="109"/>
      <c r="BD45" s="109"/>
      <c r="BE45" s="109"/>
      <c r="BF45" s="109"/>
      <c r="BG45" s="109"/>
      <c r="BH45" s="109"/>
      <c r="BI45" s="109"/>
      <c r="BJ45" s="109"/>
      <c r="BK45" s="109"/>
      <c r="BL45" s="109"/>
      <c r="BM45" s="109"/>
      <c r="BN45" s="109"/>
      <c r="BO45" s="109"/>
      <c r="BP45" s="109"/>
    </row>
    <row r="46" spans="1:68">
      <c r="A46" s="8">
        <v>44995</v>
      </c>
      <c r="B46" s="8"/>
      <c r="C46" s="8"/>
      <c r="D46" s="8"/>
      <c r="E46" s="8"/>
      <c r="F46" s="8"/>
      <c r="G46" s="8"/>
      <c r="H46" s="8"/>
      <c r="I46" s="8"/>
      <c r="J46" s="8"/>
      <c r="K46" s="8"/>
      <c r="L46" s="8"/>
      <c r="M46" s="8"/>
      <c r="N46" s="143">
        <v>51000</v>
      </c>
      <c r="O46" s="143">
        <v>30626.07</v>
      </c>
      <c r="P46" s="143">
        <v>32000</v>
      </c>
      <c r="Q46" s="143">
        <v>50290.77</v>
      </c>
      <c r="R46" s="143">
        <v>62000</v>
      </c>
      <c r="S46" s="8"/>
      <c r="T46" s="8"/>
      <c r="U46" s="8"/>
      <c r="V46" s="8"/>
      <c r="W46" s="8"/>
      <c r="X46" s="8"/>
      <c r="Y46" s="143"/>
      <c r="Z46" s="8"/>
      <c r="AA46" s="8"/>
      <c r="AB46" s="8"/>
      <c r="AC46" s="8"/>
      <c r="AD46" s="8"/>
      <c r="AE46" s="8"/>
      <c r="AF46" s="8"/>
      <c r="AG46" s="8"/>
      <c r="AH46" s="8"/>
      <c r="AI46" s="8"/>
      <c r="AJ46" s="8"/>
      <c r="AU46" s="109"/>
      <c r="AV46" s="109"/>
      <c r="AW46" s="109"/>
      <c r="AX46" s="109"/>
      <c r="AY46" s="109"/>
      <c r="AZ46" s="109"/>
      <c r="BA46" s="109"/>
      <c r="BB46" s="109"/>
      <c r="BC46" s="109"/>
      <c r="BD46" s="109"/>
      <c r="BE46" s="109"/>
      <c r="BF46" s="109"/>
      <c r="BG46" s="109"/>
      <c r="BH46" s="109"/>
      <c r="BI46" s="109"/>
      <c r="BJ46" s="109"/>
      <c r="BK46" s="109"/>
      <c r="BL46" s="109"/>
      <c r="BM46" s="109"/>
      <c r="BN46" s="109"/>
      <c r="BO46" s="109"/>
      <c r="BP46" s="109"/>
    </row>
    <row r="47" spans="1:68">
      <c r="A47" s="8">
        <v>45002</v>
      </c>
      <c r="B47" s="8"/>
      <c r="C47" s="8"/>
      <c r="D47" s="8"/>
      <c r="E47" s="8"/>
      <c r="F47" s="8"/>
      <c r="G47" s="8"/>
      <c r="H47" s="8"/>
      <c r="I47" s="8"/>
      <c r="J47" s="8"/>
      <c r="K47" s="8"/>
      <c r="L47" s="8"/>
      <c r="M47" s="8"/>
      <c r="N47" s="143">
        <v>51000</v>
      </c>
      <c r="O47" s="143">
        <v>30626.07</v>
      </c>
      <c r="P47" s="143">
        <v>32000</v>
      </c>
      <c r="Q47" s="143">
        <v>50290.77</v>
      </c>
      <c r="R47" s="143">
        <v>62000</v>
      </c>
      <c r="S47" s="8"/>
      <c r="T47" s="8"/>
      <c r="U47" s="8"/>
      <c r="V47" s="8"/>
      <c r="W47" s="8"/>
      <c r="X47" s="8"/>
      <c r="Y47" s="143"/>
      <c r="Z47" s="8"/>
      <c r="AA47" s="8"/>
      <c r="AB47" s="8"/>
      <c r="AC47" s="8"/>
      <c r="AD47" s="8"/>
      <c r="AE47" s="8"/>
      <c r="AF47" s="8"/>
      <c r="AG47" s="8"/>
      <c r="AH47" s="8"/>
      <c r="AI47" s="8"/>
      <c r="AJ47" s="8"/>
      <c r="AU47" s="109"/>
      <c r="AV47" s="109"/>
      <c r="AW47" s="109"/>
      <c r="AX47" s="109"/>
      <c r="AY47" s="109"/>
      <c r="AZ47" s="109"/>
      <c r="BA47" s="109"/>
      <c r="BB47" s="109"/>
      <c r="BC47" s="109"/>
      <c r="BD47" s="109"/>
      <c r="BE47" s="109"/>
      <c r="BF47" s="109"/>
      <c r="BG47" s="109"/>
      <c r="BH47" s="109"/>
      <c r="BI47" s="109"/>
      <c r="BJ47" s="109"/>
      <c r="BK47" s="109"/>
      <c r="BL47" s="109"/>
      <c r="BM47" s="109"/>
      <c r="BN47" s="109"/>
      <c r="BO47" s="109"/>
      <c r="BP47" s="109"/>
    </row>
    <row r="48" spans="1:68">
      <c r="A48" s="8">
        <v>45009</v>
      </c>
      <c r="B48" s="8"/>
      <c r="C48" s="8"/>
      <c r="D48" s="8"/>
      <c r="E48" s="8"/>
      <c r="F48" s="8"/>
      <c r="G48" s="8"/>
      <c r="H48" s="8"/>
      <c r="I48" s="8"/>
      <c r="J48" s="8"/>
      <c r="K48" s="8"/>
      <c r="L48" s="8"/>
      <c r="M48" s="8"/>
      <c r="N48" s="143">
        <v>51000</v>
      </c>
      <c r="O48" s="143">
        <v>30626.07</v>
      </c>
      <c r="P48" s="143">
        <v>32000</v>
      </c>
      <c r="Q48" s="143">
        <v>50290.77</v>
      </c>
      <c r="R48" s="143">
        <v>62000</v>
      </c>
      <c r="S48" s="8"/>
      <c r="T48" s="8"/>
      <c r="U48" s="8"/>
      <c r="V48" s="8"/>
      <c r="W48" s="8"/>
      <c r="X48" s="8"/>
      <c r="Y48" s="143"/>
      <c r="Z48" s="8"/>
      <c r="AA48" s="8"/>
      <c r="AB48" s="8"/>
      <c r="AC48" s="8"/>
      <c r="AD48" s="8"/>
      <c r="AE48" s="8"/>
      <c r="AF48" s="8"/>
      <c r="AG48" s="8"/>
      <c r="AH48" s="8"/>
      <c r="AI48" s="8"/>
      <c r="AJ48" s="8"/>
      <c r="AU48" s="109"/>
      <c r="AV48" s="109"/>
      <c r="AW48" s="109"/>
      <c r="AX48" s="109"/>
      <c r="AY48" s="109"/>
      <c r="AZ48" s="109"/>
      <c r="BA48" s="109"/>
      <c r="BB48" s="109"/>
      <c r="BC48" s="109"/>
      <c r="BD48" s="109"/>
      <c r="BE48" s="109"/>
      <c r="BF48" s="109"/>
      <c r="BG48" s="109"/>
      <c r="BH48" s="109"/>
      <c r="BI48" s="109"/>
      <c r="BJ48" s="109"/>
      <c r="BK48" s="109"/>
      <c r="BL48" s="109"/>
      <c r="BM48" s="109"/>
      <c r="BN48" s="109"/>
      <c r="BO48" s="109"/>
      <c r="BP48" s="109"/>
    </row>
    <row r="49" spans="1:68">
      <c r="A49" s="8">
        <v>45016</v>
      </c>
      <c r="B49" s="8"/>
      <c r="C49" s="8"/>
      <c r="D49" s="8"/>
      <c r="E49" s="8"/>
      <c r="F49" s="8"/>
      <c r="G49" s="8"/>
      <c r="H49" s="8"/>
      <c r="I49" s="8"/>
      <c r="J49" s="8"/>
      <c r="K49" s="8"/>
      <c r="L49" s="8"/>
      <c r="M49" s="8"/>
      <c r="N49" s="143">
        <v>51000</v>
      </c>
      <c r="O49" s="143">
        <v>30626.07</v>
      </c>
      <c r="P49" s="143">
        <v>32000</v>
      </c>
      <c r="Q49" s="143">
        <v>50290.77</v>
      </c>
      <c r="R49" s="143">
        <v>62000</v>
      </c>
      <c r="S49" s="8"/>
      <c r="T49" s="8"/>
      <c r="U49" s="8"/>
      <c r="V49" s="8"/>
      <c r="W49" s="8"/>
      <c r="X49" s="8"/>
      <c r="Y49" s="8"/>
      <c r="Z49" s="8"/>
      <c r="AA49" s="8"/>
      <c r="AB49" s="8"/>
      <c r="AC49" s="8"/>
      <c r="AD49" s="8"/>
      <c r="AE49" s="8"/>
      <c r="AF49" s="8"/>
      <c r="AG49" s="8"/>
      <c r="AH49" s="8"/>
      <c r="AI49" s="8"/>
      <c r="AJ49" s="8"/>
      <c r="AV49" s="109"/>
      <c r="AW49" s="109"/>
      <c r="AX49" s="109"/>
      <c r="AY49" s="109"/>
      <c r="AZ49" s="109"/>
      <c r="BA49" s="109"/>
      <c r="BB49" s="109"/>
      <c r="BC49" s="109"/>
      <c r="BD49" s="109"/>
      <c r="BE49" s="109"/>
      <c r="BF49" s="109"/>
      <c r="BG49" s="109"/>
      <c r="BH49" s="109"/>
      <c r="BI49" s="109"/>
      <c r="BJ49" s="109"/>
      <c r="BK49" s="109"/>
      <c r="BL49" s="109"/>
      <c r="BM49" s="109"/>
      <c r="BN49" s="109"/>
      <c r="BO49" s="109"/>
      <c r="BP49" s="109"/>
    </row>
    <row r="50" spans="1:68">
      <c r="A50" s="8">
        <v>45023</v>
      </c>
      <c r="B50" s="8"/>
      <c r="C50" s="8"/>
      <c r="D50" s="8"/>
      <c r="E50" s="8"/>
      <c r="F50" s="8"/>
      <c r="G50" s="8"/>
      <c r="H50" s="143">
        <v>40000</v>
      </c>
      <c r="I50" s="143">
        <v>22926.18</v>
      </c>
      <c r="J50" s="143">
        <v>49626.770000000004</v>
      </c>
      <c r="K50" s="143">
        <v>37990.720000000001</v>
      </c>
      <c r="L50" s="143">
        <v>41809.120000000003</v>
      </c>
      <c r="M50" s="143">
        <v>37000</v>
      </c>
      <c r="N50" s="8"/>
      <c r="O50" s="8"/>
      <c r="P50" s="8"/>
      <c r="Q50" s="8"/>
      <c r="R50" s="8"/>
      <c r="S50" s="8"/>
      <c r="T50" s="8"/>
      <c r="U50" s="8"/>
      <c r="V50" s="8"/>
      <c r="W50" s="8"/>
      <c r="X50" s="8"/>
      <c r="Y50" s="8"/>
      <c r="Z50" s="8"/>
      <c r="AA50" s="8"/>
      <c r="AB50" s="8"/>
      <c r="AC50" s="8"/>
      <c r="AD50" s="8"/>
      <c r="AE50" s="8"/>
      <c r="AF50" s="8"/>
      <c r="AG50" s="8"/>
      <c r="AH50" s="8"/>
      <c r="AI50" s="8"/>
      <c r="AJ50" s="8"/>
      <c r="AX50" s="109"/>
      <c r="AY50" s="109"/>
      <c r="AZ50" s="109"/>
      <c r="BA50" s="109"/>
      <c r="BB50" s="109"/>
      <c r="BC50" s="109"/>
      <c r="BD50" s="109"/>
      <c r="BE50" s="109"/>
      <c r="BF50" s="109"/>
      <c r="BG50" s="109"/>
      <c r="BH50" s="109"/>
      <c r="BI50" s="109"/>
      <c r="BJ50" s="109"/>
      <c r="BK50" s="109"/>
      <c r="BL50" s="109"/>
      <c r="BM50" s="109"/>
      <c r="BN50" s="109"/>
      <c r="BO50" s="109"/>
      <c r="BP50" s="109"/>
    </row>
    <row r="51" spans="1:68">
      <c r="A51" s="8">
        <v>45030</v>
      </c>
      <c r="B51" s="8"/>
      <c r="C51" s="8"/>
      <c r="D51" s="8"/>
      <c r="E51" s="8"/>
      <c r="F51" s="8"/>
      <c r="G51" s="8"/>
      <c r="H51" s="143">
        <v>40000</v>
      </c>
      <c r="I51" s="143">
        <v>22926.18</v>
      </c>
      <c r="J51" s="143">
        <v>49626.770000000004</v>
      </c>
      <c r="K51" s="143">
        <v>37990.720000000001</v>
      </c>
      <c r="L51" s="143">
        <v>41809.120000000003</v>
      </c>
      <c r="M51" s="143">
        <v>37000</v>
      </c>
      <c r="N51" s="8"/>
      <c r="O51" s="8"/>
      <c r="P51" s="8"/>
      <c r="Q51" s="8"/>
      <c r="R51" s="8"/>
      <c r="S51" s="8"/>
      <c r="T51" s="8"/>
      <c r="U51" s="8"/>
      <c r="V51" s="8"/>
      <c r="W51" s="8"/>
      <c r="X51" s="8"/>
      <c r="Y51" s="8"/>
      <c r="Z51" s="8"/>
      <c r="AA51" s="8"/>
      <c r="AB51" s="8"/>
      <c r="AC51" s="8"/>
      <c r="AD51" s="8"/>
      <c r="AE51" s="8"/>
      <c r="AF51" s="8"/>
      <c r="AG51" s="8"/>
      <c r="AH51" s="8"/>
      <c r="AI51" s="8"/>
      <c r="AJ51" s="8"/>
      <c r="AX51" s="109"/>
      <c r="AY51" s="109"/>
      <c r="AZ51" s="109"/>
      <c r="BA51" s="109"/>
      <c r="BB51" s="109"/>
      <c r="BC51" s="109"/>
      <c r="BD51" s="109"/>
      <c r="BE51" s="109"/>
      <c r="BF51" s="109"/>
      <c r="BG51" s="109"/>
      <c r="BH51" s="109"/>
      <c r="BI51" s="109"/>
      <c r="BL51" s="109"/>
      <c r="BM51" s="109"/>
      <c r="BN51" s="109"/>
      <c r="BO51" s="109"/>
      <c r="BP51" s="109"/>
    </row>
    <row r="52" spans="1:68">
      <c r="A52" s="8">
        <v>45037</v>
      </c>
      <c r="B52" s="8"/>
      <c r="C52" s="8"/>
      <c r="D52" s="8"/>
      <c r="E52" s="8"/>
      <c r="F52" s="8"/>
      <c r="G52" s="8"/>
      <c r="H52" s="143">
        <v>40000</v>
      </c>
      <c r="I52" s="143">
        <v>22926.18</v>
      </c>
      <c r="J52" s="143">
        <v>49626.770000000004</v>
      </c>
      <c r="K52" s="143">
        <v>37990.720000000001</v>
      </c>
      <c r="L52" s="143">
        <v>41809.120000000003</v>
      </c>
      <c r="M52" s="143">
        <v>37000</v>
      </c>
      <c r="N52" s="8"/>
      <c r="O52" s="8"/>
      <c r="P52" s="8"/>
      <c r="Q52" s="8"/>
      <c r="R52" s="8"/>
      <c r="S52" s="8"/>
      <c r="T52" s="8"/>
      <c r="U52" s="8"/>
      <c r="V52" s="8"/>
      <c r="W52" s="8"/>
      <c r="X52" s="8"/>
      <c r="Y52" s="8"/>
      <c r="Z52" s="8"/>
      <c r="AA52" s="8"/>
      <c r="AB52" s="8"/>
      <c r="AC52" s="8"/>
      <c r="AD52" s="8"/>
      <c r="AE52" s="8"/>
      <c r="AF52" s="8"/>
      <c r="AG52" s="8"/>
      <c r="AH52" s="8"/>
      <c r="AI52" s="8"/>
      <c r="AJ52" s="8"/>
      <c r="AX52" s="109"/>
      <c r="AY52" s="109"/>
      <c r="AZ52" s="109"/>
      <c r="BA52" s="109"/>
      <c r="BB52" s="109"/>
      <c r="BC52" s="109"/>
      <c r="BE52" s="109"/>
      <c r="BF52" s="109"/>
      <c r="BG52" s="109"/>
      <c r="BH52" s="109"/>
      <c r="BI52" s="109"/>
      <c r="BL52" s="109"/>
      <c r="BM52" s="109"/>
      <c r="BN52" s="109"/>
      <c r="BO52" s="109"/>
      <c r="BP52" s="109"/>
    </row>
    <row r="53" spans="1:68">
      <c r="A53" s="8">
        <v>45044</v>
      </c>
      <c r="B53" s="8"/>
      <c r="C53" s="8"/>
      <c r="D53" s="8"/>
      <c r="E53" s="8"/>
      <c r="F53" s="8"/>
      <c r="G53" s="8"/>
      <c r="H53" s="143">
        <v>40000</v>
      </c>
      <c r="I53" s="143">
        <v>22926.18</v>
      </c>
      <c r="J53" s="143">
        <v>49626.770000000004</v>
      </c>
      <c r="K53" s="143">
        <v>37990.720000000001</v>
      </c>
      <c r="L53" s="143">
        <v>41809.120000000003</v>
      </c>
      <c r="M53" s="143">
        <v>37000</v>
      </c>
      <c r="N53" s="8"/>
      <c r="O53" s="8"/>
      <c r="P53" s="8"/>
      <c r="Q53" s="8"/>
      <c r="R53" s="8"/>
      <c r="S53" s="8"/>
      <c r="T53" s="8"/>
      <c r="U53" s="8"/>
      <c r="V53" s="8"/>
      <c r="W53" s="8"/>
      <c r="X53" s="8"/>
      <c r="Y53" s="8"/>
      <c r="Z53" s="8"/>
      <c r="AA53" s="8"/>
      <c r="AB53" s="8"/>
      <c r="AC53" s="8"/>
      <c r="AD53" s="8"/>
      <c r="AE53" s="8"/>
      <c r="AF53" s="8"/>
      <c r="AG53" s="8"/>
      <c r="AH53" s="8"/>
      <c r="AI53" s="8"/>
      <c r="AJ53" s="8"/>
      <c r="AX53" s="109"/>
      <c r="AY53" s="109"/>
      <c r="AZ53" s="109"/>
      <c r="BA53" s="109"/>
      <c r="BB53" s="109"/>
      <c r="BC53" s="109"/>
      <c r="BE53" s="109"/>
      <c r="BF53" s="109"/>
      <c r="BG53" s="109"/>
      <c r="BH53" s="109"/>
      <c r="BI53" s="109"/>
      <c r="BL53" s="109"/>
      <c r="BM53" s="109"/>
      <c r="BN53" s="109"/>
      <c r="BO53" s="109"/>
      <c r="BP53" s="109"/>
    </row>
    <row r="54" spans="1:68">
      <c r="A54" s="8">
        <v>45051</v>
      </c>
      <c r="B54" s="143">
        <v>60000</v>
      </c>
      <c r="C54" s="143">
        <v>23982.26</v>
      </c>
      <c r="D54" s="143">
        <v>35000</v>
      </c>
      <c r="E54" s="143">
        <v>36545.800000000003</v>
      </c>
      <c r="F54" s="143">
        <v>38000</v>
      </c>
      <c r="G54" s="143">
        <v>37000</v>
      </c>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X54" s="109"/>
      <c r="AY54" s="109"/>
      <c r="AZ54" s="109"/>
      <c r="BA54" s="109"/>
      <c r="BB54" s="109"/>
      <c r="BC54" s="109"/>
      <c r="BE54" s="109"/>
      <c r="BF54" s="109"/>
      <c r="BG54" s="109"/>
      <c r="BH54" s="109"/>
      <c r="BI54" s="109"/>
      <c r="BL54" s="109"/>
      <c r="BM54" s="109"/>
      <c r="BN54" s="109"/>
      <c r="BO54" s="109"/>
      <c r="BP54" s="109"/>
    </row>
    <row r="55" spans="1:68">
      <c r="A55" s="8">
        <v>45058</v>
      </c>
      <c r="B55" s="143">
        <v>60000</v>
      </c>
      <c r="C55" s="143">
        <v>23982.26</v>
      </c>
      <c r="D55" s="143">
        <v>35000</v>
      </c>
      <c r="E55" s="143">
        <v>36545.800000000003</v>
      </c>
      <c r="F55" s="143">
        <v>38000</v>
      </c>
      <c r="G55" s="143">
        <v>37000</v>
      </c>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X55" s="109"/>
      <c r="AY55" s="109"/>
      <c r="AZ55" s="109"/>
      <c r="BA55" s="109"/>
      <c r="BB55" s="109"/>
      <c r="BC55" s="109"/>
      <c r="BE55" s="109"/>
      <c r="BF55" s="109"/>
      <c r="BG55" s="109"/>
      <c r="BH55" s="109"/>
      <c r="BI55" s="109"/>
      <c r="BL55" s="109"/>
      <c r="BM55" s="109"/>
      <c r="BN55" s="109"/>
      <c r="BO55" s="109"/>
      <c r="BP55" s="109"/>
    </row>
    <row r="56" spans="1:68">
      <c r="A56" s="8">
        <v>45065</v>
      </c>
      <c r="B56" s="143">
        <v>60000</v>
      </c>
      <c r="C56" s="143">
        <v>23982.26</v>
      </c>
      <c r="D56" s="143">
        <v>35000</v>
      </c>
      <c r="E56" s="143">
        <v>36545.800000000003</v>
      </c>
      <c r="F56" s="143">
        <v>38000</v>
      </c>
      <c r="G56" s="143">
        <v>37000</v>
      </c>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X56" s="109"/>
      <c r="AY56" s="109"/>
      <c r="AZ56" s="109"/>
      <c r="BA56" s="109"/>
      <c r="BB56" s="109"/>
      <c r="BC56" s="109"/>
      <c r="BE56" s="109"/>
      <c r="BF56" s="109"/>
      <c r="BG56" s="109"/>
      <c r="BH56" s="109"/>
      <c r="BI56" s="109"/>
      <c r="BL56" s="109"/>
      <c r="BM56" s="109"/>
      <c r="BN56" s="109"/>
      <c r="BO56" s="109"/>
      <c r="BP56" s="109"/>
    </row>
    <row r="57" spans="1:68">
      <c r="A57" s="8">
        <v>45072</v>
      </c>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X57" s="109"/>
      <c r="AY57" s="109"/>
      <c r="AZ57" s="109"/>
      <c r="BA57" s="109"/>
      <c r="BB57" s="109"/>
      <c r="BC57" s="109"/>
      <c r="BE57" s="109"/>
      <c r="BF57" s="109"/>
      <c r="BG57" s="109"/>
      <c r="BH57" s="109"/>
      <c r="BI57" s="109"/>
      <c r="BL57" s="109"/>
      <c r="BM57" s="109"/>
      <c r="BN57" s="109"/>
      <c r="BO57" s="109"/>
      <c r="BP57" s="109"/>
    </row>
    <row r="58" spans="1:68">
      <c r="A58" s="8">
        <v>45077</v>
      </c>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X58" s="109"/>
      <c r="AY58" s="109"/>
      <c r="AZ58" s="109"/>
      <c r="BA58" s="109"/>
      <c r="BB58" s="109"/>
      <c r="BC58" s="109"/>
      <c r="BE58" s="109"/>
      <c r="BF58" s="109"/>
      <c r="BG58" s="109"/>
      <c r="BH58" s="109"/>
      <c r="BI58" s="109"/>
      <c r="BL58" s="109"/>
      <c r="BM58" s="109"/>
      <c r="BN58" s="109"/>
      <c r="BO58" s="109"/>
      <c r="BP58" s="109"/>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8"/>
  <sheetViews>
    <sheetView workbookViewId="0">
      <pane xSplit="1" ySplit="1" topLeftCell="B32" activePane="bottomRight" state="frozen"/>
      <selection activeCell="L43" sqref="L43"/>
      <selection pane="topRight" activeCell="L43" sqref="L43"/>
      <selection pane="bottomLeft" activeCell="L43" sqref="L43"/>
      <selection pane="bottomRight" activeCell="B57" sqref="B57"/>
    </sheetView>
  </sheetViews>
  <sheetFormatPr defaultRowHeight="15.75"/>
  <cols>
    <col min="1" max="1" width="9.875" style="154" bestFit="1" customWidth="1"/>
    <col min="2" max="2" width="21.75" style="17" bestFit="1" customWidth="1"/>
    <col min="3" max="3" width="20.25" style="17" bestFit="1" customWidth="1"/>
    <col min="4" max="5" width="20.25" style="17" customWidth="1"/>
    <col min="6" max="6" width="20.25" style="154" bestFit="1" customWidth="1"/>
    <col min="7" max="7" width="19.625" style="154" bestFit="1" customWidth="1"/>
    <col min="8" max="8" width="19.25" style="151" bestFit="1" customWidth="1"/>
    <col min="9" max="9" width="20.25" bestFit="1" customWidth="1"/>
    <col min="10" max="10" width="19.25" bestFit="1" customWidth="1"/>
    <col min="11" max="11" width="11" bestFit="1" customWidth="1"/>
    <col min="12" max="12" width="15.625" style="151" bestFit="1" customWidth="1"/>
    <col min="13" max="13" width="12" style="17" bestFit="1" customWidth="1"/>
    <col min="14" max="14" width="12.5" style="17" bestFit="1" customWidth="1"/>
    <col min="15" max="15" width="12.375" style="17" bestFit="1" customWidth="1"/>
  </cols>
  <sheetData>
    <row r="1" spans="1:15">
      <c r="A1" s="140" t="s">
        <v>10</v>
      </c>
      <c r="B1" s="439" t="s">
        <v>496</v>
      </c>
      <c r="C1" s="383" t="s">
        <v>437</v>
      </c>
      <c r="D1" s="404" t="s">
        <v>467</v>
      </c>
      <c r="E1" s="397" t="s">
        <v>456</v>
      </c>
      <c r="F1" s="380" t="s">
        <v>433</v>
      </c>
      <c r="G1" s="380" t="s">
        <v>432</v>
      </c>
      <c r="H1" s="330" t="s">
        <v>381</v>
      </c>
      <c r="I1" s="317" t="s">
        <v>366</v>
      </c>
      <c r="J1" s="317" t="s">
        <v>367</v>
      </c>
      <c r="K1" s="180" t="s">
        <v>251</v>
      </c>
      <c r="L1" s="180" t="s">
        <v>288</v>
      </c>
      <c r="M1" s="141" t="s">
        <v>230</v>
      </c>
      <c r="N1" s="141" t="s">
        <v>231</v>
      </c>
      <c r="O1" s="141" t="s">
        <v>232</v>
      </c>
    </row>
    <row r="2" spans="1:15">
      <c r="A2" s="8">
        <v>44687</v>
      </c>
      <c r="B2" s="143"/>
      <c r="C2" s="143"/>
      <c r="D2" s="143"/>
      <c r="E2" s="143"/>
      <c r="F2" s="8"/>
      <c r="G2" s="8"/>
      <c r="M2" s="105">
        <v>-857</v>
      </c>
      <c r="N2" s="105">
        <v>274</v>
      </c>
      <c r="O2" s="105">
        <v>37806</v>
      </c>
    </row>
    <row r="3" spans="1:15">
      <c r="A3" s="8">
        <v>44694</v>
      </c>
      <c r="B3" s="143"/>
      <c r="C3" s="143"/>
      <c r="D3" s="143"/>
      <c r="E3" s="143"/>
      <c r="F3" s="8"/>
      <c r="G3" s="8"/>
      <c r="M3" s="105">
        <v>340</v>
      </c>
      <c r="N3" s="105">
        <v>265</v>
      </c>
      <c r="O3" s="105">
        <v>41149</v>
      </c>
    </row>
    <row r="4" spans="1:15">
      <c r="A4" s="8">
        <v>44701</v>
      </c>
      <c r="B4" s="143"/>
      <c r="C4" s="143"/>
      <c r="D4" s="143"/>
      <c r="E4" s="143"/>
      <c r="F4" s="8"/>
      <c r="G4" s="8"/>
      <c r="M4" s="105">
        <v>1120</v>
      </c>
      <c r="N4" s="105">
        <v>532</v>
      </c>
      <c r="O4" s="105">
        <v>49320</v>
      </c>
    </row>
    <row r="5" spans="1:15">
      <c r="A5" s="8">
        <v>44708</v>
      </c>
      <c r="B5" s="143"/>
      <c r="C5" s="143"/>
      <c r="D5" s="143"/>
      <c r="E5" s="143"/>
      <c r="F5" s="8"/>
      <c r="G5" s="8"/>
      <c r="M5" s="105">
        <v>616</v>
      </c>
      <c r="N5" s="105">
        <v>1159</v>
      </c>
      <c r="O5" s="105">
        <v>53097</v>
      </c>
    </row>
    <row r="6" spans="1:15">
      <c r="A6" s="8">
        <v>44715</v>
      </c>
      <c r="B6" s="143"/>
      <c r="C6" s="143"/>
      <c r="D6" s="143"/>
      <c r="E6" s="143"/>
      <c r="F6" s="8"/>
      <c r="G6" s="8"/>
      <c r="M6" s="105">
        <v>2337</v>
      </c>
      <c r="N6" s="105">
        <v>5435</v>
      </c>
      <c r="O6" s="105">
        <v>50471</v>
      </c>
    </row>
    <row r="7" spans="1:15">
      <c r="A7" s="8">
        <v>44722</v>
      </c>
      <c r="B7" s="143"/>
      <c r="C7" s="143"/>
      <c r="D7" s="143"/>
      <c r="E7" s="143"/>
      <c r="F7" s="8"/>
      <c r="G7" s="8"/>
      <c r="M7" s="105">
        <v>2133</v>
      </c>
      <c r="N7" s="105">
        <v>4570</v>
      </c>
      <c r="O7" s="105">
        <v>44561</v>
      </c>
    </row>
    <row r="8" spans="1:15">
      <c r="A8" s="8">
        <v>44729</v>
      </c>
      <c r="B8" s="143"/>
      <c r="C8" s="143"/>
      <c r="D8" s="143"/>
      <c r="E8" s="143"/>
      <c r="F8" s="8"/>
      <c r="G8" s="8"/>
      <c r="M8" s="105">
        <v>-3157</v>
      </c>
      <c r="N8" s="105">
        <v>3123</v>
      </c>
      <c r="O8" s="105">
        <v>40733</v>
      </c>
    </row>
    <row r="9" spans="1:15">
      <c r="A9" s="8">
        <v>44736</v>
      </c>
      <c r="B9" s="143"/>
      <c r="C9" s="143"/>
      <c r="D9" s="143"/>
      <c r="E9" s="143"/>
      <c r="F9" s="8"/>
      <c r="G9" s="8"/>
      <c r="M9" s="105">
        <v>-8698</v>
      </c>
      <c r="N9" s="105">
        <v>-4021</v>
      </c>
      <c r="O9" s="105">
        <v>34040</v>
      </c>
    </row>
    <row r="10" spans="1:15">
      <c r="A10" s="8">
        <v>44743</v>
      </c>
      <c r="B10" s="143"/>
      <c r="C10" s="143"/>
      <c r="D10" s="143"/>
      <c r="E10" s="143"/>
      <c r="F10" s="8"/>
      <c r="G10" s="8"/>
      <c r="M10" s="105">
        <v>-10054</v>
      </c>
      <c r="N10" s="105">
        <v>-4593</v>
      </c>
      <c r="O10" s="105">
        <v>34514</v>
      </c>
    </row>
    <row r="11" spans="1:15">
      <c r="A11" s="8">
        <v>44750</v>
      </c>
      <c r="B11" s="143"/>
      <c r="C11" s="143"/>
      <c r="D11" s="143"/>
      <c r="E11" s="143"/>
      <c r="F11" s="8"/>
      <c r="G11" s="8"/>
      <c r="M11" s="106">
        <v>-11332</v>
      </c>
      <c r="N11" s="106">
        <v>-6960</v>
      </c>
      <c r="O11" s="106">
        <v>41886</v>
      </c>
    </row>
    <row r="12" spans="1:15">
      <c r="A12" s="8">
        <v>44757</v>
      </c>
      <c r="B12" s="143"/>
      <c r="C12" s="143"/>
      <c r="D12" s="143"/>
      <c r="E12" s="143"/>
      <c r="F12" s="8"/>
      <c r="G12" s="8"/>
      <c r="M12" s="105"/>
      <c r="N12" s="105"/>
      <c r="O12" s="105">
        <v>40339</v>
      </c>
    </row>
    <row r="13" spans="1:15">
      <c r="A13" s="8">
        <v>44764</v>
      </c>
      <c r="B13" s="143"/>
      <c r="C13" s="143"/>
      <c r="D13" s="143"/>
      <c r="E13" s="143"/>
      <c r="F13" s="8"/>
      <c r="G13" s="8"/>
      <c r="O13" s="105"/>
    </row>
    <row r="14" spans="1:15">
      <c r="A14" s="8">
        <v>44771</v>
      </c>
      <c r="B14" s="143"/>
      <c r="C14" s="143"/>
      <c r="D14" s="143"/>
      <c r="E14" s="143"/>
      <c r="F14" s="8"/>
      <c r="G14" s="8"/>
    </row>
    <row r="15" spans="1:15">
      <c r="A15" s="8">
        <v>44778</v>
      </c>
      <c r="B15" s="143"/>
      <c r="C15" s="143"/>
      <c r="D15" s="143"/>
      <c r="E15" s="143"/>
      <c r="F15" s="8"/>
      <c r="G15" s="8"/>
    </row>
    <row r="16" spans="1:15">
      <c r="A16" s="8">
        <v>44785</v>
      </c>
      <c r="B16" s="143"/>
      <c r="C16" s="143"/>
      <c r="D16" s="143"/>
      <c r="E16" s="143"/>
      <c r="F16" s="8"/>
      <c r="G16" s="8"/>
    </row>
    <row r="17" spans="1:19">
      <c r="A17" s="8">
        <v>44792</v>
      </c>
      <c r="B17" s="143"/>
      <c r="C17" s="143"/>
      <c r="D17" s="143"/>
      <c r="E17" s="143"/>
      <c r="F17" s="8"/>
      <c r="G17" s="8"/>
    </row>
    <row r="18" spans="1:19">
      <c r="A18" s="8">
        <v>44799</v>
      </c>
      <c r="B18" s="143"/>
      <c r="C18" s="143"/>
      <c r="D18" s="143"/>
      <c r="E18" s="143"/>
      <c r="F18" s="8"/>
      <c r="G18" s="8"/>
    </row>
    <row r="19" spans="1:19">
      <c r="A19" s="8">
        <v>44806</v>
      </c>
      <c r="B19" s="143"/>
      <c r="C19" s="143"/>
      <c r="D19" s="143"/>
      <c r="E19" s="143"/>
      <c r="F19" s="8"/>
      <c r="G19" s="8"/>
      <c r="M19" s="109"/>
      <c r="N19" s="109"/>
      <c r="O19" s="109"/>
    </row>
    <row r="20" spans="1:19">
      <c r="A20" s="8">
        <v>44813</v>
      </c>
      <c r="B20" s="143"/>
      <c r="C20" s="143"/>
      <c r="D20" s="143"/>
      <c r="E20" s="143"/>
      <c r="F20" s="8"/>
      <c r="G20" s="8"/>
      <c r="M20" s="109"/>
      <c r="N20" s="109"/>
      <c r="O20" s="109"/>
    </row>
    <row r="21" spans="1:19">
      <c r="A21" s="8">
        <v>44820</v>
      </c>
      <c r="B21" s="143"/>
      <c r="C21" s="143"/>
      <c r="D21" s="143"/>
      <c r="E21" s="143"/>
      <c r="F21" s="8"/>
      <c r="G21" s="8"/>
      <c r="I21">
        <v>0</v>
      </c>
      <c r="J21">
        <v>0</v>
      </c>
      <c r="K21">
        <v>0</v>
      </c>
      <c r="M21" s="109"/>
      <c r="N21" s="109"/>
      <c r="O21" s="109"/>
    </row>
    <row r="22" spans="1:19">
      <c r="A22" s="8">
        <v>44827</v>
      </c>
      <c r="B22" s="143"/>
      <c r="C22" s="143"/>
      <c r="D22" s="143"/>
      <c r="E22" s="143"/>
      <c r="F22" s="8"/>
      <c r="G22" s="8"/>
      <c r="I22">
        <v>1190</v>
      </c>
      <c r="J22" s="151">
        <v>-913</v>
      </c>
      <c r="K22">
        <v>2016</v>
      </c>
      <c r="L22" s="151">
        <v>0</v>
      </c>
      <c r="M22" s="109"/>
      <c r="N22" s="109"/>
      <c r="O22" s="109"/>
    </row>
    <row r="23" spans="1:19">
      <c r="A23" s="8">
        <v>44834</v>
      </c>
      <c r="B23" s="143"/>
      <c r="C23" s="143"/>
      <c r="D23" s="143"/>
      <c r="E23" s="143"/>
      <c r="F23" s="8"/>
      <c r="G23" s="8"/>
      <c r="I23">
        <v>986</v>
      </c>
      <c r="J23">
        <v>-597</v>
      </c>
      <c r="K23">
        <v>46</v>
      </c>
      <c r="L23" s="151">
        <v>2122</v>
      </c>
      <c r="M23" s="109"/>
      <c r="N23" s="109"/>
      <c r="O23" s="109"/>
    </row>
    <row r="24" spans="1:19">
      <c r="A24" s="8">
        <v>44841</v>
      </c>
      <c r="B24" s="143"/>
      <c r="C24" s="143"/>
      <c r="D24" s="143"/>
      <c r="E24" s="143"/>
      <c r="F24" s="8"/>
      <c r="G24" s="8"/>
      <c r="I24" s="151">
        <v>1267</v>
      </c>
      <c r="J24" s="151">
        <v>411</v>
      </c>
      <c r="K24" s="151">
        <v>2053</v>
      </c>
      <c r="L24" s="151">
        <v>2099</v>
      </c>
      <c r="M24" s="109"/>
      <c r="N24" s="109"/>
      <c r="O24" s="109"/>
      <c r="S24" s="217"/>
    </row>
    <row r="25" spans="1:19">
      <c r="A25" s="8">
        <v>44848</v>
      </c>
      <c r="B25" s="143"/>
      <c r="C25" s="143"/>
      <c r="D25" s="143"/>
      <c r="E25" s="143"/>
      <c r="F25" s="8"/>
      <c r="G25" s="8"/>
      <c r="I25" s="151">
        <v>1462</v>
      </c>
      <c r="J25" s="151">
        <v>239</v>
      </c>
      <c r="K25" s="151">
        <v>1574</v>
      </c>
      <c r="M25" s="109"/>
      <c r="N25" s="109"/>
      <c r="O25" s="109"/>
      <c r="S25" s="294"/>
    </row>
    <row r="26" spans="1:19">
      <c r="A26" s="8">
        <v>44855</v>
      </c>
      <c r="B26" s="143"/>
      <c r="C26" s="143"/>
      <c r="D26" s="143"/>
      <c r="E26" s="143"/>
      <c r="F26" s="8"/>
      <c r="G26" s="8"/>
      <c r="H26" s="151">
        <v>0</v>
      </c>
      <c r="I26" s="151">
        <v>1476</v>
      </c>
      <c r="J26" s="151">
        <v>-850</v>
      </c>
      <c r="K26" s="151">
        <v>1534.12</v>
      </c>
      <c r="M26" s="109"/>
      <c r="N26" s="109"/>
      <c r="O26" s="109"/>
      <c r="S26" s="217"/>
    </row>
    <row r="27" spans="1:19">
      <c r="A27" s="8">
        <v>44862</v>
      </c>
      <c r="B27" s="143"/>
      <c r="C27" s="143"/>
      <c r="D27" s="143"/>
      <c r="E27" s="143"/>
      <c r="F27" s="8"/>
      <c r="G27" s="8"/>
      <c r="H27" s="151">
        <v>239</v>
      </c>
      <c r="I27">
        <v>1231</v>
      </c>
      <c r="J27">
        <v>419</v>
      </c>
      <c r="M27" s="109"/>
      <c r="N27" s="109"/>
      <c r="O27" s="109"/>
    </row>
    <row r="28" spans="1:19">
      <c r="A28" s="8">
        <v>44869</v>
      </c>
      <c r="B28" s="143"/>
      <c r="C28" s="143"/>
      <c r="D28" s="143"/>
      <c r="E28" s="143"/>
      <c r="F28" s="8"/>
      <c r="G28" s="8"/>
      <c r="H28" s="326">
        <v>3568</v>
      </c>
      <c r="I28" s="217">
        <v>2372</v>
      </c>
      <c r="J28" s="326">
        <v>972</v>
      </c>
      <c r="M28" s="109"/>
      <c r="N28" s="109"/>
      <c r="O28" s="109"/>
    </row>
    <row r="29" spans="1:19">
      <c r="A29" s="8">
        <v>44876</v>
      </c>
      <c r="B29" s="143"/>
      <c r="C29" s="143"/>
      <c r="D29" s="143"/>
      <c r="E29" s="143"/>
      <c r="F29" s="8"/>
      <c r="G29" s="8"/>
      <c r="H29" s="326">
        <v>-758</v>
      </c>
      <c r="I29" s="217">
        <v>317</v>
      </c>
      <c r="J29" s="326">
        <v>1305</v>
      </c>
      <c r="M29" s="109"/>
      <c r="N29" s="109"/>
      <c r="O29" s="109"/>
    </row>
    <row r="30" spans="1:19">
      <c r="A30" s="8">
        <v>44883</v>
      </c>
      <c r="B30" s="143"/>
      <c r="C30" s="143"/>
      <c r="D30" s="143"/>
      <c r="E30" s="143"/>
      <c r="F30" s="8"/>
      <c r="G30" s="8"/>
      <c r="H30" s="326">
        <v>-1501</v>
      </c>
      <c r="I30" s="217">
        <v>325</v>
      </c>
      <c r="J30" s="326">
        <v>-1330</v>
      </c>
      <c r="M30" s="109"/>
      <c r="N30" s="109"/>
      <c r="O30" s="109"/>
    </row>
    <row r="31" spans="1:19" s="151" customFormat="1">
      <c r="A31" s="8">
        <v>44890</v>
      </c>
      <c r="B31" s="143"/>
      <c r="C31" s="143"/>
      <c r="D31" s="143"/>
      <c r="E31" s="143"/>
      <c r="F31" s="8"/>
      <c r="G31" s="8"/>
      <c r="H31" s="326">
        <v>-1749</v>
      </c>
      <c r="I31" s="217">
        <v>597</v>
      </c>
      <c r="J31" s="326">
        <v>-718</v>
      </c>
      <c r="M31" s="163"/>
      <c r="N31" s="163"/>
      <c r="O31" s="163"/>
    </row>
    <row r="32" spans="1:19">
      <c r="A32" s="8">
        <v>44897</v>
      </c>
      <c r="B32" s="143"/>
      <c r="C32" s="143"/>
      <c r="D32" s="143"/>
      <c r="E32" s="143"/>
      <c r="F32" s="8"/>
      <c r="G32" s="8"/>
      <c r="H32" s="340">
        <v>-791</v>
      </c>
      <c r="I32" s="340">
        <v>332</v>
      </c>
      <c r="J32" s="340">
        <v>1126</v>
      </c>
      <c r="M32" s="109"/>
      <c r="N32" s="109"/>
      <c r="O32" s="109"/>
    </row>
    <row r="33" spans="1:15">
      <c r="A33" s="8">
        <v>44904</v>
      </c>
      <c r="B33" s="143"/>
      <c r="C33" s="143"/>
      <c r="D33" s="143"/>
      <c r="E33" s="143"/>
      <c r="F33" s="8"/>
      <c r="G33" s="8"/>
      <c r="H33" s="340">
        <v>-951</v>
      </c>
      <c r="I33" s="340">
        <v>-1069</v>
      </c>
      <c r="J33" s="340">
        <v>2296</v>
      </c>
      <c r="M33" s="109"/>
      <c r="N33" s="109"/>
      <c r="O33" s="109"/>
    </row>
    <row r="34" spans="1:15">
      <c r="A34" s="8">
        <v>44911</v>
      </c>
      <c r="B34" s="143"/>
      <c r="C34" s="143"/>
      <c r="D34" s="143"/>
      <c r="E34" s="143"/>
      <c r="F34" s="8"/>
      <c r="G34" s="8"/>
      <c r="H34" s="340">
        <v>-1705</v>
      </c>
      <c r="I34" s="340">
        <v>-1350</v>
      </c>
      <c r="J34" s="340">
        <v>331</v>
      </c>
      <c r="M34" s="109"/>
      <c r="N34" s="109"/>
      <c r="O34" s="109"/>
    </row>
    <row r="35" spans="1:15">
      <c r="A35" s="8">
        <v>44918</v>
      </c>
      <c r="B35" s="143"/>
      <c r="C35" s="143"/>
      <c r="D35" s="143"/>
      <c r="E35" s="143"/>
      <c r="F35" s="8"/>
      <c r="G35" s="8"/>
      <c r="H35" s="340">
        <v>-122</v>
      </c>
      <c r="I35" s="340">
        <v>-258</v>
      </c>
      <c r="J35" s="340">
        <v>887</v>
      </c>
      <c r="M35" s="109"/>
      <c r="N35" s="109"/>
      <c r="O35" s="109"/>
    </row>
    <row r="36" spans="1:15">
      <c r="A36" s="8">
        <v>44925</v>
      </c>
      <c r="B36" s="143"/>
      <c r="C36" s="143"/>
      <c r="D36" s="143"/>
      <c r="E36" s="143"/>
      <c r="F36" s="8"/>
      <c r="G36" s="8"/>
      <c r="H36" s="340">
        <v>-1864</v>
      </c>
      <c r="I36" s="340">
        <v>-568</v>
      </c>
      <c r="J36" s="340">
        <v>2397</v>
      </c>
      <c r="M36" s="109"/>
      <c r="N36" s="109"/>
      <c r="O36" s="109"/>
    </row>
    <row r="37" spans="1:15">
      <c r="A37" s="8">
        <v>44932</v>
      </c>
      <c r="B37" s="143"/>
      <c r="C37" s="143"/>
      <c r="D37" s="143"/>
      <c r="E37" s="143"/>
      <c r="F37" s="8"/>
      <c r="G37" s="8"/>
      <c r="H37" s="340">
        <v>-1090</v>
      </c>
      <c r="I37" s="340">
        <v>715</v>
      </c>
      <c r="J37" s="340">
        <v>3403</v>
      </c>
      <c r="M37" s="109"/>
      <c r="N37" s="109"/>
      <c r="O37" s="109"/>
    </row>
    <row r="38" spans="1:15">
      <c r="A38" s="8">
        <v>44939</v>
      </c>
      <c r="B38" s="143"/>
      <c r="C38" s="143"/>
      <c r="D38" s="143"/>
      <c r="E38" s="143"/>
      <c r="F38" s="8"/>
      <c r="G38" s="8"/>
      <c r="H38" s="340">
        <v>-536</v>
      </c>
      <c r="I38" s="340">
        <v>690</v>
      </c>
      <c r="J38" s="340">
        <v>3309</v>
      </c>
      <c r="M38" s="109"/>
      <c r="N38" s="109"/>
      <c r="O38" s="109"/>
    </row>
    <row r="39" spans="1:15">
      <c r="A39" s="8">
        <v>44946</v>
      </c>
      <c r="B39" s="143"/>
      <c r="C39" s="143"/>
      <c r="D39" s="143"/>
      <c r="E39" s="143"/>
      <c r="F39" s="340">
        <v>-5</v>
      </c>
      <c r="G39" s="340">
        <v>235</v>
      </c>
      <c r="H39" s="340">
        <v>-1476</v>
      </c>
      <c r="I39" s="340">
        <v>404.94</v>
      </c>
      <c r="J39" s="340">
        <v>3475.45</v>
      </c>
      <c r="M39" s="109"/>
      <c r="N39" s="109"/>
      <c r="O39" s="109"/>
    </row>
    <row r="40" spans="1:15">
      <c r="A40" s="8">
        <v>44953</v>
      </c>
      <c r="B40" s="143"/>
      <c r="C40" s="340">
        <v>-418</v>
      </c>
      <c r="D40" s="340"/>
      <c r="E40" s="340"/>
      <c r="F40" s="340">
        <v>391</v>
      </c>
      <c r="G40" s="340">
        <v>739</v>
      </c>
      <c r="H40" s="340">
        <v>-230.56</v>
      </c>
      <c r="M40" s="109"/>
      <c r="N40" s="109"/>
      <c r="O40" s="109"/>
    </row>
    <row r="41" spans="1:15">
      <c r="A41" s="8">
        <v>44960</v>
      </c>
      <c r="B41" s="143"/>
      <c r="C41" s="340">
        <v>-857</v>
      </c>
      <c r="D41" s="340"/>
      <c r="E41" s="340"/>
      <c r="F41" s="340">
        <v>215</v>
      </c>
      <c r="G41" s="340">
        <v>1258</v>
      </c>
      <c r="M41" s="109"/>
      <c r="N41" s="109"/>
      <c r="O41" s="109"/>
    </row>
    <row r="42" spans="1:15">
      <c r="A42" s="8">
        <v>44967</v>
      </c>
      <c r="B42" s="143"/>
      <c r="C42" s="340">
        <v>-1300</v>
      </c>
      <c r="D42" s="340"/>
      <c r="E42" s="340"/>
      <c r="F42" s="340">
        <v>1586</v>
      </c>
      <c r="G42" s="340">
        <v>1457</v>
      </c>
      <c r="M42" s="109"/>
      <c r="N42" s="109"/>
      <c r="O42" s="109"/>
    </row>
    <row r="43" spans="1:15">
      <c r="A43" s="8">
        <v>44974</v>
      </c>
      <c r="B43" s="143"/>
      <c r="C43" s="340">
        <v>-1388</v>
      </c>
      <c r="D43" s="340"/>
      <c r="E43" s="340"/>
      <c r="F43" s="340">
        <v>2369.6299999999974</v>
      </c>
      <c r="G43" s="340">
        <v>1922</v>
      </c>
      <c r="M43" s="109"/>
      <c r="N43" s="109"/>
      <c r="O43" s="109"/>
    </row>
    <row r="44" spans="1:15">
      <c r="A44" s="8">
        <v>44981</v>
      </c>
      <c r="B44" s="143"/>
      <c r="C44" s="327">
        <v>-1375</v>
      </c>
      <c r="D44" s="340">
        <v>0</v>
      </c>
      <c r="E44" s="340">
        <v>0</v>
      </c>
      <c r="F44" s="8"/>
      <c r="G44" s="327">
        <v>2361.71</v>
      </c>
      <c r="M44" s="109"/>
      <c r="N44" s="109"/>
      <c r="O44" s="109"/>
    </row>
    <row r="45" spans="1:15">
      <c r="A45" s="8">
        <v>44988</v>
      </c>
      <c r="B45" s="143"/>
      <c r="C45" s="327">
        <v>-2738</v>
      </c>
      <c r="D45" s="327">
        <v>475</v>
      </c>
      <c r="E45" s="327">
        <v>-450</v>
      </c>
      <c r="F45" s="8"/>
      <c r="G45" s="8"/>
      <c r="M45" s="109"/>
      <c r="N45" s="109"/>
      <c r="O45" s="109"/>
    </row>
    <row r="46" spans="1:15">
      <c r="A46" s="8">
        <v>44995</v>
      </c>
      <c r="B46" s="143"/>
      <c r="C46" s="327">
        <v>-2845</v>
      </c>
      <c r="D46" s="327">
        <v>621</v>
      </c>
      <c r="E46" s="327">
        <v>409</v>
      </c>
      <c r="F46" s="8"/>
      <c r="G46" s="8"/>
      <c r="M46" s="109"/>
      <c r="N46" s="109"/>
      <c r="O46" s="109"/>
    </row>
    <row r="47" spans="1:15">
      <c r="A47" s="8">
        <v>45002</v>
      </c>
      <c r="B47" s="143"/>
      <c r="C47" s="327">
        <v>-2987</v>
      </c>
      <c r="D47" s="327">
        <v>-1720</v>
      </c>
      <c r="E47" s="327">
        <v>-1121</v>
      </c>
      <c r="F47" s="8"/>
      <c r="G47" s="8"/>
      <c r="M47" s="109"/>
      <c r="N47" s="109"/>
      <c r="O47" s="109"/>
    </row>
    <row r="48" spans="1:15">
      <c r="A48" s="8">
        <v>45009</v>
      </c>
      <c r="B48" s="143"/>
      <c r="C48" s="327">
        <v>-2618</v>
      </c>
      <c r="D48" s="327">
        <v>-62</v>
      </c>
      <c r="E48" s="327">
        <v>-1260</v>
      </c>
      <c r="F48" s="8"/>
      <c r="G48" s="8"/>
      <c r="M48" s="109"/>
      <c r="N48" s="109"/>
      <c r="O48" s="109"/>
    </row>
    <row r="49" spans="1:15">
      <c r="A49" s="8">
        <v>45016</v>
      </c>
      <c r="B49" s="143">
        <v>0</v>
      </c>
      <c r="C49" s="420">
        <v>-2554</v>
      </c>
      <c r="D49" s="420">
        <v>799.41603134784691</v>
      </c>
      <c r="E49" s="420">
        <v>-571.08000000000004</v>
      </c>
      <c r="F49" s="8"/>
      <c r="G49" s="8"/>
      <c r="M49" s="109"/>
      <c r="N49" s="109"/>
      <c r="O49" s="109"/>
    </row>
    <row r="50" spans="1:15">
      <c r="A50" s="8">
        <v>45023</v>
      </c>
      <c r="B50" s="327">
        <v>958</v>
      </c>
      <c r="C50" s="327">
        <v>-1868</v>
      </c>
      <c r="D50" s="143"/>
      <c r="E50" s="143"/>
      <c r="F50" s="8"/>
      <c r="G50" s="8"/>
      <c r="M50" s="109"/>
      <c r="N50" s="109"/>
      <c r="O50" s="109"/>
    </row>
    <row r="51" spans="1:15">
      <c r="A51" s="8">
        <v>45030</v>
      </c>
      <c r="B51" s="327">
        <v>1062</v>
      </c>
      <c r="C51" s="327">
        <v>-1506</v>
      </c>
      <c r="D51" s="143"/>
      <c r="E51" s="143"/>
      <c r="F51" s="8"/>
      <c r="G51" s="8"/>
      <c r="M51" s="109"/>
      <c r="N51" s="109"/>
      <c r="O51" s="109"/>
    </row>
    <row r="52" spans="1:15">
      <c r="A52" s="8">
        <v>45037</v>
      </c>
      <c r="B52" s="327">
        <v>918</v>
      </c>
      <c r="C52" s="327">
        <v>-262</v>
      </c>
      <c r="D52" s="143"/>
      <c r="E52" s="143"/>
      <c r="F52" s="8"/>
      <c r="G52" s="8"/>
      <c r="M52" s="109"/>
      <c r="N52" s="109"/>
      <c r="O52" s="109"/>
    </row>
    <row r="53" spans="1:15">
      <c r="A53" s="8">
        <v>45044</v>
      </c>
      <c r="B53" s="433">
        <v>1483</v>
      </c>
      <c r="C53" s="433">
        <v>325</v>
      </c>
      <c r="D53" s="143"/>
      <c r="E53" s="143"/>
      <c r="F53" s="8"/>
      <c r="G53" s="8"/>
      <c r="M53" s="109"/>
      <c r="N53" s="109"/>
      <c r="O53" s="109"/>
    </row>
    <row r="54" spans="1:15">
      <c r="A54" s="8">
        <v>45051</v>
      </c>
      <c r="B54" s="433">
        <v>1782</v>
      </c>
      <c r="C54" s="143"/>
      <c r="D54" s="143"/>
      <c r="E54" s="143"/>
      <c r="F54" s="8"/>
      <c r="G54" s="8"/>
      <c r="M54" s="109"/>
      <c r="N54" s="109"/>
      <c r="O54" s="109"/>
    </row>
    <row r="55" spans="1:15">
      <c r="A55" s="8">
        <v>45058</v>
      </c>
      <c r="B55" s="433">
        <v>2129</v>
      </c>
      <c r="C55" s="143"/>
      <c r="D55" s="143"/>
      <c r="E55" s="143"/>
      <c r="F55" s="8"/>
      <c r="G55" s="8"/>
      <c r="M55" s="109"/>
      <c r="N55" s="109"/>
      <c r="O55" s="109"/>
    </row>
    <row r="56" spans="1:15">
      <c r="A56" s="8">
        <v>45065</v>
      </c>
      <c r="B56" s="433">
        <v>1516</v>
      </c>
      <c r="C56" s="143"/>
      <c r="D56" s="143"/>
      <c r="E56" s="143"/>
      <c r="F56" s="8"/>
      <c r="G56" s="8"/>
      <c r="M56" s="109"/>
      <c r="N56" s="109"/>
      <c r="O56" s="109"/>
    </row>
    <row r="57" spans="1:15">
      <c r="A57" s="8">
        <v>45072</v>
      </c>
      <c r="B57" s="143"/>
      <c r="C57" s="143"/>
      <c r="D57" s="143"/>
      <c r="E57" s="143"/>
      <c r="F57" s="8"/>
      <c r="G57" s="8"/>
      <c r="M57" s="109"/>
      <c r="N57" s="109"/>
      <c r="O57" s="109"/>
    </row>
    <row r="58" spans="1:15">
      <c r="A58" s="8">
        <v>45077</v>
      </c>
      <c r="B58" s="143"/>
      <c r="C58" s="143"/>
      <c r="D58" s="143"/>
      <c r="E58" s="143"/>
      <c r="F58" s="8"/>
      <c r="G58" s="8"/>
      <c r="M58" s="109"/>
      <c r="N58" s="109"/>
      <c r="O58" s="109"/>
    </row>
  </sheetData>
  <conditionalFormatting sqref="H32:J32">
    <cfRule type="cellIs" dxfId="137" priority="124" operator="greaterThan">
      <formula>0</formula>
    </cfRule>
  </conditionalFormatting>
  <conditionalFormatting sqref="H32:J32">
    <cfRule type="cellIs" dxfId="136" priority="125" operator="equal">
      <formula>0</formula>
    </cfRule>
    <cfRule type="cellIs" dxfId="135" priority="126" operator="lessThan">
      <formula>0</formula>
    </cfRule>
  </conditionalFormatting>
  <conditionalFormatting sqref="H33:J33">
    <cfRule type="cellIs" dxfId="134" priority="118" operator="greaterThan">
      <formula>0</formula>
    </cfRule>
  </conditionalFormatting>
  <conditionalFormatting sqref="H33:J33">
    <cfRule type="cellIs" dxfId="133" priority="119" operator="equal">
      <formula>0</formula>
    </cfRule>
    <cfRule type="cellIs" dxfId="132" priority="120" operator="lessThan">
      <formula>0</formula>
    </cfRule>
  </conditionalFormatting>
  <conditionalFormatting sqref="H34:J34">
    <cfRule type="cellIs" dxfId="131" priority="115" operator="greaterThan">
      <formula>0</formula>
    </cfRule>
  </conditionalFormatting>
  <conditionalFormatting sqref="H34:J34">
    <cfRule type="cellIs" dxfId="130" priority="116" operator="equal">
      <formula>0</formula>
    </cfRule>
    <cfRule type="cellIs" dxfId="129" priority="117" operator="lessThan">
      <formula>0</formula>
    </cfRule>
  </conditionalFormatting>
  <conditionalFormatting sqref="H35:J35">
    <cfRule type="cellIs" dxfId="128" priority="113" operator="equal">
      <formula>0</formula>
    </cfRule>
    <cfRule type="cellIs" dxfId="127" priority="114" operator="lessThan">
      <formula>0</formula>
    </cfRule>
  </conditionalFormatting>
  <conditionalFormatting sqref="H35:J35">
    <cfRule type="cellIs" dxfId="126" priority="112" operator="greaterThan">
      <formula>0</formula>
    </cfRule>
  </conditionalFormatting>
  <conditionalFormatting sqref="H36:J36">
    <cfRule type="cellIs" dxfId="125" priority="109" operator="greaterThan">
      <formula>0</formula>
    </cfRule>
  </conditionalFormatting>
  <conditionalFormatting sqref="H36:J36">
    <cfRule type="cellIs" dxfId="124" priority="110" operator="equal">
      <formula>0</formula>
    </cfRule>
    <cfRule type="cellIs" dxfId="123" priority="111" operator="lessThan">
      <formula>0</formula>
    </cfRule>
  </conditionalFormatting>
  <conditionalFormatting sqref="H37:J37">
    <cfRule type="cellIs" dxfId="122" priority="106" operator="greaterThan">
      <formula>0</formula>
    </cfRule>
  </conditionalFormatting>
  <conditionalFormatting sqref="H37:J37">
    <cfRule type="cellIs" dxfId="121" priority="107" operator="equal">
      <formula>0</formula>
    </cfRule>
    <cfRule type="cellIs" dxfId="120" priority="108" operator="lessThan">
      <formula>0</formula>
    </cfRule>
  </conditionalFormatting>
  <conditionalFormatting sqref="H38:J38">
    <cfRule type="cellIs" dxfId="119" priority="103" operator="greaterThan">
      <formula>0</formula>
    </cfRule>
  </conditionalFormatting>
  <conditionalFormatting sqref="H38:J38">
    <cfRule type="cellIs" dxfId="118" priority="104" operator="equal">
      <formula>0</formula>
    </cfRule>
    <cfRule type="cellIs" dxfId="117" priority="105" operator="lessThan">
      <formula>0</formula>
    </cfRule>
  </conditionalFormatting>
  <conditionalFormatting sqref="I39">
    <cfRule type="cellIs" dxfId="116" priority="100" operator="greaterThan">
      <formula>0</formula>
    </cfRule>
  </conditionalFormatting>
  <conditionalFormatting sqref="I39">
    <cfRule type="cellIs" dxfId="115" priority="101" operator="equal">
      <formula>0</formula>
    </cfRule>
    <cfRule type="cellIs" dxfId="114" priority="102" operator="lessThan">
      <formula>0</formula>
    </cfRule>
  </conditionalFormatting>
  <conditionalFormatting sqref="J39">
    <cfRule type="cellIs" dxfId="113" priority="97" operator="greaterThan">
      <formula>0</formula>
    </cfRule>
  </conditionalFormatting>
  <conditionalFormatting sqref="J39">
    <cfRule type="cellIs" dxfId="112" priority="98" operator="equal">
      <formula>0</formula>
    </cfRule>
    <cfRule type="cellIs" dxfId="111" priority="99" operator="lessThan">
      <formula>0</formula>
    </cfRule>
  </conditionalFormatting>
  <conditionalFormatting sqref="F39:H39">
    <cfRule type="cellIs" dxfId="110" priority="95" operator="equal">
      <formula>0</formula>
    </cfRule>
    <cfRule type="cellIs" dxfId="109" priority="96" operator="lessThan">
      <formula>0</formula>
    </cfRule>
  </conditionalFormatting>
  <conditionalFormatting sqref="F39:H39">
    <cfRule type="cellIs" dxfId="108" priority="94" operator="greaterThan">
      <formula>0</formula>
    </cfRule>
  </conditionalFormatting>
  <conditionalFormatting sqref="F40:H40">
    <cfRule type="cellIs" dxfId="107" priority="92" operator="equal">
      <formula>0</formula>
    </cfRule>
    <cfRule type="cellIs" dxfId="106" priority="93" operator="lessThan">
      <formula>0</formula>
    </cfRule>
  </conditionalFormatting>
  <conditionalFormatting sqref="F40:H40">
    <cfRule type="cellIs" dxfId="105" priority="91" operator="greaterThan">
      <formula>0</formula>
    </cfRule>
  </conditionalFormatting>
  <conditionalFormatting sqref="C40:E40">
    <cfRule type="cellIs" dxfId="104" priority="89" operator="equal">
      <formula>0</formula>
    </cfRule>
    <cfRule type="cellIs" dxfId="103" priority="90" operator="lessThan">
      <formula>0</formula>
    </cfRule>
  </conditionalFormatting>
  <conditionalFormatting sqref="C40:E40">
    <cfRule type="cellIs" dxfId="102" priority="88" operator="greaterThan">
      <formula>0</formula>
    </cfRule>
  </conditionalFormatting>
  <conditionalFormatting sqref="C41:E41">
    <cfRule type="cellIs" dxfId="101" priority="82" operator="greaterThan">
      <formula>0</formula>
    </cfRule>
  </conditionalFormatting>
  <conditionalFormatting sqref="F41:G41">
    <cfRule type="cellIs" dxfId="100" priority="86" operator="equal">
      <formula>0</formula>
    </cfRule>
    <cfRule type="cellIs" dxfId="99" priority="87" operator="lessThan">
      <formula>0</formula>
    </cfRule>
  </conditionalFormatting>
  <conditionalFormatting sqref="F41:G41">
    <cfRule type="cellIs" dxfId="98" priority="85" operator="greaterThan">
      <formula>0</formula>
    </cfRule>
  </conditionalFormatting>
  <conditionalFormatting sqref="C41:E41">
    <cfRule type="cellIs" dxfId="97" priority="83" operator="equal">
      <formula>0</formula>
    </cfRule>
    <cfRule type="cellIs" dxfId="96" priority="84" operator="lessThan">
      <formula>0</formula>
    </cfRule>
  </conditionalFormatting>
  <conditionalFormatting sqref="F42:G42">
    <cfRule type="cellIs" dxfId="95" priority="80" operator="equal">
      <formula>0</formula>
    </cfRule>
    <cfRule type="cellIs" dxfId="94" priority="81" operator="lessThan">
      <formula>0</formula>
    </cfRule>
  </conditionalFormatting>
  <conditionalFormatting sqref="F42:G42">
    <cfRule type="cellIs" dxfId="93" priority="79" operator="greaterThan">
      <formula>0</formula>
    </cfRule>
  </conditionalFormatting>
  <conditionalFormatting sqref="C42:E42">
    <cfRule type="cellIs" dxfId="92" priority="77" operator="equal">
      <formula>0</formula>
    </cfRule>
    <cfRule type="cellIs" dxfId="91" priority="78" operator="lessThan">
      <formula>0</formula>
    </cfRule>
  </conditionalFormatting>
  <conditionalFormatting sqref="C42:E42">
    <cfRule type="cellIs" dxfId="90" priority="76" operator="greaterThan">
      <formula>0</formula>
    </cfRule>
  </conditionalFormatting>
  <conditionalFormatting sqref="F43:G43">
    <cfRule type="cellIs" dxfId="89" priority="74" operator="equal">
      <formula>0</formula>
    </cfRule>
    <cfRule type="cellIs" dxfId="88" priority="75" operator="lessThan">
      <formula>0</formula>
    </cfRule>
  </conditionalFormatting>
  <conditionalFormatting sqref="F43:G43">
    <cfRule type="cellIs" dxfId="87" priority="73" operator="greaterThan">
      <formula>0</formula>
    </cfRule>
  </conditionalFormatting>
  <conditionalFormatting sqref="C43:E43">
    <cfRule type="cellIs" dxfId="86" priority="71" operator="equal">
      <formula>0</formula>
    </cfRule>
    <cfRule type="cellIs" dxfId="85" priority="72" operator="lessThan">
      <formula>0</formula>
    </cfRule>
  </conditionalFormatting>
  <conditionalFormatting sqref="C43:E43">
    <cfRule type="cellIs" dxfId="84" priority="70" operator="greaterThan">
      <formula>0</formula>
    </cfRule>
  </conditionalFormatting>
  <conditionalFormatting sqref="G44">
    <cfRule type="cellIs" dxfId="83" priority="68" operator="equal">
      <formula>0</formula>
    </cfRule>
    <cfRule type="cellIs" dxfId="82" priority="69" operator="lessThan">
      <formula>0</formula>
    </cfRule>
  </conditionalFormatting>
  <conditionalFormatting sqref="G44">
    <cfRule type="cellIs" dxfId="81" priority="67" operator="greaterThan">
      <formula>0</formula>
    </cfRule>
  </conditionalFormatting>
  <conditionalFormatting sqref="C44:E44">
    <cfRule type="cellIs" dxfId="80" priority="65" operator="equal">
      <formula>0</formula>
    </cfRule>
    <cfRule type="cellIs" dxfId="79" priority="66" operator="lessThan">
      <formula>0</formula>
    </cfRule>
  </conditionalFormatting>
  <conditionalFormatting sqref="C44:E44">
    <cfRule type="cellIs" dxfId="78" priority="64" operator="greaterThan">
      <formula>0</formula>
    </cfRule>
  </conditionalFormatting>
  <conditionalFormatting sqref="D45:E45">
    <cfRule type="cellIs" dxfId="77" priority="62" operator="equal">
      <formula>0</formula>
    </cfRule>
    <cfRule type="cellIs" dxfId="76" priority="63" operator="lessThan">
      <formula>0</formula>
    </cfRule>
  </conditionalFormatting>
  <conditionalFormatting sqref="D45:E45">
    <cfRule type="cellIs" dxfId="75" priority="61" operator="greaterThan">
      <formula>0</formula>
    </cfRule>
  </conditionalFormatting>
  <conditionalFormatting sqref="C45">
    <cfRule type="cellIs" dxfId="74" priority="59" operator="equal">
      <formula>0</formula>
    </cfRule>
    <cfRule type="cellIs" dxfId="73" priority="60" operator="lessThan">
      <formula>0</formula>
    </cfRule>
  </conditionalFormatting>
  <conditionalFormatting sqref="C45">
    <cfRule type="cellIs" dxfId="72" priority="58" operator="greaterThan">
      <formula>0</formula>
    </cfRule>
  </conditionalFormatting>
  <conditionalFormatting sqref="D46:E46">
    <cfRule type="cellIs" dxfId="71" priority="56" operator="equal">
      <formula>0</formula>
    </cfRule>
    <cfRule type="cellIs" dxfId="70" priority="57" operator="lessThan">
      <formula>0</formula>
    </cfRule>
  </conditionalFormatting>
  <conditionalFormatting sqref="D46:E46">
    <cfRule type="cellIs" dxfId="69" priority="55" operator="greaterThan">
      <formula>0</formula>
    </cfRule>
  </conditionalFormatting>
  <conditionalFormatting sqref="C46">
    <cfRule type="cellIs" dxfId="68" priority="53" operator="equal">
      <formula>0</formula>
    </cfRule>
    <cfRule type="cellIs" dxfId="67" priority="54" operator="lessThan">
      <formula>0</formula>
    </cfRule>
  </conditionalFormatting>
  <conditionalFormatting sqref="C46">
    <cfRule type="cellIs" dxfId="66" priority="52" operator="greaterThan">
      <formula>0</formula>
    </cfRule>
  </conditionalFormatting>
  <conditionalFormatting sqref="C47">
    <cfRule type="cellIs" dxfId="65" priority="46" operator="greaterThan">
      <formula>0</formula>
    </cfRule>
  </conditionalFormatting>
  <conditionalFormatting sqref="D47:E47">
    <cfRule type="cellIs" dxfId="64" priority="50" operator="equal">
      <formula>0</formula>
    </cfRule>
    <cfRule type="cellIs" dxfId="63" priority="51" operator="lessThan">
      <formula>0</formula>
    </cfRule>
  </conditionalFormatting>
  <conditionalFormatting sqref="D47:E47">
    <cfRule type="cellIs" dxfId="62" priority="49" operator="greaterThan">
      <formula>0</formula>
    </cfRule>
  </conditionalFormatting>
  <conditionalFormatting sqref="C47">
    <cfRule type="cellIs" dxfId="61" priority="47" operator="equal">
      <formula>0</formula>
    </cfRule>
    <cfRule type="cellIs" dxfId="60" priority="48" operator="lessThan">
      <formula>0</formula>
    </cfRule>
  </conditionalFormatting>
  <conditionalFormatting sqref="D48:E48">
    <cfRule type="cellIs" dxfId="59" priority="44" operator="equal">
      <formula>0</formula>
    </cfRule>
    <cfRule type="cellIs" dxfId="58" priority="45" operator="lessThan">
      <formula>0</formula>
    </cfRule>
  </conditionalFormatting>
  <conditionalFormatting sqref="D48:E48">
    <cfRule type="cellIs" dxfId="57" priority="43" operator="greaterThan">
      <formula>0</formula>
    </cfRule>
  </conditionalFormatting>
  <conditionalFormatting sqref="C48">
    <cfRule type="cellIs" dxfId="56" priority="41" operator="equal">
      <formula>0</formula>
    </cfRule>
    <cfRule type="cellIs" dxfId="55" priority="42" operator="lessThan">
      <formula>0</formula>
    </cfRule>
  </conditionalFormatting>
  <conditionalFormatting sqref="C48">
    <cfRule type="cellIs" dxfId="54" priority="40" operator="greaterThan">
      <formula>0</formula>
    </cfRule>
  </conditionalFormatting>
  <conditionalFormatting sqref="D49:E49">
    <cfRule type="cellIs" dxfId="53" priority="38" operator="equal">
      <formula>0</formula>
    </cfRule>
    <cfRule type="cellIs" dxfId="52" priority="39" operator="lessThan">
      <formula>0</formula>
    </cfRule>
  </conditionalFormatting>
  <conditionalFormatting sqref="D49:E49">
    <cfRule type="cellIs" dxfId="51" priority="37" operator="greaterThan">
      <formula>0</formula>
    </cfRule>
  </conditionalFormatting>
  <conditionalFormatting sqref="C49">
    <cfRule type="cellIs" dxfId="50" priority="35" operator="equal">
      <formula>0</formula>
    </cfRule>
    <cfRule type="cellIs" dxfId="49" priority="36" operator="lessThan">
      <formula>0</formula>
    </cfRule>
  </conditionalFormatting>
  <conditionalFormatting sqref="C49">
    <cfRule type="cellIs" dxfId="48" priority="34" operator="greaterThan">
      <formula>0</formula>
    </cfRule>
  </conditionalFormatting>
  <conditionalFormatting sqref="B50">
    <cfRule type="cellIs" dxfId="47" priority="32" operator="equal">
      <formula>0</formula>
    </cfRule>
    <cfRule type="cellIs" dxfId="46" priority="33" operator="lessThan">
      <formula>0</formula>
    </cfRule>
  </conditionalFormatting>
  <conditionalFormatting sqref="B50">
    <cfRule type="cellIs" dxfId="45" priority="31" operator="greaterThan">
      <formula>0</formula>
    </cfRule>
  </conditionalFormatting>
  <conditionalFormatting sqref="C50">
    <cfRule type="cellIs" dxfId="44" priority="29" operator="equal">
      <formula>0</formula>
    </cfRule>
    <cfRule type="cellIs" dxfId="43" priority="30" operator="lessThan">
      <formula>0</formula>
    </cfRule>
  </conditionalFormatting>
  <conditionalFormatting sqref="C50">
    <cfRule type="cellIs" dxfId="42" priority="28" operator="greaterThan">
      <formula>0</formula>
    </cfRule>
  </conditionalFormatting>
  <conditionalFormatting sqref="B51">
    <cfRule type="cellIs" dxfId="41" priority="26" operator="equal">
      <formula>0</formula>
    </cfRule>
    <cfRule type="cellIs" dxfId="40" priority="27" operator="lessThan">
      <formula>0</formula>
    </cfRule>
  </conditionalFormatting>
  <conditionalFormatting sqref="B51">
    <cfRule type="cellIs" dxfId="39" priority="25" operator="greaterThan">
      <formula>0</formula>
    </cfRule>
  </conditionalFormatting>
  <conditionalFormatting sqref="C51">
    <cfRule type="cellIs" dxfId="38" priority="23" operator="equal">
      <formula>0</formula>
    </cfRule>
    <cfRule type="cellIs" dxfId="37" priority="24" operator="lessThan">
      <formula>0</formula>
    </cfRule>
  </conditionalFormatting>
  <conditionalFormatting sqref="C51">
    <cfRule type="cellIs" dxfId="36" priority="22" operator="greaterThan">
      <formula>0</formula>
    </cfRule>
  </conditionalFormatting>
  <conditionalFormatting sqref="B52">
    <cfRule type="cellIs" dxfId="35" priority="20" operator="equal">
      <formula>0</formula>
    </cfRule>
    <cfRule type="cellIs" dxfId="34" priority="21" operator="lessThan">
      <formula>0</formula>
    </cfRule>
  </conditionalFormatting>
  <conditionalFormatting sqref="B52">
    <cfRule type="cellIs" dxfId="33" priority="19" operator="greaterThan">
      <formula>0</formula>
    </cfRule>
  </conditionalFormatting>
  <conditionalFormatting sqref="C52">
    <cfRule type="cellIs" dxfId="32" priority="17" operator="equal">
      <formula>0</formula>
    </cfRule>
    <cfRule type="cellIs" dxfId="31" priority="18" operator="lessThan">
      <formula>0</formula>
    </cfRule>
  </conditionalFormatting>
  <conditionalFormatting sqref="C52">
    <cfRule type="cellIs" dxfId="30" priority="16" operator="greaterThan">
      <formula>0</formula>
    </cfRule>
  </conditionalFormatting>
  <conditionalFormatting sqref="B53">
    <cfRule type="cellIs" dxfId="29" priority="14" operator="equal">
      <formula>0</formula>
    </cfRule>
    <cfRule type="cellIs" dxfId="28" priority="15" operator="lessThan">
      <formula>0</formula>
    </cfRule>
  </conditionalFormatting>
  <conditionalFormatting sqref="B53">
    <cfRule type="cellIs" dxfId="27" priority="13" operator="greaterThan">
      <formula>0</formula>
    </cfRule>
  </conditionalFormatting>
  <conditionalFormatting sqref="C53">
    <cfRule type="cellIs" dxfId="26" priority="11" operator="equal">
      <formula>0</formula>
    </cfRule>
    <cfRule type="cellIs" dxfId="25" priority="12" operator="lessThan">
      <formula>0</formula>
    </cfRule>
  </conditionalFormatting>
  <conditionalFormatting sqref="C53">
    <cfRule type="cellIs" dxfId="24" priority="10" operator="greaterThan">
      <formula>0</formula>
    </cfRule>
  </conditionalFormatting>
  <conditionalFormatting sqref="B54">
    <cfRule type="cellIs" dxfId="23" priority="8" operator="equal">
      <formula>0</formula>
    </cfRule>
    <cfRule type="cellIs" dxfId="22" priority="9" operator="lessThan">
      <formula>0</formula>
    </cfRule>
  </conditionalFormatting>
  <conditionalFormatting sqref="B54">
    <cfRule type="cellIs" dxfId="21" priority="7" operator="greaterThan">
      <formula>0</formula>
    </cfRule>
  </conditionalFormatting>
  <conditionalFormatting sqref="B55">
    <cfRule type="cellIs" dxfId="20" priority="5" operator="equal">
      <formula>0</formula>
    </cfRule>
    <cfRule type="cellIs" dxfId="19" priority="6" operator="lessThan">
      <formula>0</formula>
    </cfRule>
  </conditionalFormatting>
  <conditionalFormatting sqref="B55">
    <cfRule type="cellIs" dxfId="18" priority="4" operator="greaterThan">
      <formula>0</formula>
    </cfRule>
  </conditionalFormatting>
  <conditionalFormatting sqref="B56">
    <cfRule type="cellIs" dxfId="17" priority="2" operator="equal">
      <formula>0</formula>
    </cfRule>
    <cfRule type="cellIs" dxfId="16" priority="3" operator="lessThan">
      <formula>0</formula>
    </cfRule>
  </conditionalFormatting>
  <conditionalFormatting sqref="B56">
    <cfRule type="cellIs" dxfId="15"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Intro</vt:lpstr>
      <vt:lpstr>1. Current Position</vt:lpstr>
      <vt:lpstr>2. NAV Record</vt:lpstr>
      <vt:lpstr>3. FX_Current</vt:lpstr>
      <vt:lpstr>4. FIEQCMDT_Price</vt:lpstr>
      <vt:lpstr>4. FIEQCMDT_Quantity</vt:lpstr>
      <vt:lpstr>5. FX_S_MtM</vt:lpstr>
      <vt:lpstr>5. FX_S_Notional in EUR</vt:lpstr>
      <vt:lpstr>5. FX_D_MtM</vt:lpstr>
      <vt:lpstr>5. FX_D_Notional in EUR</vt:lpstr>
      <vt:lpstr>6. FIEQCMDT_UBSValue</vt:lpstr>
      <vt:lpstr>6. Cash_UBSValue</vt:lpstr>
      <vt:lpstr>7. Transaction Record</vt:lpstr>
      <vt:lpstr>8. FX_EURFCU</vt:lpstr>
      <vt:lpstr>8. FX_USDFCU</vt:lpstr>
      <vt:lpstr>9. Margin</vt:lpstr>
      <vt:lpstr>10. BM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Macro</cp:lastModifiedBy>
  <cp:lastPrinted>2022-08-27T22:22:13Z</cp:lastPrinted>
  <dcterms:created xsi:type="dcterms:W3CDTF">2022-06-14T11:51:08Z</dcterms:created>
  <dcterms:modified xsi:type="dcterms:W3CDTF">2023-07-12T18:48:08Z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eyIwIjoiSGlzdG9yeSIsIjEiOjAsIjIiOjAsIjMiOjAsIjQiOjEsIjUiOjEsIjYiOjEsIjciOjEsIjgiOjAsIjkiOjEsIjEwIjowLCIxMSI6MCwiMTIiOjB9</vt:lpwstr>
  </property>
  <property fmtid="{D5CDD505-2E9C-101B-9397-08002B2CF9AE}" pid="3" name="SpreadsheetBuilder_2">
    <vt:lpwstr>eyIwIjoiSGlzdG9yeSIsIjEiOjAsIjIiOjAsIjMiOjAsIjQiOjAsIjUiOjEsIjYiOjEsIjciOjEsIjgiOjAsIjkiOjEsIjEwIjowLCIxMSI6MCwiMTIiOjB9</vt:lpwstr>
  </property>
  <property fmtid="{D5CDD505-2E9C-101B-9397-08002B2CF9AE}" pid="4" name="SpreadsheetBuilder_3">
    <vt:lpwstr>eyIwIjoiSGlzdG9yeSIsIjEiOjAsIjIiOjAsIjMiOjAsIjQiOjAsIjUiOjEsIjYiOjEsIjciOjEsIjgiOjAsIjkiOjEsIjEwIjowLCIxMSI6MCwiMTIiOjB9</vt:lpwstr>
  </property>
  <property fmtid="{D5CDD505-2E9C-101B-9397-08002B2CF9AE}" pid="5" name="SpreadsheetBuilder_4">
    <vt:lpwstr>eyIwIjoiSGlzdG9yeSIsIjEiOjAsIjIiOjAsIjMiOjAsIjQiOjAsIjUiOjEsIjYiOjEsIjciOjEsIjgiOjAsIjkiOjEsIjEwIjowLCIxMSI6MCwiMTIiOjB9</vt:lpwstr>
  </property>
  <property fmtid="{D5CDD505-2E9C-101B-9397-08002B2CF9AE}" pid="6" name="SpreadsheetBuilder_5">
    <vt:lpwstr>eyIwIjoiSGlzdG9yeSIsIjEiOjAsIjIiOjAsIjMiOjAsIjQiOjAsIjUiOjEsIjYiOjEsIjciOjEsIjgiOjAsIjkiOjEsIjEwIjowLCIxMSI6MCwiMTIiOjB9</vt:lpwstr>
  </property>
  <property fmtid="{D5CDD505-2E9C-101B-9397-08002B2CF9AE}" pid="7" name="SpreadsheetBuilder_6">
    <vt:lpwstr>eyIwIjoiSGlzdG9yeSIsIjEiOjAsIjIiOjAsIjMiOjAsIjQiOjAsIjUiOjEsIjYiOjEsIjciOjEsIjgiOjAsIjkiOjEsIjEwIjowLCIxMSI6MCwiMTIiOjB9</vt:lpwstr>
  </property>
  <property fmtid="{D5CDD505-2E9C-101B-9397-08002B2CF9AE}" pid="8" name="SpreadsheetBuilder_7">
    <vt:lpwstr>eyIwIjoiSGlzdG9yeSIsIjEiOjAsIjIiOjEsIjMiOjAsIjQiOjAsIjUiOjEsIjYiOjEsIjciOjEsIjgiOjAsIjkiOjEsIjEwIjowLCIxMSI6MCwiMTIiOjB9</vt:lpwstr>
  </property>
  <property fmtid="{D5CDD505-2E9C-101B-9397-08002B2CF9AE}" pid="9" name="SpreadsheetBuilder_8">
    <vt:lpwstr>eyIwIjoiSGlzdG9yeSIsIjEiOjAsIjIiOjEsIjMiOjAsIjQiOjAsIjUiOjEsIjYiOjEsIjciOjEsIjgiOjAsIjkiOjEsIjEwIjowLCIxMSI6MCwiMTIiOjB9</vt:lpwstr>
  </property>
  <property fmtid="{D5CDD505-2E9C-101B-9397-08002B2CF9AE}" pid="10" name="SpreadsheetBuilder_9">
    <vt:lpwstr>eyIwIjoiSGlzdG9yeSIsIjEiOjAsIjIiOjEsIjMiOjAsIjQiOjAsIjUiOjEsIjYiOjEsIjciOjEsIjgiOjAsIjkiOjEsIjEwIjowLCIxMSI6MCwiMTIiOjB9</vt:lpwstr>
  </property>
  <property fmtid="{D5CDD505-2E9C-101B-9397-08002B2CF9AE}" pid="11" name="SpreadsheetBuilder_10">
    <vt:lpwstr>eyIwIjoiSGlzdG9yeSIsIjEiOjAsIjIiOjEsIjMiOjAsIjQiOjAsIjUiOjEsIjYiOjEsIjciOjEsIjgiOjAsIjkiOjEsIjEwIjowLCIxMSI6MCwiMTIiOjB9</vt:lpwstr>
  </property>
  <property fmtid="{D5CDD505-2E9C-101B-9397-08002B2CF9AE}" pid="12" name="SpreadsheetBuilder_11">
    <vt:lpwstr>eyIwIjoiSGlzdG9yeSIsIjEiOjAsIjIiOjEsIjMiOjAsIjQiOjAsIjUiOjEsIjYiOjEsIjciOjEsIjgiOjAsIjkiOjEsIjEwIjowLCIxMSI6MCwiMTIiOjB9</vt:lpwstr>
  </property>
  <property fmtid="{D5CDD505-2E9C-101B-9397-08002B2CF9AE}" pid="13" name="SpreadsheetBuilder_12">
    <vt:lpwstr>eyIwIjoiSGlzdG9yeSIsIjEiOjAsIjIiOjEsIjMiOjAsIjQiOjAsIjUiOjEsIjYiOjEsIjciOjEsIjgiOjAsIjkiOjEsIjEwIjowLCIxMSI6MCwiMTIiOjB9</vt:lpwstr>
  </property>
  <property fmtid="{D5CDD505-2E9C-101B-9397-08002B2CF9AE}" pid="14" name="SpreadsheetBuilder_13">
    <vt:lpwstr>eyIwIjoiSGlzdG9yeSIsIjEiOjAsIjIiOjEsIjMiOjAsIjQiOjAsIjUiOjEsIjYiOjEsIjciOjEsIjgiOjAsIjkiOjEsIjEwIjowLCIxMSI6MCwiMTIiOjB9</vt:lpwstr>
  </property>
  <property fmtid="{D5CDD505-2E9C-101B-9397-08002B2CF9AE}" pid="15" name="SpreadsheetBuilder_14">
    <vt:lpwstr>eyIwIjoiSGlzdG9yeSIsIjEiOjAsIjIiOjEsIjMiOjAsIjQiOjAsIjUiOjEsIjYiOjEsIjciOjEsIjgiOjAsIjkiOjEsIjEwIjowLCIxMSI6MCwiMTIiOjB9</vt:lpwstr>
  </property>
  <property fmtid="{D5CDD505-2E9C-101B-9397-08002B2CF9AE}" pid="16" name="SpreadsheetBuilder_15">
    <vt:lpwstr>eyIwIjoiSGlzdG9yeSIsIjEiOjAsIjIiOjEsIjMiOjAsIjQiOjAsIjUiOjEsIjYiOjEsIjciOjEsIjgiOjAsIjkiOjEsIjEwIjowLCIxMSI6MCwiMTIiOjB9</vt:lpwstr>
  </property>
  <property fmtid="{D5CDD505-2E9C-101B-9397-08002B2CF9AE}" pid="17" name="SpreadsheetBuilder_16">
    <vt:lpwstr>eyIwIjoiSGlzdG9yeSIsIjEiOjAsIjIiOjEsIjMiOjAsIjQiOjAsIjUiOjEsIjYiOjEsIjciOjEsIjgiOjAsIjkiOjEsIjEwIjowLCIxMSI6MCwiMTIiOjB9</vt:lpwstr>
  </property>
</Properties>
</file>